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zz500!$H$36:$H$51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<sst xmlns="http://schemas.openxmlformats.org/spreadsheetml/2006/main" count="2855" uniqueCount="1166">
  <si>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</si>
  <si>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</si>
  <si>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</si>
  <si>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</si>
  <si>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</si>
  <si>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</si>
  <si>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</si>
  <si>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</si>
  <si>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</si>
  <si>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</si>
  <si>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</si>
  <si>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</si>
  <si>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</si>
  <si>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</si>
  <si>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</si>
  <si>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</si>
  <si>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</si>
  <si>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</si>
  <si>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</si>
  <si>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</si>
  <si>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</si>
  <si>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</si>
  <si>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</si>
  <si>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</si>
  <si>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</si>
  <si>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</si>
  <si>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</si>
  <si>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</si>
  <si>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</si>
  <si>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</si>
  <si>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</si>
  <si>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</si>
  <si>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</si>
  <si>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</si>
  <si>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</si>
  <si>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</si>
  <si>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</si>
  <si>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</si>
  <si>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</si>
  <si>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</si>
  <si>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</si>
  <si>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</si>
  <si>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</si>
  <si>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</si>
  <si>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</si>
  <si>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</si>
  <si>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</si>
  <si>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</si>
  <si>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</si>
  <si>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</si>
  <si>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</si>
  <si>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</si>
  <si>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</si>
  <si>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</si>
  <si>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</si>
  <si>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</si>
  <si>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</si>
  <si>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</si>
  <si>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</si>
  <si>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</si>
  <si>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</si>
  <si>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</si>
  <si>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</si>
  <si>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</si>
  <si>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</si>
  <si>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</si>
  <si>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</si>
  <si>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</si>
  <si>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</si>
  <si>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</si>
  <si>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</si>
  <si>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</si>
  <si>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</si>
  <si>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</si>
  <si>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</si>
  <si>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</si>
  <si>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</si>
  <si>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</si>
  <si>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</si>
  <si>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</si>
  <si>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</si>
  <si>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</si>
  <si>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</si>
  <si>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</si>
  <si>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</si>
  <si>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</si>
  <si>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</si>
  <si>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</si>
  <si>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</si>
  <si>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</si>
  <si>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</si>
  <si>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</si>
  <si>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</si>
  <si>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</si>
  <si>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</si>
  <si>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</si>
  <si>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</si>
  <si>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</si>
  <si>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</si>
  <si>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</si>
  <si>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</si>
  <si>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</si>
  <si>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</si>
  <si>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</si>
  <si>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</si>
  <si>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</si>
  <si>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</si>
  <si>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</si>
  <si>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</si>
  <si>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</si>
  <si>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</si>
  <si>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</si>
  <si>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</si>
  <si>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</si>
  <si>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</si>
  <si>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</si>
  <si>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</si>
  <si>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</si>
  <si>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</si>
  <si>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</si>
  <si>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</si>
  <si>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</si>
  <si>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</si>
  <si>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</si>
  <si>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</si>
  <si>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</si>
  <si>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</si>
  <si>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</si>
  <si>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</si>
  <si>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</si>
  <si>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</si>
  <si>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</si>
  <si>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</si>
  <si>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</si>
  <si>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</si>
  <si>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</si>
  <si>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</si>
  <si>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</si>
  <si>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</si>
  <si>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</si>
  <si>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</si>
  <si>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</si>
  <si>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</si>
  <si>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</si>
  <si>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</si>
  <si>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</si>
  <si>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</si>
  <si>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</si>
  <si>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</si>
  <si>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</si>
  <si>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</si>
  <si>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</si>
  <si>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</si>
  <si>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</si>
  <si>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</si>
  <si>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</si>
  <si>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</si>
  <si>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</si>
  <si>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</si>
  <si>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</si>
  <si>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</si>
  <si>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</si>
  <si>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</si>
  <si>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</si>
  <si>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</si>
  <si>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</si>
  <si>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</si>
  <si>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</si>
  <si>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</si>
  <si>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</si>
  <si>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</si>
  <si>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</si>
  <si>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</si>
  <si>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</si>
  <si>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</si>
  <si>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</si>
  <si>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</si>
  <si>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</si>
  <si>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</si>
  <si>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</si>
  <si>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</si>
  <si>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</si>
  <si>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</si>
  <si>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</si>
  <si>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</si>
  <si>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</si>
  <si>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</si>
  <si>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</si>
  <si>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</si>
  <si>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</si>
  <si>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</si>
  <si>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</si>
  <si>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</si>
  <si>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</si>
  <si>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</si>
  <si>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</si>
  <si>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</si>
  <si>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</si>
  <si>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</si>
  <si>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</si>
  <si>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</si>
  <si>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</si>
  <si>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</si>
  <si>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</si>
  <si>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</si>
  <si>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</si>
  <si>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</si>
  <si>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</si>
  <si>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</si>
  <si>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</si>
  <si>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</si>
  <si>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</si>
  <si>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</si>
  <si>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</si>
  <si>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</si>
  <si>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</si>
  <si>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</si>
  <si>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</si>
  <si>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</si>
  <si>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</si>
  <si>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</si>
  <si>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</si>
  <si>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</si>
  <si>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</si>
  <si>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</si>
  <si>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</si>
  <si>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</si>
  <si>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</si>
  <si>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</si>
  <si>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</si>
  <si>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</si>
  <si>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</si>
  <si>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</si>
  <si>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</si>
  <si>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</si>
  <si>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</si>
  <si>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</si>
  <si>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</si>
  <si>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</si>
  <si>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</si>
  <si>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</si>
  <si>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</si>
  <si>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</si>
  <si>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</si>
  <si>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</si>
  <si>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</si>
  <si>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</si>
  <si>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</si>
  <si>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</si>
  <si>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</si>
  <si>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</si>
  <si>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</si>
  <si>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</si>
  <si>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</si>
  <si>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</si>
  <si>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</si>
  <si>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</si>
  <si>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</si>
  <si>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</si>
  <si>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</si>
  <si>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</si>
  <si>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</si>
  <si>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</si>
  <si>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</si>
  <si>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</si>
  <si>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</si>
  <si>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</si>
  <si>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</si>
  <si>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</si>
  <si>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</si>
  <si>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</si>
  <si>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</si>
  <si>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</si>
  <si>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</si>
  <si>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</si>
  <si>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</si>
  <si>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</si>
  <si>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</si>
  <si>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</si>
  <si>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</si>
  <si>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</si>
  <si>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</si>
  <si>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</si>
  <si>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</si>
  <si>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</si>
  <si>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</si>
  <si>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</si>
  <si>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</si>
  <si>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</si>
  <si>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</si>
  <si>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</si>
  <si>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</si>
  <si>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</si>
  <si>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</si>
  <si>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</si>
  <si>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</si>
  <si>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</si>
  <si>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</si>
  <si>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</si>
  <si>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</si>
  <si>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</si>
  <si>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</si>
  <si>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</si>
  <si>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</si>
  <si>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</si>
  <si>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</si>
  <si>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</si>
  <si>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</si>
  <si>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</si>
  <si>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</si>
  <si>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</si>
  <si>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</si>
  <si>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</si>
  <si>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</si>
  <si>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</si>
  <si>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</si>
  <si>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</si>
  <si>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</si>
  <si>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</si>
  <si>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</si>
  <si>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</si>
  <si>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</si>
  <si>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</si>
  <si>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</si>
  <si>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</si>
  <si>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</si>
  <si>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</si>
  <si>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</si>
  <si>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</si>
  <si>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</si>
  <si>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</si>
  <si>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</si>
  <si>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</si>
  <si>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</si>
  <si>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</si>
  <si>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</si>
  <si>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</si>
  <si>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</si>
  <si>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</si>
  <si>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</si>
  <si>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</si>
  <si>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</si>
  <si>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</si>
  <si>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</si>
  <si>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</si>
  <si>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</si>
  <si>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</si>
  <si>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</si>
  <si>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</si>
  <si>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</si>
  <si>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</si>
  <si>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</si>
  <si>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</si>
  <si>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</si>
  <si>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</si>
  <si>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</si>
  <si>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</si>
  <si>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</si>
  <si>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</si>
  <si>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</si>
  <si>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</si>
  <si>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</si>
  <si>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</si>
  <si>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</si>
  <si>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</si>
  <si>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</si>
  <si>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</si>
  <si>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</si>
  <si>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</si>
  <si>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</si>
  <si>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</si>
  <si>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</si>
  <si>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</si>
  <si>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</si>
  <si>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</si>
  <si>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</si>
  <si>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</si>
  <si>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</si>
  <si>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</si>
  <si>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</si>
  <si>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</si>
  <si>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</si>
  <si>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</si>
  <si>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</si>
  <si>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</si>
  <si>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</si>
  <si>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</si>
  <si>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</si>
  <si>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</si>
  <si>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</si>
  <si>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</si>
  <si>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</si>
  <si>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</si>
  <si>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</si>
  <si>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</si>
  <si>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</si>
  <si>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</si>
  <si>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</si>
  <si>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</si>
  <si>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</si>
  <si>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</si>
  <si>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</si>
  <si>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</si>
  <si>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</si>
  <si>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</si>
  <si>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</si>
  <si>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</si>
  <si>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</si>
  <si>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</si>
  <si>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</si>
  <si>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</si>
  <si>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</si>
  <si>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</si>
  <si>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</si>
  <si>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</si>
  <si>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</si>
  <si>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</si>
  <si>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</si>
  <si>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</si>
  <si>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</si>
  <si>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</si>
  <si>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</si>
  <si>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</si>
  <si>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</si>
  <si>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</si>
  <si>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</si>
  <si>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</si>
  <si>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</si>
  <si>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</si>
  <si>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</si>
  <si>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</si>
  <si>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</si>
  <si>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</si>
  <si>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</si>
  <si>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</si>
  <si>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</si>
  <si>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</si>
  <si>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</si>
  <si>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</si>
  <si>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</si>
  <si>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</si>
  <si>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</si>
  <si>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</si>
  <si>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</si>
  <si>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</si>
  <si>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</si>
  <si>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</si>
  <si>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</si>
  <si>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</si>
  <si>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</si>
  <si>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</si>
  <si>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</si>
  <si>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</si>
  <si>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</si>
  <si>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</si>
  <si>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</si>
  <si>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</si>
  <si>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</si>
  <si>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</si>
  <si>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</si>
  <si>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</si>
  <si>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</si>
  <si>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</si>
  <si>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</si>
  <si>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</si>
  <si>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</si>
  <si>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</si>
  <si>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</si>
  <si>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</si>
  <si>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</si>
  <si>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</si>
  <si>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</si>
  <si>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</si>
  <si>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</si>
  <si>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</si>
  <si>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</si>
  <si>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</si>
  <si>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</si>
  <si>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</si>
  <si>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</si>
  <si>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</si>
  <si>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</si>
  <si>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</si>
  <si>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</si>
  <si>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</si>
  <si>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</si>
  <si>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</si>
  <si>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</si>
  <si>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</si>
  <si>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</si>
  <si>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</si>
  <si>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</si>
  <si>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</si>
  <si>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</si>
  <si>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</si>
  <si>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</si>
  <si>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</si>
  <si>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</si>
  <si>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</si>
  <si>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</si>
  <si>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</si>
  <si>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</si>
  <si>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</si>
  <si>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</si>
  <si>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</si>
  <si>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</si>
  <si>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</si>
  <si>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</si>
  <si>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</si>
  <si>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</si>
  <si>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</si>
  <si>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</si>
  <si>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</si>
  <si>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</si>
  <si>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</si>
  <si>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</si>
  <si>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</si>
  <si>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</si>
  <si>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</si>
  <si>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</si>
  <si>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</si>
  <si>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</si>
  <si>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</si>
  <si>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</si>
  <si>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</si>
  <si>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</si>
  <si>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</si>
  <si>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</si>
  <si>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</si>
  <si>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</si>
  <si>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</si>
  <si>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</si>
  <si>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</si>
  <si>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</si>
  <si>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</si>
  <si>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</si>
  <si>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</si>
  <si>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</si>
  <si>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</si>
  <si>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</si>
  <si>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</si>
  <si>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</si>
  <si>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</si>
  <si>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</si>
  <si>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</si>
  <si>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</si>
  <si>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</si>
  <si>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</si>
  <si>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</si>
  <si>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</si>
  <si>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</si>
  <si>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</si>
  <si>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</si>
  <si>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</si>
  <si>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</si>
  <si>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</si>
  <si>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</si>
  <si>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</si>
  <si>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</si>
  <si>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</si>
  <si>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DT_HS300_20200210</t>
  </si>
  <si>
    <r>
      <rPr>
        <sz val="8"/>
        <color rgb="FF000000"/>
        <rFont val="DengXian"/>
        <family val="4"/>
        <charset val="134"/>
      </rPr>
      <t xml:space="preserve">20200210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</si>
  <si>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DT_HS300_20200211</t>
  </si>
  <si>
    <r>
      <rPr>
        <sz val="8"/>
        <color rgb="FF000000"/>
        <rFont val="DengXian"/>
        <family val="4"/>
        <charset val="134"/>
      </rPr>
      <t xml:space="preserve">20200211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</si>
  <si>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DT_HS300_20200212</t>
  </si>
  <si>
    <r>
      <rPr>
        <sz val="8"/>
        <color rgb="FF000000"/>
        <rFont val="DengXian"/>
        <family val="4"/>
        <charset val="134"/>
      </rPr>
      <t xml:space="preserve">20200212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</si>
  <si>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DT_HS300_20200213</t>
  </si>
  <si>
    <r>
      <rPr>
        <sz val="8"/>
        <color rgb="FF000000"/>
        <rFont val="DengXian"/>
        <family val="4"/>
        <charset val="134"/>
      </rPr>
      <t xml:space="preserve">20200213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</si>
  <si>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DT_HS300_20200214</t>
  </si>
  <si>
    <r>
      <rPr>
        <sz val="8"/>
        <color rgb="FF000000"/>
        <rFont val="DengXian"/>
        <family val="4"/>
        <charset val="134"/>
      </rPr>
      <t xml:space="preserve">20200214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</si>
  <si>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</si>
  <si>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</si>
  <si>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</si>
  <si>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</si>
  <si>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</si>
  <si>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</si>
  <si>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</si>
  <si>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</si>
  <si>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</si>
  <si>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</si>
  <si>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</si>
  <si>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</si>
  <si>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</si>
  <si>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</si>
  <si>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</si>
  <si>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</si>
  <si>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</si>
  <si>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</si>
  <si>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</si>
  <si>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</si>
  <si>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</si>
  <si>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</si>
  <si>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</si>
  <si>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</si>
  <si>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</si>
  <si>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</si>
  <si>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</si>
  <si>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</si>
  <si>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</si>
  <si>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</si>
  <si>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</si>
  <si>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</si>
  <si>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</si>
  <si>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</si>
  <si>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</si>
  <si>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</si>
  <si>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</si>
  <si>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</si>
  <si>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</si>
  <si>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</si>
  <si>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</si>
  <si>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</si>
  <si>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</si>
  <si>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</si>
  <si>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</si>
  <si>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</si>
  <si>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</si>
  <si>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</si>
  <si>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</si>
  <si>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</si>
  <si>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</si>
  <si>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</si>
  <si>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</si>
  <si>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</si>
  <si>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</si>
  <si>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</si>
  <si>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</si>
  <si>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</si>
  <si>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</si>
  <si>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</si>
  <si>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</si>
  <si>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</si>
  <si>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</si>
  <si>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</si>
  <si>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</si>
  <si>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</si>
  <si>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</si>
  <si>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</si>
  <si>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</si>
  <si>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</si>
  <si>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</si>
  <si>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</si>
  <si>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</si>
  <si>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</si>
  <si>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</si>
  <si>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</si>
  <si>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</si>
  <si>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</si>
  <si>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</si>
  <si>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</si>
  <si>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</si>
  <si>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</si>
  <si>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</si>
  <si>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</si>
  <si>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</si>
  <si>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</si>
  <si>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</si>
  <si>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</si>
  <si>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</si>
  <si>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</si>
  <si>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</si>
  <si>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</si>
  <si>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</si>
  <si>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</si>
  <si>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</si>
  <si>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</si>
  <si>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</si>
  <si>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</si>
  <si>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</si>
  <si>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</si>
  <si>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</si>
  <si>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</si>
  <si>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</si>
  <si>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</si>
  <si>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</si>
  <si>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</si>
  <si>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</si>
  <si>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</si>
  <si>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</si>
  <si>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</si>
  <si>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</si>
  <si>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</si>
  <si>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</si>
  <si>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</si>
  <si>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</si>
  <si>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</si>
  <si>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出售</t>
  </si>
  <si>
    <r>
      <rPr>
        <sz val="8"/>
        <color rgb="FFC9211E"/>
        <rFont val="DengXian"/>
        <family val="4"/>
        <charset val="134"/>
      </rPr>
      <t xml:space="preserve">20190507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</si>
  <si>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DT_ZZ500_20190508</t>
  </si>
  <si>
    <r>
      <rPr>
        <sz val="8"/>
        <color rgb="FFC9211E"/>
        <rFont val="DengXian"/>
        <family val="4"/>
        <charset val="134"/>
      </rPr>
      <t xml:space="preserve">20190508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</si>
  <si>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</si>
  <si>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</si>
  <si>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</si>
  <si>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</si>
  <si>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</si>
  <si>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</si>
  <si>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</si>
  <si>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</si>
  <si>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</si>
  <si>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</si>
  <si>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</si>
  <si>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</si>
  <si>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</si>
  <si>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</si>
  <si>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</si>
  <si>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</si>
  <si>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r>
      <rPr>
        <sz val="8"/>
        <color rgb="FFC9211E"/>
        <rFont val="DengXian"/>
        <family val="4"/>
        <charset val="134"/>
      </rPr>
      <t xml:space="preserve">20190527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</si>
  <si>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</si>
  <si>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</si>
  <si>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</si>
  <si>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</si>
  <si>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</si>
  <si>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</si>
  <si>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</si>
  <si>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</si>
  <si>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</si>
  <si>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</si>
  <si>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</si>
  <si>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r>
      <rPr>
        <sz val="8"/>
        <color rgb="FFC9211E"/>
        <rFont val="DengXian"/>
        <family val="4"/>
        <charset val="134"/>
      </rPr>
      <t xml:space="preserve">20190611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</si>
  <si>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DT_ZZ500_20190612</t>
  </si>
  <si>
    <t xml:space="preserve">DT_ZZ500_20190613</t>
  </si>
  <si>
    <r>
      <rPr>
        <sz val="8"/>
        <color rgb="FFC9211E"/>
        <rFont val="DengXian"/>
        <family val="4"/>
        <charset val="134"/>
      </rPr>
      <t xml:space="preserve">20190613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</si>
  <si>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</si>
  <si>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</si>
  <si>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</si>
  <si>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</si>
  <si>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</si>
  <si>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</si>
  <si>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</si>
  <si>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</si>
  <si>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</si>
  <si>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</si>
  <si>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</si>
  <si>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</si>
  <si>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</si>
  <si>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</si>
  <si>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</si>
  <si>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</si>
  <si>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</si>
  <si>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</si>
  <si>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</si>
  <si>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</si>
  <si>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</si>
  <si>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</si>
  <si>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</si>
  <si>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</si>
  <si>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</si>
  <si>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</si>
  <si>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</si>
  <si>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</si>
  <si>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</si>
  <si>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</si>
  <si>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</si>
  <si>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</si>
  <si>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</si>
  <si>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</si>
  <si>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</si>
  <si>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</si>
  <si>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</si>
  <si>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</si>
  <si>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</si>
  <si>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</si>
  <si>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</si>
  <si>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</si>
  <si>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</si>
  <si>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</si>
  <si>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</si>
  <si>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</si>
  <si>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</si>
  <si>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</si>
  <si>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购入,20200221售出</t>
    </r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</si>
  <si>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</si>
  <si>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</si>
  <si>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</si>
  <si>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</si>
  <si>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</si>
  <si>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</si>
  <si>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</si>
  <si>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</si>
  <si>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</si>
  <si>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</si>
  <si>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</si>
  <si>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</si>
  <si>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</si>
  <si>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</si>
  <si>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</si>
  <si>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</si>
  <si>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</si>
  <si>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</si>
  <si>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</si>
  <si>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</si>
  <si>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</si>
  <si>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</si>
  <si>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</si>
  <si>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</si>
  <si>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</si>
  <si>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</si>
  <si>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</si>
  <si>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</si>
  <si>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</si>
  <si>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</si>
  <si>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</si>
  <si>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</si>
  <si>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</si>
  <si>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</si>
  <si>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</si>
  <si>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</si>
  <si>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</si>
  <si>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</si>
  <si>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</si>
  <si>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</si>
  <si>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</si>
  <si>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</si>
  <si>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</si>
  <si>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</si>
  <si>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</si>
  <si>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</si>
  <si>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</si>
  <si>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</si>
  <si>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</si>
  <si>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</si>
  <si>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</si>
  <si>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</si>
  <si>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</si>
  <si>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</si>
  <si>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</si>
  <si>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</si>
  <si>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</si>
  <si>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</si>
  <si>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</si>
  <si>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</si>
  <si>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</si>
  <si>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</si>
  <si>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</si>
  <si>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</si>
  <si>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</si>
  <si>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</si>
  <si>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</si>
  <si>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</si>
  <si>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</si>
  <si>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</si>
  <si>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</si>
  <si>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</si>
  <si>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</si>
  <si>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</si>
  <si>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</si>
  <si>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</si>
  <si>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</si>
  <si>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</si>
  <si>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</si>
  <si>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</si>
  <si>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</si>
  <si>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</si>
  <si>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</si>
  <si>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</si>
  <si>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</si>
  <si>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</si>
  <si>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</si>
  <si>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</si>
  <si>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</si>
  <si>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</si>
  <si>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</si>
  <si>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</si>
  <si>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</si>
  <si>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</si>
  <si>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</si>
  <si>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</si>
  <si>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</si>
  <si>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</si>
  <si>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</si>
  <si>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</si>
  <si>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</si>
  <si>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</si>
  <si>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</si>
  <si>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</si>
  <si>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</si>
  <si>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</si>
  <si>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</si>
  <si>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</si>
  <si>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</si>
  <si>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</si>
  <si>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</si>
  <si>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</si>
  <si>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DT_ZZ500_20200210</t>
  </si>
  <si>
    <t xml:space="preserve">DT_ZZ500_20200211</t>
  </si>
  <si>
    <t xml:space="preserve">DT_ZZ500_20200212</t>
  </si>
  <si>
    <t xml:space="preserve">DT_ZZ500_20200213</t>
  </si>
  <si>
    <t xml:space="preserve">DT_ZZ500_20200214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</si>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</sst>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YYYY\-MM\-DD"/>
    <numFmt numFmtId="182" formatCode="[$-804]M\月D\日"/>
    <numFmt numFmtId="183" formatCode="M\月DD\日"/>
  </numFmts>
  <fonts count="43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5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3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B58" activePane="bottomRight" state="frozen"/>
      <selection pane="topLeft" activeCell="A1" activeCellId="0" sqref="A1"/>
      <selection pane="topRight" activeCell="B1" activeCellId="0" sqref="B1"/>
      <selection pane="bottomLeft" activeCell="A58" activeCellId="0" sqref="A58"/>
      <selection pane="bottomRight" activeCell="E79" activeCellId="0" sqref="E79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1.4438</v>
      </c>
      <c r="G1" s="12" t="s">
        <v>5</v>
      </c>
      <c r="H1" s="13" t="str">
        <f aca="false">ROUND(SUM(H2:H19919),2)&amp;"盈利"</f>
        <v>4345.93盈利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TEXT(ROUND(SUM(H2:H19919)/SUM(M2:M19919)*365,4),"0.00%" &amp;  " 
年化")</f>
        <v>23.62%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Z2-AA2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Z3-AA3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Z4-AA4</f>
        <v>0.0033137466666666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Z5-AA5</f>
        <v>0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Z6-AA6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Z7-AA7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Z8-AA8</f>
        <v>0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Z9-AA9</f>
        <v>0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Z10-AA10</f>
        <v>0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Z11-AA11</f>
        <v>0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Z12-AA12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Z13-AA13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Z14-AA14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Z15-AA15</f>
        <v>0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Z16-AA16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Z17-AA17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Z18-AA18</f>
        <v>0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Z19-AA19</f>
        <v>0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Z20-AA20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Z21-AA21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Z22-AA22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Z23-AA23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Z24-AA24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Z25-AA25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Z26-AA26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Z27-AA27</f>
        <v>0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Z28-AA28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Z29-AA29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Z30-AA30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Z31-AA31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Z32-AA32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Z33-AA33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Z34-AA34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0.170440533333333</v>
      </c>
      <c r="H35" s="5" t="n">
        <f aca="false">IF(G35="",$F$1*C35-B35,G35-B35)</f>
        <v>23.009472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2020-02-21</v>
      </c>
      <c r="M35" s="31" t="n">
        <f aca="false">(L35-K35+1)*B35</f>
        <v>48870</v>
      </c>
      <c r="N35" s="32" t="n">
        <f aca="false">H35/M35*365</f>
        <v>0.171853023941068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Z35-AA35</f>
        <v>-0.016634349034284</v>
      </c>
      <c r="AD35" s="57" t="n">
        <f aca="false">IF(E35-F35&lt;0,"达成",E35-F35)</f>
        <v>0.0494388906666668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0.183809051851852</v>
      </c>
      <c r="H36" s="5" t="n">
        <f aca="false">IF(G36="",$F$1*C36-B36,G36-B36)</f>
        <v>24.814222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2020-02-21</v>
      </c>
      <c r="M36" s="31" t="n">
        <f aca="false">(L36-K36+1)*B36</f>
        <v>48735</v>
      </c>
      <c r="N36" s="32" t="n">
        <f aca="false">H36/M36*365</f>
        <v>0.185845717246332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Z36-AA36</f>
        <v>-0.014843060615888</v>
      </c>
      <c r="AD36" s="57" t="n">
        <f aca="false">IF(E36-F36&lt;0,"达成",E36-F36)</f>
        <v>0.0360712281481481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0.185948014814815</v>
      </c>
      <c r="H37" s="5" t="n">
        <f aca="false">IF(G37="",$F$1*C37-B37,G37-B37)</f>
        <v>25.102982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2020-02-21</v>
      </c>
      <c r="M37" s="31" t="n">
        <f aca="false">(L37-K37+1)*B37</f>
        <v>48600</v>
      </c>
      <c r="N37" s="32" t="n">
        <f aca="false">H37/M37*365</f>
        <v>0.188530626131687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Z37-AA37</f>
        <v>-0.01395424740788</v>
      </c>
      <c r="AD37" s="57" t="n">
        <f aca="false">IF(E37-F37&lt;0,"达成",E37-F37)</f>
        <v>0.0339320265185182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0.188835614814815</v>
      </c>
      <c r="H38" s="5" t="n">
        <f aca="false">IF(G38="",$F$1*C38-B38,G38-B38)</f>
        <v>25.492808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2020-02-21</v>
      </c>
      <c r="M38" s="31" t="n">
        <f aca="false">(L38-K38+1)*B38</f>
        <v>48465</v>
      </c>
      <c r="N38" s="32" t="n">
        <f aca="false">H38/M38*365</f>
        <v>0.191991641803363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Z38-AA38</f>
        <v>-0.013086659751119</v>
      </c>
      <c r="AD38" s="57" t="n">
        <f aca="false">IF(E38-F38&lt;0,"达成",E38-F38)</f>
        <v>0.0310483611851852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0.164665333333333</v>
      </c>
      <c r="H39" s="5" t="n">
        <f aca="false">IF(G39="",$F$1*C39-B39,G39-B39)</f>
        <v>22.22982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2020-02-21</v>
      </c>
      <c r="M39" s="31" t="n">
        <f aca="false">(L39-K39+1)*B39</f>
        <v>48330</v>
      </c>
      <c r="N39" s="32" t="n">
        <f aca="false">H39/M39*365</f>
        <v>0.167885046554935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Z39-AA39</f>
        <v>-0.014019214831264</v>
      </c>
      <c r="AD39" s="57" t="n">
        <f aca="false">IF(E39-F39&lt;0,"达成",E39-F39)</f>
        <v>0.0552207266666665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0.151831555555556</v>
      </c>
      <c r="H40" s="5" t="n">
        <f aca="false">IF(G40="",$F$1*C40-B40,G40-B40)</f>
        <v>20.49726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2020-02-21</v>
      </c>
      <c r="M40" s="31" t="n">
        <f aca="false">(L40-K40+1)*B40</f>
        <v>47925</v>
      </c>
      <c r="N40" s="32" t="n">
        <f aca="false">H40/M40*365</f>
        <v>0.156108500782473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Z40-AA40</f>
        <v>-0.021638377423933</v>
      </c>
      <c r="AD40" s="57" t="n">
        <f aca="false">IF(E40-F40&lt;0,"达成",E40-F40)</f>
        <v>0.0680476844444444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0.145521614814815</v>
      </c>
      <c r="H41" s="5" t="n">
        <f aca="false">IF(G41="",$F$1*C41-B41,G41-B41)</f>
        <v>19.645418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2020-02-21</v>
      </c>
      <c r="M41" s="31" t="n">
        <f aca="false">(L41-K41+1)*B41</f>
        <v>47790</v>
      </c>
      <c r="N41" s="32" t="n">
        <f aca="false">H41/M41*365</f>
        <v>0.150043472902281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Z41-AA41</f>
        <v>-0.036774457595225</v>
      </c>
      <c r="AD41" s="57" t="n">
        <f aca="false">IF(E41-F41&lt;0,"达成",E41-F41)</f>
        <v>0.0743650971851851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0.136217125925926</v>
      </c>
      <c r="H42" s="5" t="n">
        <f aca="false">IF(G42="",$F$1*C42-B42,G42-B42)</f>
        <v>18.389312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2020-02-21</v>
      </c>
      <c r="M42" s="31" t="n">
        <f aca="false">(L42-K42+1)*B42</f>
        <v>47655</v>
      </c>
      <c r="N42" s="32" t="n">
        <f aca="false">H42/M42*365</f>
        <v>0.140847736438989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Z42-AA42</f>
        <v>-0.062359515461668</v>
      </c>
      <c r="AD42" s="57" t="n">
        <f aca="false">IF(E42-F42&lt;0,"达成",E42-F42)</f>
        <v>0.0836689967407412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0.147232785185185</v>
      </c>
      <c r="H43" s="5" t="n">
        <f aca="false">IF(G43="",$F$1*C43-B43,G43-B43)</f>
        <v>19.876426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2020-02-21</v>
      </c>
      <c r="M43" s="31" t="n">
        <f aca="false">(L43-K43+1)*B43</f>
        <v>47520</v>
      </c>
      <c r="N43" s="32" t="n">
        <f aca="false">H43/M43*365</f>
        <v>0.152670359638047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Z43-AA43</f>
        <v>-0.056565443148548</v>
      </c>
      <c r="AD43" s="57" t="n">
        <f aca="false">IF(E43-F43&lt;0,"达成",E43-F43)</f>
        <v>0.072652323481482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0.1925788</v>
      </c>
      <c r="H44" s="5" t="n">
        <f aca="false">IF(G44="",$F$1*C44-B44,G44-B44)</f>
        <v>25.998138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2020-02-21</v>
      </c>
      <c r="M44" s="31" t="n">
        <f aca="false">(L44-K44+1)*B44</f>
        <v>47385</v>
      </c>
      <c r="N44" s="32" t="n">
        <f aca="false">H44/M44*365</f>
        <v>0.200260005698006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Z44-AA44</f>
        <v>-0.043351505222198</v>
      </c>
      <c r="AD44" s="57" t="n">
        <f aca="false">IF(E44-F44&lt;0,"达成",E44-F44)</f>
        <v>0.0273056939999999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0.170226637037037</v>
      </c>
      <c r="H45" s="5" t="n">
        <f aca="false">IF(G45="",$F$1*C45-B45,G45-B45)</f>
        <v>22.980596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2020-02-21</v>
      </c>
      <c r="M45" s="31" t="n">
        <f aca="false">(L45-K45+1)*B45</f>
        <v>46980</v>
      </c>
      <c r="N45" s="32" t="n">
        <f aca="false">H45/M45*365</f>
        <v>0.178542306087697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Z45-AA45</f>
        <v>-0.046300985921367</v>
      </c>
      <c r="AD45" s="57" t="n">
        <f aca="false">IF(E45-F45&lt;0,"达成",E45-F45)</f>
        <v>0.0496582456296301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0.162740266666667</v>
      </c>
      <c r="H46" s="5" t="n">
        <f aca="false">IF(G46="",$F$1*C46-B46,G46-B46)</f>
        <v>21.969936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2020-02-21</v>
      </c>
      <c r="M46" s="31" t="n">
        <f aca="false">(L46-K46+1)*B46</f>
        <v>46845</v>
      </c>
      <c r="N46" s="32" t="n">
        <f aca="false">H46/M46*365</f>
        <v>0.171182124879923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Z46-AA46</f>
        <v>-0.045878065717382</v>
      </c>
      <c r="AD46" s="57" t="n">
        <f aca="false">IF(E46-F46&lt;0,"达成",E46-F46)</f>
        <v>0.0571494293333334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0.172044755555556</v>
      </c>
      <c r="H47" s="5" t="n">
        <f aca="false">IF(G47="",$F$1*C47-B47,G47-B47)</f>
        <v>23.226042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2020-02-21</v>
      </c>
      <c r="M47" s="31" t="n">
        <f aca="false">(L47-K47+1)*B47</f>
        <v>46710</v>
      </c>
      <c r="N47" s="32" t="n">
        <f aca="false">H47/M47*365</f>
        <v>0.181492299935774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Z47-AA47</f>
        <v>-0.041815315205305</v>
      </c>
      <c r="AD47" s="57" t="n">
        <f aca="false">IF(E47-F47&lt;0,"达成",E47-F47)</f>
        <v>0.0478409624444444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0.179745022222222</v>
      </c>
      <c r="H48" s="5" t="n">
        <f aca="false">IF(G48="",$F$1*C48-B48,G48-B48)</f>
        <v>24.265578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2020-02-21</v>
      </c>
      <c r="M48" s="31" t="n">
        <f aca="false">(L48-K48+1)*B48</f>
        <v>46575</v>
      </c>
      <c r="N48" s="32" t="n">
        <f aca="false">H48/M48*365</f>
        <v>0.190165023510467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Z48-AA48</f>
        <v>-0.038379151709378</v>
      </c>
      <c r="AD48" s="57" t="n">
        <f aca="false">IF(E48-F48&lt;0,"达成",E48-F48)</f>
        <v>0.0401355657777777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0.165734814814815</v>
      </c>
      <c r="H49" s="5" t="n">
        <f aca="false">IF(G49="",$F$1*C49-B49,G49-B49)</f>
        <v>22.3742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2020-02-21</v>
      </c>
      <c r="M49" s="31" t="n">
        <f aca="false">(L49-K49+1)*B49</f>
        <v>46440</v>
      </c>
      <c r="N49" s="32" t="n">
        <f aca="false">H49/M49*365</f>
        <v>0.175852347114556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Z49-AA49</f>
        <v>-0.039645896868157</v>
      </c>
      <c r="AD49" s="57" t="n">
        <f aca="false">IF(E49-F49&lt;0,"达成",E49-F49)</f>
        <v>0.0541538518518522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0.134933748148148</v>
      </c>
      <c r="H50" s="5" t="n">
        <f aca="false">IF(G50="",$F$1*C50-B50,G50-B50)</f>
        <v>18.216056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2020-02-21</v>
      </c>
      <c r="M50" s="31" t="n">
        <f aca="false">(L50-K50+1)*B50</f>
        <v>46035</v>
      </c>
      <c r="N50" s="32" t="n">
        <f aca="false">H50/M50*365</f>
        <v>0.144430551536874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Z50-AA50</f>
        <v>-0.044430529442333</v>
      </c>
      <c r="AD50" s="57" t="n">
        <f aca="false">IF(E50-F50&lt;0,"达成",E50-F50)</f>
        <v>0.0849569665185188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0.140174207407407</v>
      </c>
      <c r="H51" s="5" t="n">
        <f aca="false">IF(G51="",$F$1*C51-B51,G51-B51)</f>
        <v>18.923518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2020-02-21</v>
      </c>
      <c r="M51" s="31" t="n">
        <f aca="false">(L51-K51+1)*B51</f>
        <v>45900</v>
      </c>
      <c r="N51" s="32" t="n">
        <f aca="false">H51/M51*365</f>
        <v>0.150481134422658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Z51-AA51</f>
        <v>-0.041517289344002</v>
      </c>
      <c r="AD51" s="57" t="n">
        <f aca="false">IF(E51-F51&lt;0,"达成",E51-F51)</f>
        <v>0.0797122372592596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0.139746414814815</v>
      </c>
      <c r="H52" s="5" t="n">
        <f aca="false">IF(G52="",$F$1*C52-B52,G52-B52)</f>
        <v>18.865766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2020-02-21</v>
      </c>
      <c r="M52" s="31" t="n">
        <f aca="false">(L52-K52+1)*B52</f>
        <v>45765</v>
      </c>
      <c r="N52" s="32" t="n">
        <f aca="false">H52/M52*365</f>
        <v>0.150464428930405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Z52-AA52</f>
        <v>-0.039952912699626</v>
      </c>
      <c r="AD52" s="57" t="n">
        <f aca="false">IF(E52-F52&lt;0,"达成",E52-F52)</f>
        <v>0.0801418278518523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0.13942557037037</v>
      </c>
      <c r="H53" s="5" t="n">
        <f aca="false">IF(G53="",$F$1*C53-B53,G53-B53)</f>
        <v>18.822452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2020-02-21</v>
      </c>
      <c r="M53" s="31" t="n">
        <f aca="false">(L53-K53+1)*B53</f>
        <v>45630</v>
      </c>
      <c r="N53" s="32" t="n">
        <f aca="false">H53/M53*365</f>
        <v>0.150563115932501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Z53-AA53</f>
        <v>-0.038462544680015</v>
      </c>
      <c r="AD53" s="57" t="n">
        <f aca="false">IF(E53-F53&lt;0,"达成",E53-F53)</f>
        <v>0.0804657789629627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0.140174207407407</v>
      </c>
      <c r="H54" s="5" t="n">
        <f aca="false">IF(G54="",$F$1*C54-B54,G54-B54)</f>
        <v>18.923518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2020-02-21</v>
      </c>
      <c r="M54" s="31" t="n">
        <f aca="false">(L54-K54+1)*B54</f>
        <v>45495</v>
      </c>
      <c r="N54" s="32" t="n">
        <f aca="false">H54/M54*365</f>
        <v>0.151820729091109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Z54-AA54</f>
        <v>-0.036829238580752</v>
      </c>
      <c r="AD54" s="57" t="n">
        <f aca="false">IF(E54-F54&lt;0,"达成",E54-F54)</f>
        <v>0.0797122372592596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0.166376503703704</v>
      </c>
      <c r="H55" s="5" t="n">
        <f aca="false">IF(G55="",$F$1*C55-B55,G55-B55)</f>
        <v>22.460828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2020-02-21</v>
      </c>
      <c r="M55" s="31" t="n">
        <f aca="false">(L55-K55+1)*B55</f>
        <v>45090</v>
      </c>
      <c r="N55" s="32" t="n">
        <f aca="false">H55/M55*365</f>
        <v>0.181818634286982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Z55-AA55</f>
        <v>-0.030534135212603</v>
      </c>
      <c r="AD55" s="57" t="n">
        <f aca="false">IF(E55-F55&lt;0,"达成",E55-F55)</f>
        <v>0.0535034776296294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0.179103333333333</v>
      </c>
      <c r="H56" s="5" t="n">
        <f aca="false">IF(G56="",$F$1*C56-B56,G56-B56)</f>
        <v>24.17895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2020-02-21</v>
      </c>
      <c r="M56" s="31" t="n">
        <f aca="false">(L56-K56+1)*B56</f>
        <v>44955</v>
      </c>
      <c r="N56" s="32" t="n">
        <f aca="false">H56/M56*365</f>
        <v>0.196314464464464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Z56-AA56</f>
        <v>-0.027158877923138</v>
      </c>
      <c r="AD56" s="57" t="n">
        <f aca="false">IF(E56-F56&lt;0,"达成",E56-F56)</f>
        <v>0.0407798166666668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0.1665904</v>
      </c>
      <c r="H57" s="5" t="n">
        <f aca="false">IF(G57="",$F$1*C57-B57,G57-B57)</f>
        <v>22.489704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2020-02-21</v>
      </c>
      <c r="M57" s="31" t="n">
        <f aca="false">(L57-K57+1)*B57</f>
        <v>44820</v>
      </c>
      <c r="N57" s="32" t="n">
        <f aca="false">H57/M57*365</f>
        <v>0.183149084337349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Z57-AA57</f>
        <v>-0.028344653196886</v>
      </c>
      <c r="AD57" s="57" t="n">
        <f aca="false">IF(E57-F57&lt;0,"达成",E57-F57)</f>
        <v>0.0532915200000001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0.170761377777778</v>
      </c>
      <c r="H58" s="5" t="n">
        <f aca="false">IF(G58="",$F$1*C58-B58,G58-B58)</f>
        <v>23.052786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2020-02-21</v>
      </c>
      <c r="M58" s="31" t="n">
        <f aca="false">(L58-K58+1)*B58</f>
        <v>44685</v>
      </c>
      <c r="N58" s="32" t="n">
        <f aca="false">H58/M58*365</f>
        <v>0.188301821416583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Z58-AA58</f>
        <v>-0.026618525386166</v>
      </c>
      <c r="AD58" s="57" t="n">
        <f aca="false">IF(E58-F58&lt;0,"达成",E58-F58)</f>
        <v>0.0491207902222223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0.129479392592593</v>
      </c>
      <c r="H59" s="5" t="n">
        <f aca="false">IF(G59="",$F$1*C59-B59,G59-B59)</f>
        <v>17.479718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2020-02-21</v>
      </c>
      <c r="M59" s="31" t="n">
        <f aca="false">(L59-K59+1)*B59</f>
        <v>44550</v>
      </c>
      <c r="N59" s="32" t="n">
        <f aca="false">H59/M59*365</f>
        <v>0.143212055443322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Z59-AA59</f>
        <v>-0.037443850879366</v>
      </c>
      <c r="AD59" s="57" t="n">
        <f aca="false">IF(E59-F59&lt;0,"达成",E59-F59)</f>
        <v>0.0904087987407405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0.101672874074074</v>
      </c>
      <c r="H60" s="5" t="n">
        <f aca="false">IF(G60="",$F$1*C60-B60,G60-B60)</f>
        <v>13.725838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2020-02-21</v>
      </c>
      <c r="M60" s="31" t="n">
        <f aca="false">(L60-K60+1)*B60</f>
        <v>44145</v>
      </c>
      <c r="N60" s="32" t="n">
        <f aca="false">H60/M60*365</f>
        <v>0.113488070449655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Z60-AA60</f>
        <v>-0.097780244321686</v>
      </c>
      <c r="AD60" s="57" t="n">
        <f aca="false">IF(E60-F60&lt;0,"达成",E60-F60)</f>
        <v>0.118220519259259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0.102207614814815</v>
      </c>
      <c r="H61" s="5" t="n">
        <f aca="false">IF(G61="",$F$1*C61-B61,G61-B61)</f>
        <v>13.798028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2020-02-21</v>
      </c>
      <c r="M61" s="31" t="n">
        <f aca="false">(L61-K61+1)*B61</f>
        <v>44010</v>
      </c>
      <c r="N61" s="32" t="n">
        <f aca="false">H61/M61*365</f>
        <v>0.114434906157691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Z61-AA61</f>
        <v>-0.093612303059613</v>
      </c>
      <c r="AD61" s="57" t="n">
        <f aca="false">IF(E61-F61&lt;0,"达成",E61-F61)</f>
        <v>0.117681317185185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0.0889460444444444</v>
      </c>
      <c r="H62" s="5" t="n">
        <f aca="false">IF(G62="",$F$1*C62-B62,G62-B62)</f>
        <v>12.007716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2020-02-21</v>
      </c>
      <c r="M62" s="31" t="n">
        <f aca="false">(L62-K62+1)*B62</f>
        <v>43875</v>
      </c>
      <c r="N62" s="32" t="n">
        <f aca="false">H62/M62*365</f>
        <v>0.0998932499145299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Z62-AA62</f>
        <v>-0.099724755110697</v>
      </c>
      <c r="AD62" s="57" t="n">
        <f aca="false">IF(E62-F62&lt;0,"达成",E62-F62)</f>
        <v>0.130947439555556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0.0786389166666666</v>
      </c>
      <c r="H63" s="5" t="n">
        <f aca="false">IF(G63="",$F$1*C63-B63,G63-B63)</f>
        <v>9.43666999999999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2020-02-21</v>
      </c>
      <c r="M63" s="31" t="n">
        <f aca="false">(L63-K63+1)*B63</f>
        <v>38880</v>
      </c>
      <c r="N63" s="32" t="n">
        <f aca="false">H63/M63*365</f>
        <v>0.0885901376028806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Z63-AA63</f>
        <v>-0.100781414706775</v>
      </c>
      <c r="AD63" s="57" t="n">
        <f aca="false">IF(E63-F63&lt;0,"达成",E63-F63)</f>
        <v>0.131269116666666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0.0794811333333333</v>
      </c>
      <c r="H64" s="5" t="n">
        <f aca="false">IF(G64="",$F$1*C64-B64,G64-B64)</f>
        <v>9.537736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2020-02-21</v>
      </c>
      <c r="M64" s="31" t="n">
        <f aca="false">(L64-K64+1)*B64</f>
        <v>38400</v>
      </c>
      <c r="N64" s="32" t="n">
        <f aca="false">H64/M64*365</f>
        <v>0.0906581677083334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Z64-AA64</f>
        <v>-0.101866828661556</v>
      </c>
      <c r="AD64" s="57" t="n">
        <f aca="false">IF(E64-F64&lt;0,"达成",E64-F64)</f>
        <v>0.130423498666667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0.0750294166666665</v>
      </c>
      <c r="H65" s="5" t="n">
        <f aca="false">IF(G65="",$F$1*C65-B65,G65-B65)</f>
        <v>9.00352999999998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2020-02-21</v>
      </c>
      <c r="M65" s="31" t="n">
        <f aca="false">(L65-K65+1)*B65</f>
        <v>38280</v>
      </c>
      <c r="N65" s="32" t="n">
        <f aca="false">H65/M65*365</f>
        <v>0.0858487055903864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Z65-AA65</f>
        <v>-0.100410308543761</v>
      </c>
      <c r="AD65" s="57" t="n">
        <f aca="false">IF(E65-F65&lt;0,"达成",E65-F65)</f>
        <v>0.134879266666667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0.0723824499999999</v>
      </c>
      <c r="H66" s="5" t="n">
        <f aca="false">IF(G66="",$F$1*C66-B66,G66-B66)</f>
        <v>8.68589399999999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2020-02-21</v>
      </c>
      <c r="M66" s="31" t="n">
        <f aca="false">(L66-K66+1)*B66</f>
        <v>38160</v>
      </c>
      <c r="N66" s="32" t="n">
        <f aca="false">H66/M66*365</f>
        <v>0.083080485062893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Z66-AA66</f>
        <v>-0.098222212984145</v>
      </c>
      <c r="AD66" s="57" t="n">
        <f aca="false">IF(E66-F66&lt;0,"达成",E66-F66)</f>
        <v>0.137525566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0.0947613499999998</v>
      </c>
      <c r="H67" s="5" t="n">
        <f aca="false">IF(G67="",$F$1*C67-B67,G67-B67)</f>
        <v>11.371362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2020-02-21</v>
      </c>
      <c r="M67" s="31" t="n">
        <f aca="false">(L67-K67+1)*B67</f>
        <v>38040</v>
      </c>
      <c r="N67" s="32" t="n">
        <f aca="false">H67/M67*365</f>
        <v>0.109110071766562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Z67-AA67</f>
        <v>-0.085511845503509</v>
      </c>
      <c r="AD67" s="57" t="n">
        <f aca="false">IF(E67-F67&lt;0,"达成",E67-F67)</f>
        <v>0.115146068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0.0971676833333333</v>
      </c>
      <c r="H68" s="5" t="n">
        <f aca="false">IF(G68="",$F$1*C68-B68,G68-B68)</f>
        <v>11.660122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2020-02-21</v>
      </c>
      <c r="M68" s="31" t="n">
        <f aca="false">(L68-K68+1)*B68</f>
        <v>37920</v>
      </c>
      <c r="N68" s="32" t="n">
        <f aca="false">H68/M68*365</f>
        <v>0.112234824103376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Z68-AA68</f>
        <v>-0.081772130998194</v>
      </c>
      <c r="AD68" s="57" t="n">
        <f aca="false">IF(E68-F68&lt;0,"达成",E68-F68)</f>
        <v>0.112739074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0.10053655</v>
      </c>
      <c r="H69" s="5" t="n">
        <f aca="false">IF(G69="",$F$1*C69-B69,G69-B69)</f>
        <v>12.064386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2020-02-21</v>
      </c>
      <c r="M69" s="31" t="n">
        <f aca="false">(L69-K69+1)*B69</f>
        <v>37560</v>
      </c>
      <c r="N69" s="32" t="n">
        <f aca="false">H69/M69*365</f>
        <v>0.117239107827476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Z69-AA69</f>
        <v>-0.077843953385307</v>
      </c>
      <c r="AD69" s="57" t="n">
        <f aca="false">IF(E69-F69&lt;0,"达成",E69-F69)</f>
        <v>0.109371642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0.072689925925926</v>
      </c>
      <c r="H70" s="5" t="n">
        <f aca="false">IF(G70="",$F$1*C70-B70,G70-B70)</f>
        <v>9.81314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2020-02-21</v>
      </c>
      <c r="M70" s="31" t="n">
        <f aca="false">(L70-K70+1)*B70</f>
        <v>42120</v>
      </c>
      <c r="N70" s="32" t="n">
        <f aca="false">H70/M70*365</f>
        <v>0.0850378941120608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Z70-AA70</f>
        <v>-0.086277036808867</v>
      </c>
      <c r="AD70" s="57" t="n">
        <f aca="false">IF(E70-F70&lt;0,"达成",E70-F70)</f>
        <v>0.147205620740741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0.0722621333333334</v>
      </c>
      <c r="H71" s="5" t="n">
        <f aca="false">IF(G71="",$F$1*C71-B71,G71-B71)</f>
        <v>8.67145600000001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2020-02-21</v>
      </c>
      <c r="M71" s="31" t="n">
        <f aca="false">(L71-K71+1)*B71</f>
        <v>37320</v>
      </c>
      <c r="N71" s="32" t="n">
        <f aca="false">H71/M71*365</f>
        <v>0.0848092561629154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Z71-AA71</f>
        <v>-0.08379919023448</v>
      </c>
      <c r="AD71" s="57" t="n">
        <f aca="false">IF(E71-F71&lt;0,"达成",E71-F71)</f>
        <v>0.137642858666667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0.07599195</v>
      </c>
      <c r="H72" s="5" t="n">
        <f aca="false">IF(G72="",$F$1*C72-B72,G72-B72)</f>
        <v>9.119034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2020-02-21</v>
      </c>
      <c r="M72" s="31" t="n">
        <f aca="false">(L72-K72+1)*B72</f>
        <v>37200</v>
      </c>
      <c r="N72" s="32" t="n">
        <f aca="false">H72/M72*365</f>
        <v>0.0894743927419355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Z72-AA72</f>
        <v>-0.079809461767968</v>
      </c>
      <c r="AD72" s="57" t="n">
        <f aca="false">IF(E72-F72&lt;0,"达成",E72-F72)</f>
        <v>0.133916736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0.0639602833333334</v>
      </c>
      <c r="H73" s="5" t="n">
        <f aca="false">IF(G73="",$F$1*C73-B73,G73-B73)</f>
        <v>7.675234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2020-02-21</v>
      </c>
      <c r="M73" s="31" t="n">
        <f aca="false">(L73-K73+1)*B73</f>
        <v>37080</v>
      </c>
      <c r="N73" s="32" t="n">
        <f aca="false">H73/M73*365</f>
        <v>0.0755517909924488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Z73-AA73</f>
        <v>-0.085431111505881</v>
      </c>
      <c r="AD73" s="57" t="n">
        <f aca="false">IF(E73-F73&lt;0,"达成",E73-F73)</f>
        <v>0.145945064666667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0.0877829833333332</v>
      </c>
      <c r="H74" s="5" t="n">
        <f aca="false">IF(G74="",$F$1*C74-B74,G74-B74)</f>
        <v>10.533958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2020-02-21</v>
      </c>
      <c r="M74" s="31" t="n">
        <f aca="false">(L74-K74+1)*B74</f>
        <v>36720</v>
      </c>
      <c r="N74" s="32" t="n">
        <f aca="false">H74/M74*365</f>
        <v>0.104708460511983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Z74-AA74</f>
        <v>-0.073431892406938</v>
      </c>
      <c r="AD74" s="57" t="n">
        <f aca="false">IF(E74-F74&lt;0,"达成",E74-F74)</f>
        <v>0.122121374666667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0.0893471</v>
      </c>
      <c r="H75" s="5" t="n">
        <f aca="false">IF(G75="",$F$1*C75-B75,G75-B75)</f>
        <v>10.721652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2020-02-21</v>
      </c>
      <c r="M75" s="31" t="n">
        <f aca="false">(L75-K75+1)*B75</f>
        <v>36600</v>
      </c>
      <c r="N75" s="32" t="n">
        <f aca="false">H75/M75*365</f>
        <v>0.106923578688525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Z75-AA75</f>
        <v>-0.070700933062543</v>
      </c>
      <c r="AD75" s="57" t="n">
        <f aca="false">IF(E75-F75&lt;0,"达成",E75-F75)</f>
        <v>0.120557468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0.0867001333333332</v>
      </c>
      <c r="H76" s="5" t="n">
        <f aca="false">IF(G76="",$F$1*C76-B76,G76-B76)</f>
        <v>10.404016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2020-02-21</v>
      </c>
      <c r="M76" s="31" t="n">
        <f aca="false">(L76-K76+1)*B76</f>
        <v>36480</v>
      </c>
      <c r="N76" s="32" t="n">
        <f aca="false">H76/M76*365</f>
        <v>0.104097199561404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Z76-AA76</f>
        <v>-0.069701779549278</v>
      </c>
      <c r="AD76" s="57" t="n">
        <f aca="false">IF(E76-F76&lt;0,"达成",E76-F76)</f>
        <v>0.123208981333334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0.109680616666667</v>
      </c>
      <c r="H77" s="5" t="n">
        <f aca="false">IF(G77="",$F$1*C77-B77,G77-B77)</f>
        <v>13.161674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2020-02-21</v>
      </c>
      <c r="M77" s="31" t="n">
        <f aca="false">(L77-K77+1)*B77</f>
        <v>36360</v>
      </c>
      <c r="N77" s="32" t="n">
        <f aca="false">H77/M77*365</f>
        <v>0.132123515126513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Z77-AA77</f>
        <v>-0.059322662727862</v>
      </c>
      <c r="AD77" s="57" t="n">
        <f aca="false">IF(E77-F77&lt;0,"达成",E77-F77)</f>
        <v>0.100227455333333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0.123704192592593</v>
      </c>
      <c r="H78" s="5" t="n">
        <f aca="false">IF(G78="",$F$1*C78-B78,G78-B78)</f>
        <v>16.700066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2020-02-21</v>
      </c>
      <c r="M78" s="31" t="n">
        <f aca="false">(L78-K78+1)*B78</f>
        <v>40770</v>
      </c>
      <c r="N78" s="32" t="n">
        <f aca="false">H78/M78*365</f>
        <v>0.149510034093696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Z78-AA78</f>
        <v>-0.052568100394302</v>
      </c>
      <c r="AD78" s="57" t="n">
        <f aca="false">IF(E78-F78&lt;0,"达成",E78-F78)</f>
        <v>0.0961866947407405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0.120709644444445</v>
      </c>
      <c r="H79" s="5" t="n">
        <f aca="false">IF(G79="",$F$1*C79-B79,G79-B79)</f>
        <v>16.295802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2020-02-21</v>
      </c>
      <c r="M79" s="31" t="n">
        <f aca="false">(L79-K79+1)*B79</f>
        <v>40365</v>
      </c>
      <c r="N79" s="32" t="n">
        <f aca="false">H79/M79*365</f>
        <v>0.147354582683017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Z79-AA79</f>
        <v>-0.051961093037316</v>
      </c>
      <c r="AD79" s="57" t="n">
        <f aca="false">IF(E79-F79&lt;0,"达成",E79-F79)</f>
        <v>0.0991792175555555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0.117180355555555</v>
      </c>
      <c r="H80" s="5" t="n">
        <f aca="false">IF(G80="",$F$1*C80-B80,G80-B80)</f>
        <v>15.819348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2020-02-21</v>
      </c>
      <c r="M80" s="31" t="n">
        <f aca="false">(L80-K80+1)*B80</f>
        <v>40230</v>
      </c>
      <c r="N80" s="32" t="n">
        <f aca="false">H80/M80*365</f>
        <v>0.143526274422073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Z80-AA80</f>
        <v>-0.051558357031036</v>
      </c>
      <c r="AD80" s="57" t="n">
        <f aca="false">IF(E80-F80&lt;0,"达成",E80-F80)</f>
        <v>0.102703992444445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0.182311777777778</v>
      </c>
      <c r="H81" s="5" t="n">
        <f aca="false">IF(G81="",$F$1*C81-B81,G81-B81)</f>
        <v>24.61209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2020-02-21</v>
      </c>
      <c r="M81" s="31" t="n">
        <f aca="false">(L81-K81+1)*B81</f>
        <v>39420</v>
      </c>
      <c r="N81" s="32" t="n">
        <f aca="false">H81/M81*365</f>
        <v>0.227889722222222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Z81-AA81</f>
        <v>-0.0295397433415772</v>
      </c>
      <c r="AD81" s="57" t="n">
        <f aca="false">IF(E81-F81&lt;0,"达成",E81-F81)</f>
        <v>0.0375727422222223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0.171403066666667</v>
      </c>
      <c r="H82" s="5" t="n">
        <f aca="false">IF(G82="",$F$1*C82-B82,G82-B82)</f>
        <v>23.139414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2020-02-21</v>
      </c>
      <c r="M82" s="31" t="n">
        <f aca="false">(L82-K82+1)*B82</f>
        <v>39285</v>
      </c>
      <c r="N82" s="32" t="n">
        <f aca="false">H82/M82*365</f>
        <v>0.214990100801833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Z82-AA82</f>
        <v>-0.0318830306492305</v>
      </c>
      <c r="AD82" s="57" t="n">
        <f aca="false">IF(E82-F82&lt;0,"达成",E82-F82)</f>
        <v>0.0484772513333334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0.187231392592593</v>
      </c>
      <c r="H83" s="5" t="n">
        <f aca="false">IF(G83="",$F$1*C83-B83,G83-B83)</f>
        <v>25.276238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2020-02-21</v>
      </c>
      <c r="M83" s="31" t="n">
        <f aca="false">(L83-K83+1)*B83</f>
        <v>39150</v>
      </c>
      <c r="N83" s="32" t="n">
        <f aca="false">H83/M83*365</f>
        <v>0.235653304469987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Z83-AA83</f>
        <v>-0.0263567687713735</v>
      </c>
      <c r="AD83" s="57" t="n">
        <f aca="false">IF(E83-F83&lt;0,"达成",E83-F83)</f>
        <v>0.0326497040740744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Z84-AA84</f>
        <v>-0.0197563928890862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0.16830157037037</v>
      </c>
      <c r="H85" s="5" t="n">
        <f aca="false">IF(G85="",$F$1*C85-B85,G85-B85)</f>
        <v>22.720712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2020-02-21</v>
      </c>
      <c r="M85" s="31" t="n">
        <f aca="false">(L85-K85+1)*B85</f>
        <v>38880</v>
      </c>
      <c r="N85" s="32" t="n">
        <f aca="false">H85/M85*365</f>
        <v>0.213298865226337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Z85-AA85</f>
        <v>-0.0303653999869779</v>
      </c>
      <c r="AD85" s="57" t="n">
        <f aca="false">IF(E85-F85&lt;0,"达成",E85-F85)</f>
        <v>0.0515811016296297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0.1868036</v>
      </c>
      <c r="H86" s="5" t="n">
        <f aca="false">IF(G86="",$F$1*C86-B86,G86-B86)</f>
        <v>25.218486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2020-02-21</v>
      </c>
      <c r="M86" s="31" t="n">
        <f aca="false">(L86-K86+1)*B86</f>
        <v>38475</v>
      </c>
      <c r="N86" s="32" t="n">
        <f aca="false">H86/M86*365</f>
        <v>0.239239698245614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Z86-AA86</f>
        <v>-0.0243065456878615</v>
      </c>
      <c r="AD86" s="57" t="n">
        <f aca="false">IF(E86-F86&lt;0,"达成",E86-F86)</f>
        <v>0.0330747020000002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0.194183022222222</v>
      </c>
      <c r="H87" s="5" t="n">
        <f aca="false">IF(G87="",$F$1*C87-B87,G87-B87)</f>
        <v>26.214708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2020-02-21</v>
      </c>
      <c r="M87" s="31" t="n">
        <f aca="false">(L87-K87+1)*B87</f>
        <v>38340</v>
      </c>
      <c r="N87" s="32" t="n">
        <f aca="false">H87/M87*365</f>
        <v>0.249566208137715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Z87-AA87</f>
        <v>-0.0217192310498386</v>
      </c>
      <c r="AD87" s="57" t="n">
        <f aca="false">IF(E87-F87&lt;0,"达成",E87-F87)</f>
        <v>0.0257181657777778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0.168836311111111</v>
      </c>
      <c r="H88" s="5" t="n">
        <f aca="false">IF(G88="",$F$1*C88-B88,G88-B88)</f>
        <v>22.792902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2020-02-21</v>
      </c>
      <c r="M88" s="31" t="n">
        <f aca="false">(L88-K88+1)*B88</f>
        <v>38205</v>
      </c>
      <c r="N88" s="32" t="n">
        <f aca="false">H88/M88*365</f>
        <v>0.21775707970161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Z88-AA88</f>
        <v>-0.0279911783627094</v>
      </c>
      <c r="AD88" s="57" t="n">
        <f aca="false">IF(E88-F88&lt;0,"达成",E88-F88)</f>
        <v>0.0510510708888889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0.164023644444444</v>
      </c>
      <c r="H89" s="5" t="n">
        <f aca="false">IF(G89="",$F$1*C89-B89,G89-B89)</f>
        <v>22.143192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2020-02-21</v>
      </c>
      <c r="M89" s="31" t="n">
        <f aca="false">(L89-K89+1)*B89</f>
        <v>38070</v>
      </c>
      <c r="N89" s="32" t="n">
        <f aca="false">H89/M89*365</f>
        <v>0.212300107171001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Z89-AA89</f>
        <v>-0.0285492548312416</v>
      </c>
      <c r="AD89" s="57" t="n">
        <f aca="false">IF(E89-F89&lt;0,"达成",E89-F89)</f>
        <v>0.0558564275555556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0.193006592592593</v>
      </c>
      <c r="H90" s="5" t="n">
        <f aca="false">IF(G90="",$F$1*C90-B90,G90-B90)</f>
        <v>26.05589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2020-02-21</v>
      </c>
      <c r="M90" s="31" t="n">
        <f aca="false">(L90-K90+1)*B90</f>
        <v>37935</v>
      </c>
      <c r="N90" s="32" t="n">
        <f aca="false">H90/M90*365</f>
        <v>0.250702513509951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Z90-AA90</f>
        <v>-0.0200486723471376</v>
      </c>
      <c r="AD90" s="57" t="n">
        <f aca="false">IF(E90-F90&lt;0,"达成",E90-F90)</f>
        <v>0.0268729607407404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0.202524977777778</v>
      </c>
      <c r="H91" s="5" t="n">
        <f aca="false">IF(G91="",$F$1*C91-B91,G91-B91)</f>
        <v>27.340872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2020-02-21</v>
      </c>
      <c r="M91" s="31" t="n">
        <f aca="false">(L91-K91+1)*B91</f>
        <v>37530</v>
      </c>
      <c r="N91" s="32" t="n">
        <f aca="false">H91/M91*365</f>
        <v>0.265905096722622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Z91-AA91</f>
        <v>-0.0171095441816855</v>
      </c>
      <c r="AD91" s="57" t="n">
        <f aca="false">IF(E91-F91&lt;0,"达成",E91-F91)</f>
        <v>0.0173595582222223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0.187338340740741</v>
      </c>
      <c r="H92" s="5" t="n">
        <f aca="false">IF(G92="",$F$1*C92-B92,G92-B92)</f>
        <v>25.290676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2020-02-21</v>
      </c>
      <c r="M92" s="31" t="n">
        <f aca="false">(L92-K92+1)*B92</f>
        <v>37395</v>
      </c>
      <c r="N92" s="32" t="n">
        <f aca="false">H92/M92*365</f>
        <v>0.246853770290146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Z92-AA92</f>
        <v>-0.0205208639412795</v>
      </c>
      <c r="AD92" s="57" t="n">
        <f aca="false">IF(E92-F92&lt;0,"达成",E92-F92)</f>
        <v>0.0325434512592593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0.1925788</v>
      </c>
      <c r="H93" s="5" t="n">
        <f aca="false">IF(G93="",$F$1*C93-B93,G93-B93)</f>
        <v>25.998138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2020-02-21</v>
      </c>
      <c r="M93" s="31" t="n">
        <f aca="false">(L93-K93+1)*B93</f>
        <v>37260</v>
      </c>
      <c r="N93" s="32" t="n">
        <f aca="false">H93/M93*365</f>
        <v>0.254678485507246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Z93-AA93</f>
        <v>-0.0186827890969796</v>
      </c>
      <c r="AD93" s="57" t="n">
        <f aca="false">IF(E93-F93&lt;0,"达成",E93-F93)</f>
        <v>0.0273056939999999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Z94-AA94</f>
        <v>-0.0135395470099966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Z95-AA95</f>
        <v>-0.0140314100191678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0.193969125925926</v>
      </c>
      <c r="H96" s="5" t="n">
        <f aca="false">IF(G96="",$F$1*C96-B96,G96-B96)</f>
        <v>26.185832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2020-02-21</v>
      </c>
      <c r="M96" s="31" t="n">
        <f aca="false">(L96-K96+1)*B96</f>
        <v>36585</v>
      </c>
      <c r="N96" s="32" t="n">
        <f aca="false">H96/M96*365</f>
        <v>0.261249929752631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Z96-AA96</f>
        <v>-0.0170838977616256</v>
      </c>
      <c r="AD96" s="57" t="n">
        <f aca="false">IF(E96-F96&lt;0,"达成",E96-F96)</f>
        <v>0.025908516740741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0.182846518518519</v>
      </c>
      <c r="H97" s="5" t="n">
        <f aca="false">IF(G97="",$F$1*C97-B97,G97-B97)</f>
        <v>24.68428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2020-02-21</v>
      </c>
      <c r="M97" s="31" t="n">
        <f aca="false">(L97-K97+1)*B97</f>
        <v>36450</v>
      </c>
      <c r="N97" s="32" t="n">
        <f aca="false">H97/M97*365</f>
        <v>0.247181404663923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Z97-AA97</f>
        <v>-0.0193883964897965</v>
      </c>
      <c r="AD97" s="57" t="n">
        <f aca="false">IF(E97-F97&lt;0,"达成",E97-F97)</f>
        <v>0.0370344148148145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0.185199377777778</v>
      </c>
      <c r="H98" s="5" t="n">
        <f aca="false">IF(G98="",$F$1*C98-B98,G98-B98)</f>
        <v>25.001916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2020-02-21</v>
      </c>
      <c r="M98" s="31" t="n">
        <f aca="false">(L98-K98+1)*B98</f>
        <v>36315</v>
      </c>
      <c r="N98" s="32" t="n">
        <f aca="false">H98/M98*365</f>
        <v>0.251292836018174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Z98-AA98</f>
        <v>-0.0183617102935308</v>
      </c>
      <c r="AD98" s="57" t="n">
        <f aca="false">IF(E98-F98&lt;0,"达成",E98-F98)</f>
        <v>0.0346830302222223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0.191509318518519</v>
      </c>
      <c r="H99" s="5" t="n">
        <f aca="false">IF(G99="",$F$1*C99-B99,G99-B99)</f>
        <v>25.853758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2020-02-21</v>
      </c>
      <c r="M99" s="31" t="n">
        <f aca="false">(L99-K99+1)*B99</f>
        <v>36180</v>
      </c>
      <c r="N99" s="32" t="n">
        <f aca="false">H99/M99*365</f>
        <v>0.260824258430072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Z99-AA99</f>
        <v>-0.0164376153137928</v>
      </c>
      <c r="AD99" s="57" t="n">
        <f aca="false">IF(E99-F99&lt;0,"达成",E99-F99)</f>
        <v>0.0283762694814815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0.19428997037037</v>
      </c>
      <c r="H100" s="5" t="n">
        <f aca="false">IF(G100="",$F$1*C100-B100,G100-B100)</f>
        <v>26.229146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2020-02-21</v>
      </c>
      <c r="M100" s="31" t="n">
        <f aca="false">(L100-K100+1)*B100</f>
        <v>36045</v>
      </c>
      <c r="N100" s="32" t="n">
        <f aca="false">H100/M100*365</f>
        <v>0.265602393952004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Z100-AA100</f>
        <v>-0.0153859354863691</v>
      </c>
      <c r="AD100" s="57" t="n">
        <f aca="false">IF(E100-F100&lt;0,"达成",E100-F100)</f>
        <v>0.0255894902962968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0.193113540740741</v>
      </c>
      <c r="H101" s="5" t="n">
        <f aca="false">IF(G101="",$F$1*C101-B101,G101-B101)</f>
        <v>26.070328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2020-02-21</v>
      </c>
      <c r="M101" s="31" t="n">
        <f aca="false">(L101-K101+1)*B101</f>
        <v>35640</v>
      </c>
      <c r="N101" s="32" t="n">
        <f aca="false">H101/M101*365</f>
        <v>0.266994099887767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Z101-AA101</f>
        <v>-0.0153061324309856</v>
      </c>
      <c r="AD101" s="57" t="n">
        <f aca="false">IF(E101-F101&lt;0,"达成",E101-F101)</f>
        <v>0.0267666325925923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0.203487511111111</v>
      </c>
      <c r="H102" s="5" t="n">
        <f aca="false">IF(G102="",$F$1*C102-B102,G102-B102)</f>
        <v>27.470814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2020-02-21</v>
      </c>
      <c r="M102" s="31" t="n">
        <f aca="false">(L102-K102+1)*B102</f>
        <v>35505</v>
      </c>
      <c r="N102" s="32" t="n">
        <f aca="false">H102/M102*365</f>
        <v>0.282406621884242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Z102-AA102</f>
        <v>-0.0126064586199477</v>
      </c>
      <c r="AD102" s="57" t="n">
        <f aca="false">IF(E102-F102&lt;0,"达成",E102-F102)</f>
        <v>0.016393950888889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0.203594459259259</v>
      </c>
      <c r="H103" s="5" t="n">
        <f aca="false">IF(G103="",$F$1*C103-B103,G103-B103)</f>
        <v>27.485252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2020-02-21</v>
      </c>
      <c r="M103" s="31" t="n">
        <f aca="false">(L103-K103+1)*B103</f>
        <v>35370</v>
      </c>
      <c r="N103" s="32" t="n">
        <f aca="false">H103/M103*365</f>
        <v>0.283633502403167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Z103-AA103</f>
        <v>-0.012300003701502</v>
      </c>
      <c r="AD103" s="57" t="n">
        <f aca="false">IF(E103-F103&lt;0,"达成",E103-F103)</f>
        <v>0.0162874874074077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Z104-AA104</f>
        <v>-0.0098313901728362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0.219883408</v>
      </c>
      <c r="F105" s="26" t="n">
        <f aca="false">IF(G105="",($F$1*C105-B105)/B105,H105/B105)</f>
        <v>0.199209585185185</v>
      </c>
      <c r="H105" s="5" t="n">
        <f aca="false">IF(G105="",$F$1*C105-B105,G105-B105)</f>
        <v>26.893294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2020-02-21</v>
      </c>
      <c r="M105" s="31" t="n">
        <f aca="false">(L105-K105+1)*B105</f>
        <v>34695</v>
      </c>
      <c r="N105" s="32" t="n">
        <f aca="false">H105/M105*365</f>
        <v>0.282924119037325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O105/150</f>
        <v>0.89883408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Z105-AA105</f>
        <v>-0.0127533354336435</v>
      </c>
      <c r="AD105" s="57" t="n">
        <f aca="false">IF(E105-F105&lt;0,"达成",E105-F105)</f>
        <v>0.0206738228148148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0.219889036</v>
      </c>
      <c r="F106" s="26" t="n">
        <f aca="false">IF(G106="",($F$1*C106-B106)/B106,H106/B106)</f>
        <v>0.164986177777778</v>
      </c>
      <c r="H106" s="5" t="n">
        <f aca="false">IF(G106="",$F$1*C106-B106,G106-B106)</f>
        <v>22.273134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2020-02-21</v>
      </c>
      <c r="M106" s="31" t="n">
        <f aca="false">(L106-K106+1)*B106</f>
        <v>34560</v>
      </c>
      <c r="N106" s="32" t="n">
        <f aca="false">H106/M106*365</f>
        <v>0.235234198784722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O106/150</f>
        <v>0.89889036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Z106-AA106</f>
        <v>-0.0201721047970118</v>
      </c>
      <c r="AD106" s="57" t="n">
        <f aca="false">IF(E106-F106&lt;0,"达成",E106-F106)</f>
        <v>0.0549028582222222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0.21988818</v>
      </c>
      <c r="F107" s="26" t="n">
        <f aca="false">IF(G107="",($F$1*C107-B107)/B107,H107/B107)</f>
        <v>0.173221185185185</v>
      </c>
      <c r="H107" s="5" t="n">
        <f aca="false">IF(G107="",$F$1*C107-B107,G107-B107)</f>
        <v>23.38486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2020-02-21</v>
      </c>
      <c r="M107" s="31" t="n">
        <f aca="false">(L107-K107+1)*B107</f>
        <v>34425</v>
      </c>
      <c r="N107" s="32" t="n">
        <f aca="false">H107/M107*365</f>
        <v>0.247944049382716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O107/150</f>
        <v>0.8988818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Z107-AA107</f>
        <v>-0.0178674746709047</v>
      </c>
      <c r="AD107" s="57" t="n">
        <f aca="false">IF(E107-F107&lt;0,"达成",E107-F107)</f>
        <v>0.0466669948148148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0.219911141333333</v>
      </c>
      <c r="F108" s="26" t="n">
        <f aca="false">IF(G108="",($F$1*C108-B108)/B108,H108/B108)</f>
        <v>0.175146251851852</v>
      </c>
      <c r="H108" s="5" t="n">
        <f aca="false">IF(G108="",$F$1*C108-B108,G108-B108)</f>
        <v>23.644744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2020-02-21</v>
      </c>
      <c r="M108" s="31" t="n">
        <f aca="false">(L108-K108+1)*B108</f>
        <v>34290</v>
      </c>
      <c r="N108" s="32" t="n">
        <f aca="false">H108/M108*365</f>
        <v>0.251686543015456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O108/150</f>
        <v>0.899111413333333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Z108-AA108</f>
        <v>-0.0171269853498097</v>
      </c>
      <c r="AD108" s="57" t="n">
        <f aca="false">IF(E108-F108&lt;0,"达成",E108-F108)</f>
        <v>0.0447648894814811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0.219883936</v>
      </c>
      <c r="F109" s="26" t="n">
        <f aca="false">IF(G109="",($F$1*C109-B109)/B109,H109/B109)</f>
        <v>0.183274311111111</v>
      </c>
      <c r="H109" s="5" t="n">
        <f aca="false">IF(G109="",$F$1*C109-B109,G109-B109)</f>
        <v>24.742032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2020-02-21</v>
      </c>
      <c r="M109" s="31" t="n">
        <f aca="false">(L109-K109+1)*B109</f>
        <v>34155</v>
      </c>
      <c r="N109" s="32" t="n">
        <f aca="false">H109/M109*365</f>
        <v>0.264407602986386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O109/150</f>
        <v>0.89883936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Z109-AA109</f>
        <v>-0.0149097149390658</v>
      </c>
      <c r="AD109" s="57" t="n">
        <f aca="false">IF(E109-F109&lt;0,"达成",E109-F109)</f>
        <v>0.0366096248888889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0.219885429333333</v>
      </c>
      <c r="F110" s="26" t="n">
        <f aca="false">IF(G110="",($F$1*C110-B110)/B110,H110/B110)</f>
        <v>0.183488207407407</v>
      </c>
      <c r="H110" s="5" t="n">
        <f aca="false">IF(G110="",$F$1*C110-B110,G110-B110)</f>
        <v>24.770908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2020-02-21</v>
      </c>
      <c r="M110" s="31" t="n">
        <f aca="false">(L110-K110+1)*B110</f>
        <v>33750</v>
      </c>
      <c r="N110" s="32" t="n">
        <f aca="false">H110/M110*365</f>
        <v>0.267892782814815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O110/150</f>
        <v>0.898854293333333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Z110-AA110</f>
        <v>-0.0145577395284127</v>
      </c>
      <c r="AD110" s="57" t="n">
        <f aca="false">IF(E110-F110&lt;0,"达成",E110-F110)</f>
        <v>0.0363972219259257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0.219879793333333</v>
      </c>
      <c r="F111" s="26" t="n">
        <f aca="false">IF(G111="",($F$1*C111-B111)/B111,H111/B111)</f>
        <v>0.179638074074074</v>
      </c>
      <c r="H111" s="5" t="n">
        <f aca="false">IF(G111="",$F$1*C111-B111,G111-B111)</f>
        <v>24.25114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2020-02-21</v>
      </c>
      <c r="M111" s="31" t="n">
        <f aca="false">(L111-K111+1)*B111</f>
        <v>33615</v>
      </c>
      <c r="N111" s="32" t="n">
        <f aca="false">H111/M111*365</f>
        <v>0.263324887698944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O111/150</f>
        <v>0.898797933333333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Z111-AA111</f>
        <v>-0.015065684616858</v>
      </c>
      <c r="AD111" s="57" t="n">
        <f aca="false">IF(E111-F111&lt;0,"达成",E111-F111)</f>
        <v>0.040241719259259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0.21987825</v>
      </c>
      <c r="F112" s="26" t="n">
        <f aca="false">IF(G112="",($F$1*C112-B112)/B112,H112/B112)</f>
        <v>0.163061111111111</v>
      </c>
      <c r="H112" s="5" t="n">
        <f aca="false">IF(G112="",$F$1*C112-B112,G112-B112)</f>
        <v>22.01325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2020-02-21</v>
      </c>
      <c r="M112" s="31" t="n">
        <f aca="false">(L112-K112+1)*B112</f>
        <v>33480</v>
      </c>
      <c r="N112" s="32" t="n">
        <f aca="false">H112/M112*365</f>
        <v>0.239989135304659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O112/150</f>
        <v>0.8987825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Z112-AA112</f>
        <v>-0.0183293493464722</v>
      </c>
      <c r="AD112" s="57" t="n">
        <f aca="false">IF(E112-F112&lt;0,"达成",E112-F112)</f>
        <v>0.0568171388888889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0.219888736666667</v>
      </c>
      <c r="F113" s="26" t="n">
        <f aca="false">IF(G113="",($F$1*C113-B113)/B113,H113/B113)</f>
        <v>0.130548874074074</v>
      </c>
      <c r="H113" s="5" t="n">
        <f aca="false">IF(G113="",$F$1*C113-B113,G113-B113)</f>
        <v>17.624098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2020-02-21</v>
      </c>
      <c r="M113" s="31" t="n">
        <f aca="false">(L113-K113+1)*B113</f>
        <v>33345</v>
      </c>
      <c r="N113" s="32" t="n">
        <f aca="false">H113/M113*365</f>
        <v>0.192916352376668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O113/150</f>
        <v>0.898887366666667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Z113-AA113</f>
        <v>-0.0252385142077485</v>
      </c>
      <c r="AD113" s="57" t="n">
        <f aca="false">IF(E113-F113&lt;0,"达成",E113-F113)</f>
        <v>0.0893398625925931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0.219889336</v>
      </c>
      <c r="F114" s="26" t="n">
        <f aca="false">IF(G114="",($F$1*C114-B114)/B114,H114/B114)</f>
        <v>0.1290516</v>
      </c>
      <c r="H114" s="5" t="n">
        <f aca="false">IF(G114="",$F$1*C114-B114,G114-B114)</f>
        <v>17.421966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2020-02-21</v>
      </c>
      <c r="M114" s="31" t="n">
        <f aca="false">(L114-K114+1)*B114</f>
        <v>33210</v>
      </c>
      <c r="N114" s="32" t="n">
        <f aca="false">H114/M114*365</f>
        <v>0.191479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O114/150</f>
        <v>0.89889336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Z114-AA114</f>
        <v>-0.0250795573885281</v>
      </c>
      <c r="AD114" s="57" t="n">
        <f aca="false">IF(E114-F114&lt;0,"达成",E114-F114)</f>
        <v>0.090837736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0.219887634666667</v>
      </c>
      <c r="F115" s="26" t="n">
        <f aca="false">IF(G115="",($F$1*C115-B115)/B115,H115/B115)</f>
        <v>0.126912637037037</v>
      </c>
      <c r="H115" s="5" t="n">
        <f aca="false">IF(G115="",$F$1*C115-B115,G115-B115)</f>
        <v>17.133206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2020-02-21</v>
      </c>
      <c r="M115" s="31" t="n">
        <f aca="false">(L115-K115+1)*B115</f>
        <v>32805</v>
      </c>
      <c r="N115" s="32" t="n">
        <f aca="false">H115/M115*365</f>
        <v>0.1906300926688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O115/150</f>
        <v>0.898876346666667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Z115-AA115</f>
        <v>-0.0250650227880016</v>
      </c>
      <c r="AD115" s="57" t="n">
        <f aca="false">IF(E115-F115&lt;0,"达成",E115-F115)</f>
        <v>0.09297499762963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0.219888074</v>
      </c>
      <c r="F116" s="26" t="n">
        <f aca="false">IF(G116="",($F$1*C116-B116)/B116,H116/B116)</f>
        <v>0.138035244444444</v>
      </c>
      <c r="H116" s="5" t="n">
        <f aca="false">IF(G116="",$F$1*C116-B116,G116-B116)</f>
        <v>18.634758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2020-02-21</v>
      </c>
      <c r="M116" s="31" t="n">
        <f aca="false">(L116-K116+1)*B116</f>
        <v>32670</v>
      </c>
      <c r="N116" s="32" t="n">
        <f aca="false">H116/M116*365</f>
        <v>0.208193653810836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O116/150</f>
        <v>0.89888074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Z116-AA116</f>
        <v>-0.0221076129355715</v>
      </c>
      <c r="AD116" s="57" t="n">
        <f aca="false">IF(E116-F116&lt;0,"达成",E116-F116)</f>
        <v>0.0818528295555555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0.219886912</v>
      </c>
      <c r="F117" s="26" t="n">
        <f aca="false">IF(G117="",($F$1*C117-B117)/B117,H117/B117)</f>
        <v>0.139639466666667</v>
      </c>
      <c r="H117" s="5" t="n">
        <f aca="false">IF(G117="",$F$1*C117-B117,G117-B117)</f>
        <v>18.851328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2020-02-21</v>
      </c>
      <c r="M117" s="31" t="n">
        <f aca="false">(L117-K117+1)*B117</f>
        <v>32535</v>
      </c>
      <c r="N117" s="32" t="n">
        <f aca="false">H117/M117*365</f>
        <v>0.211487159059474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O117/150</f>
        <v>0.89886912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Z117-AA117</f>
        <v>-0.0213287055149507</v>
      </c>
      <c r="AD117" s="57" t="n">
        <f aca="false">IF(E117-F117&lt;0,"达成",E117-F117)</f>
        <v>0.0802474453333334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0.21988558</v>
      </c>
      <c r="F118" s="26" t="n">
        <f aca="false">IF(G118="",($F$1*C118-B118)/B118,H118/B118)</f>
        <v>0.127768222222222</v>
      </c>
      <c r="H118" s="5" t="n">
        <f aca="false">IF(G118="",$F$1*C118-B118,G118-B118)</f>
        <v>17.24871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2020-02-21</v>
      </c>
      <c r="M118" s="31" t="n">
        <f aca="false">(L118-K118+1)*B118</f>
        <v>32400</v>
      </c>
      <c r="N118" s="32" t="n">
        <f aca="false">H118/M118*365</f>
        <v>0.194314171296296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O118/150</f>
        <v>0.8988558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Z118-AA118</f>
        <v>-0.0235004081441659</v>
      </c>
      <c r="AD118" s="57" t="n">
        <f aca="false">IF(E118-F118&lt;0,"达成",E118-F118)</f>
        <v>0.0921173577777778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0.21988672</v>
      </c>
      <c r="F119" s="26" t="n">
        <f aca="false">IF(G119="",($F$1*C119-B119)/B119,H119/B119)</f>
        <v>0.129372444444444</v>
      </c>
      <c r="H119" s="5" t="n">
        <f aca="false">IF(G119="",$F$1*C119-B119,G119-B119)</f>
        <v>17.46528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2020-02-21</v>
      </c>
      <c r="M119" s="31" t="n">
        <f aca="false">(L119-K119+1)*B119</f>
        <v>32265</v>
      </c>
      <c r="N119" s="32" t="n">
        <f aca="false">H119/M119*365</f>
        <v>0.197577164109716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O119/150</f>
        <v>0.8988672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Z119-AA119</f>
        <v>-0.0227099432173896</v>
      </c>
      <c r="AD119" s="57" t="n">
        <f aca="false">IF(E119-F119&lt;0,"达成",E119-F119)</f>
        <v>0.0905142755555557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0.21989021</v>
      </c>
      <c r="F120" s="26" t="n">
        <f aca="false">IF(G120="",($F$1*C120-B120)/B120,H120/B120)</f>
        <v>0.0995339111111112</v>
      </c>
      <c r="H120" s="5" t="n">
        <f aca="false">IF(G120="",$F$1*C120-B120,G120-B120)</f>
        <v>13.437078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2020-02-21</v>
      </c>
      <c r="M120" s="31" t="n">
        <f aca="false">(L120-K120+1)*B120</f>
        <v>31860</v>
      </c>
      <c r="N120" s="32" t="n">
        <f aca="false">H120/M120*365</f>
        <v>0.15394015913371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O120/150</f>
        <v>0.8989021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Z120-AA120</f>
        <v>-0.0288922351516456</v>
      </c>
      <c r="AD120" s="57" t="n">
        <f aca="false">IF(E120-F120&lt;0,"达成",E120-F120)</f>
        <v>0.120356298888889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0.219891388</v>
      </c>
      <c r="F121" s="26" t="n">
        <f aca="false">IF(G121="",($F$1*C121-B121)/B121,H121/B121)</f>
        <v>0.0992130666666667</v>
      </c>
      <c r="H121" s="5" t="n">
        <f aca="false">IF(G121="",$F$1*C121-B121,G121-B121)</f>
        <v>13.393764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2020-02-21</v>
      </c>
      <c r="M121" s="31" t="n">
        <f aca="false">(L121-K121+1)*B121</f>
        <v>31725</v>
      </c>
      <c r="N121" s="32" t="n">
        <f aca="false">H121/M121*365</f>
        <v>0.154096890780142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O121/150</f>
        <v>0.89891388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Z121-AA121</f>
        <v>-0.0284322289105776</v>
      </c>
      <c r="AD121" s="57" t="n">
        <f aca="false">IF(E121-F121&lt;0,"达成",E121-F121)</f>
        <v>0.120678321333333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0.219887356</v>
      </c>
      <c r="F122" s="26" t="n">
        <f aca="false">IF(G122="",($F$1*C122-B122)/B122,H122/B122)</f>
        <v>0.110335674074074</v>
      </c>
      <c r="H122" s="5" t="n">
        <f aca="false">IF(G122="",$F$1*C122-B122,G122-B122)</f>
        <v>14.895316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2020-02-21</v>
      </c>
      <c r="M122" s="31" t="n">
        <f aca="false">(L122-K122+1)*B122</f>
        <v>31590</v>
      </c>
      <c r="N122" s="32" t="n">
        <f aca="false">H122/M122*365</f>
        <v>0.172104790756569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O122/150</f>
        <v>0.89887356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Z122-AA122</f>
        <v>-0.0254423222508391</v>
      </c>
      <c r="AD122" s="57" t="n">
        <f aca="false">IF(E122-F122&lt;0,"达成",E122-F122)</f>
        <v>0.109551681925926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0.219890728</v>
      </c>
      <c r="F123" s="26" t="n">
        <f aca="false">IF(G123="",($F$1*C123-B123)/B123,H123/B123)</f>
        <v>0.11579002962963</v>
      </c>
      <c r="H123" s="5" t="n">
        <f aca="false">IF(G123="",$F$1*C123-B123,G123-B123)</f>
        <v>15.631654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2020-02-21</v>
      </c>
      <c r="M123" s="31" t="n">
        <f aca="false">(L123-K123+1)*B123</f>
        <v>31455</v>
      </c>
      <c r="N123" s="32" t="n">
        <f aca="false">H123/M123*365</f>
        <v>0.181387814655858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O123/150</f>
        <v>0.89890728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Z123-AA123</f>
        <v>-0.0238119291935881</v>
      </c>
      <c r="AD123" s="57" t="n">
        <f aca="false">IF(E123-F123&lt;0,"达成",E123-F123)</f>
        <v>0.10410069837037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0.219889059333333</v>
      </c>
      <c r="F124" s="26" t="n">
        <f aca="false">IF(G124="",($F$1*C124-B124)/B124,H124/B124)</f>
        <v>0.11001482962963</v>
      </c>
      <c r="H124" s="5" t="n">
        <f aca="false">IF(G124="",$F$1*C124-B124,G124-B124)</f>
        <v>14.852002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2020-02-21</v>
      </c>
      <c r="M124" s="31" t="n">
        <f aca="false">(L124-K124+1)*B124</f>
        <v>31320</v>
      </c>
      <c r="N124" s="32" t="n">
        <f aca="false">H124/M124*365</f>
        <v>0.173083675925926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O124/150</f>
        <v>0.898890593333333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Z124-AA124</f>
        <v>-0.0246125798031569</v>
      </c>
      <c r="AD124" s="57" t="n">
        <f aca="false">IF(E124-F124&lt;0,"达成",E124-F124)</f>
        <v>0.109874229703703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0.219892192</v>
      </c>
      <c r="F125" s="26" t="n">
        <f aca="false">IF(G125="",($F$1*C125-B125)/B125,H125/B125)</f>
        <v>0.134505955555555</v>
      </c>
      <c r="H125" s="5" t="n">
        <f aca="false">IF(G125="",$F$1*C125-B125,G125-B125)</f>
        <v>18.158304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2020-02-21</v>
      </c>
      <c r="M125" s="31" t="n">
        <f aca="false">(L125-K125+1)*B125</f>
        <v>30915</v>
      </c>
      <c r="N125" s="32" t="n">
        <f aca="false">H125/M125*365</f>
        <v>0.214387221737021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O125/150</f>
        <v>0.89892192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Z125-AA125</f>
        <v>-0.0190759544567152</v>
      </c>
      <c r="AD125" s="57" t="n">
        <f aca="false">IF(E125-F125&lt;0,"达成",E125-F125)</f>
        <v>0.0853862364444446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0.219886122666667</v>
      </c>
      <c r="F126" s="26" t="n">
        <f aca="false">IF(G126="",($F$1*C126-B126)/B126,H126/B126)</f>
        <v>0.136217125925926</v>
      </c>
      <c r="H126" s="5" t="n">
        <f aca="false">IF(G126="",$F$1*C126-B126,G126-B126)</f>
        <v>18.389312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2020-02-21</v>
      </c>
      <c r="M126" s="31" t="n">
        <f aca="false">(L126-K126+1)*B126</f>
        <v>30780</v>
      </c>
      <c r="N126" s="32" t="n">
        <f aca="false">H126/M126*365</f>
        <v>0.218066890188434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O126/150</f>
        <v>0.898861226666666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Z126-AA126</f>
        <v>-0.0183763565399853</v>
      </c>
      <c r="AD126" s="57" t="n">
        <f aca="false">IF(E126-F126&lt;0,"达成",E126-F126)</f>
        <v>0.0836689967407412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0.219881290666667</v>
      </c>
      <c r="F127" s="26" t="n">
        <f aca="false">IF(G127="",($F$1*C127-B127)/B127,H127/B127)</f>
        <v>0.137500503703704</v>
      </c>
      <c r="H127" s="5" t="n">
        <f aca="false">IF(G127="",$F$1*C127-B127,G127-B127)</f>
        <v>18.562568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2020-02-21</v>
      </c>
      <c r="M127" s="31" t="n">
        <f aca="false">(L127-K127+1)*B127</f>
        <v>30645</v>
      </c>
      <c r="N127" s="32" t="n">
        <f aca="false">H127/M127*365</f>
        <v>0.221091118290096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O127/150</f>
        <v>0.898812906666667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Z127-AA127</f>
        <v>-0.017784400541631</v>
      </c>
      <c r="AD127" s="57" t="n">
        <f aca="false">IF(E127-F127&lt;0,"达成",E127-F127)</f>
        <v>0.0823807869629633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0.219888648666667</v>
      </c>
      <c r="F128" s="26" t="n">
        <f aca="false">IF(G128="",($F$1*C128-B128)/B128,H128/B128)</f>
        <v>0.136965762962963</v>
      </c>
      <c r="H128" s="5" t="n">
        <f aca="false">IF(G128="",$F$1*C128-B128,G128-B128)</f>
        <v>18.490378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2020-02-21</v>
      </c>
      <c r="M128" s="31" t="n">
        <f aca="false">(L128-K128+1)*B128</f>
        <v>30510</v>
      </c>
      <c r="N128" s="32" t="n">
        <f aca="false">H128/M128*365</f>
        <v>0.221205767617175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O128/150</f>
        <v>0.898886486666667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Z128-AA128</f>
        <v>-0.0175983584280417</v>
      </c>
      <c r="AD128" s="57" t="n">
        <f aca="false">IF(E128-F128&lt;0,"达成",E128-F128)</f>
        <v>0.0829228857037041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0.219883418666667</v>
      </c>
      <c r="F129" s="26" t="n">
        <f aca="false">IF(G129="",($F$1*C129-B129)/B129,H129/B129)</f>
        <v>0.128623807407407</v>
      </c>
      <c r="H129" s="5" t="n">
        <f aca="false">IF(G129="",$F$1*C129-B129,G129-B129)</f>
        <v>17.364214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2020-02-21</v>
      </c>
      <c r="M129" s="31" t="n">
        <f aca="false">(L129-K129+1)*B129</f>
        <v>30375</v>
      </c>
      <c r="N129" s="32" t="n">
        <f aca="false">H129/M129*365</f>
        <v>0.208656398683128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O129/150</f>
        <v>0.898834186666667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Z129-AA129</f>
        <v>-0.0189305502905737</v>
      </c>
      <c r="AD129" s="57" t="n">
        <f aca="false">IF(E129-F129&lt;0,"达成",E129-F129)</f>
        <v>0.0912596112592596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0.21988615</v>
      </c>
      <c r="F130" s="26" t="n">
        <f aca="false">IF(G130="",($F$1*C130-B130)/B130,H130/B130)</f>
        <v>0.124345881481481</v>
      </c>
      <c r="H130" s="5" t="n">
        <f aca="false">IF(G130="",$F$1*C130-B130,G130-B130)</f>
        <v>16.786694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2020-02-21</v>
      </c>
      <c r="M130" s="31" t="n">
        <f aca="false">(L130-K130+1)*B130</f>
        <v>29970</v>
      </c>
      <c r="N130" s="32" t="n">
        <f aca="false">H130/M130*365</f>
        <v>0.20444255288622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O130/150</f>
        <v>0.8988615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Z130-AA130</f>
        <v>-0.0194613191013813</v>
      </c>
      <c r="AD130" s="57" t="n">
        <f aca="false">IF(E130-F130&lt;0,"达成",E130-F130)</f>
        <v>0.0955402685185186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0.219890812</v>
      </c>
      <c r="F131" s="26" t="n">
        <f aca="false">IF(G131="",($F$1*C131-B131)/B131,H131/B131)</f>
        <v>0.129158548148148</v>
      </c>
      <c r="H131" s="5" t="n">
        <f aca="false">IF(G131="",$F$1*C131-B131,G131-B131)</f>
        <v>17.436404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2020-02-21</v>
      </c>
      <c r="M131" s="31" t="n">
        <f aca="false">(L131-K131+1)*B131</f>
        <v>29835</v>
      </c>
      <c r="N131" s="32" t="n">
        <f aca="false">H131/M131*365</f>
        <v>0.213316154181331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O131/150</f>
        <v>0.89890812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Z131-AA131</f>
        <v>-0.0181961637519414</v>
      </c>
      <c r="AD131" s="57" t="n">
        <f aca="false">IF(E131-F131&lt;0,"达成",E131-F131)</f>
        <v>0.090732263851852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0.219888191333333</v>
      </c>
      <c r="F132" s="26" t="n">
        <f aca="false">IF(G132="",($F$1*C132-B132)/B132,H132/B132)</f>
        <v>0.129479392592593</v>
      </c>
      <c r="H132" s="5" t="n">
        <f aca="false">IF(G132="",$F$1*C132-B132,G132-B132)</f>
        <v>17.479718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2020-02-21</v>
      </c>
      <c r="M132" s="31" t="n">
        <f aca="false">(L132-K132+1)*B132</f>
        <v>29700</v>
      </c>
      <c r="N132" s="32" t="n">
        <f aca="false">H132/M132*365</f>
        <v>0.214818083164983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O132/150</f>
        <v>0.898881913333333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Z132-AA132</f>
        <v>-0.0178209303967667</v>
      </c>
      <c r="AD132" s="57" t="n">
        <f aca="false">IF(E132-F132&lt;0,"达成",E132-F132)</f>
        <v>0.0904087987407405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0.219890014</v>
      </c>
      <c r="F133" s="26" t="n">
        <f aca="false">IF(G133="",($F$1*C133-B133)/B133,H133/B133)</f>
        <v>0.139318622222222</v>
      </c>
      <c r="H133" s="5" t="n">
        <f aca="false">IF(G133="",$F$1*C133-B133,G133-B133)</f>
        <v>18.808014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2020-02-21</v>
      </c>
      <c r="M133" s="31" t="n">
        <f aca="false">(L133-K133+1)*B133</f>
        <v>29565</v>
      </c>
      <c r="N133" s="32" t="n">
        <f aca="false">H133/M133*365</f>
        <v>0.232197703703704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O133/150</f>
        <v>0.89890014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Z133-AA133</f>
        <v>-0.015649968002434</v>
      </c>
      <c r="AD133" s="57" t="n">
        <f aca="false">IF(E133-F133&lt;0,"达成",E133-F133)</f>
        <v>0.0805713917777779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0.219887073333333</v>
      </c>
      <c r="F134" s="26" t="n">
        <f aca="false">IF(G134="",($F$1*C134-B134)/B134,H134/B134)</f>
        <v>0.12787517037037</v>
      </c>
      <c r="H134" s="5" t="n">
        <f aca="false">IF(G134="",$F$1*C134-B134,G134-B134)</f>
        <v>17.263148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2020-02-21</v>
      </c>
      <c r="M134" s="31" t="n">
        <f aca="false">(L134-K134+1)*B134</f>
        <v>29430</v>
      </c>
      <c r="N134" s="32" t="n">
        <f aca="false">H134/M134*365</f>
        <v>0.214102922867822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O134/150</f>
        <v>0.898870733333333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Z134-AA134</f>
        <v>-0.0175528881412632</v>
      </c>
      <c r="AD134" s="57" t="n">
        <f aca="false">IF(E134-F134&lt;0,"达成",E134-F134)</f>
        <v>0.0920119029629626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0.219832693333333</v>
      </c>
      <c r="F135" s="26" t="n">
        <f aca="false">IF(G135="",($F$1*C135-B135)/B135,H135/B135)</f>
        <v>0.128516859259259</v>
      </c>
      <c r="H135" s="5" t="n">
        <f aca="false">IF(G135="",$F$1*C135-B135,G135-B135)</f>
        <v>17.349776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2020-02-21</v>
      </c>
      <c r="M135" s="31" t="n">
        <f aca="false">(L135-K135+1)*B135</f>
        <v>29025</v>
      </c>
      <c r="N135" s="32" t="n">
        <f aca="false">H135/M135*365</f>
        <v>0.218179784323859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O135/150</f>
        <v>0.898326933333333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Z135-AA135</f>
        <v>-0.0170119441017302</v>
      </c>
      <c r="AD135" s="57" t="n">
        <f aca="false">IF(E135-F135&lt;0,"达成",E135-F135)</f>
        <v>0.0913158340740738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0.219894826</v>
      </c>
      <c r="F136" s="26" t="n">
        <f aca="false">IF(G136="",($F$1*C136-B136)/B136,H136/B136)</f>
        <v>0.0922614370370369</v>
      </c>
      <c r="H136" s="5" t="n">
        <f aca="false">IF(G136="",$F$1*C136-B136,G136-B136)</f>
        <v>12.455294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2020-02-21</v>
      </c>
      <c r="M136" s="31" t="n">
        <f aca="false">(L136-K136+1)*B136</f>
        <v>28890</v>
      </c>
      <c r="N136" s="32" t="n">
        <f aca="false">H136/M136*365</f>
        <v>0.157361796815507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O136/150</f>
        <v>0.89894826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Z136-AA136</f>
        <v>-0.0239347892514319</v>
      </c>
      <c r="AD136" s="57" t="n">
        <f aca="false">IF(E136-F136&lt;0,"达成",E136-F136)</f>
        <v>0.127633388962963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0.219894916</v>
      </c>
      <c r="F137" s="26" t="n">
        <f aca="false">IF(G137="",($F$1*C137-B137)/B137,H137/B137)</f>
        <v>0.0841333777777779</v>
      </c>
      <c r="H137" s="5" t="n">
        <f aca="false">IF(G137="",$F$1*C137-B137,G137-B137)</f>
        <v>11.358006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2020-02-21</v>
      </c>
      <c r="M137" s="31" t="n">
        <f aca="false">(L137-K137+1)*B137</f>
        <v>28755</v>
      </c>
      <c r="N137" s="32" t="n">
        <f aca="false">H137/M137*365</f>
        <v>0.144172220135629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O137/150</f>
        <v>0.89894916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Z137-AA137</f>
        <v>-0.0251817406032808</v>
      </c>
      <c r="AD137" s="57" t="n">
        <f aca="false">IF(E137-F137&lt;0,"达成",E137-F137)</f>
        <v>0.135761538222222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0.21989393</v>
      </c>
      <c r="F138" s="26" t="n">
        <f aca="false">IF(G138="",($F$1*C138-B138)/B138,H138/B138)</f>
        <v>0.0757914222222222</v>
      </c>
      <c r="H138" s="5" t="n">
        <f aca="false">IF(G138="",$F$1*C138-B138,G138-B138)</f>
        <v>10.231842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2020-02-21</v>
      </c>
      <c r="M138" s="31" t="n">
        <f aca="false">(L138-K138+1)*B138</f>
        <v>28620</v>
      </c>
      <c r="N138" s="32" t="n">
        <f aca="false">H138/M138*365</f>
        <v>0.130489948637317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O138/150</f>
        <v>0.8989393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Z138-AA138</f>
        <v>-0.0264642161939119</v>
      </c>
      <c r="AD138" s="57" t="n">
        <f aca="false">IF(E138-F138&lt;0,"达成",E138-F138)</f>
        <v>0.144102507777778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0.219893636</v>
      </c>
      <c r="F139" s="26" t="n">
        <f aca="false">IF(G139="",($F$1*C139-B139)/B139,H139/B139)</f>
        <v>0.073545511111111</v>
      </c>
      <c r="H139" s="5" t="n">
        <f aca="false">IF(G139="",$F$1*C139-B139,G139-B139)</f>
        <v>9.92864399999999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2020-02-21</v>
      </c>
      <c r="M139" s="31" t="n">
        <f aca="false">(L139-K139+1)*B139</f>
        <v>28485</v>
      </c>
      <c r="N139" s="32" t="n">
        <f aca="false">H139/M139*365</f>
        <v>0.127223277514481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O139/150</f>
        <v>0.89893636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Z139-AA139</f>
        <v>-0.0264989287816915</v>
      </c>
      <c r="AD139" s="57" t="n">
        <f aca="false">IF(E139-F139&lt;0,"达成",E139-F139)</f>
        <v>0.146348124888889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0.219891654666667</v>
      </c>
      <c r="F140" s="26" t="n">
        <f aca="false">IF(G140="",($F$1*C140-B140)/B140,H140/B140)</f>
        <v>0.0747219407407407</v>
      </c>
      <c r="H140" s="5" t="n">
        <f aca="false">IF(G140="",$F$1*C140-B140,G140-B140)</f>
        <v>10.087462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2020-02-21</v>
      </c>
      <c r="M140" s="31" t="n">
        <f aca="false">(L140-K140+1)*B140</f>
        <v>28080</v>
      </c>
      <c r="N140" s="32" t="n">
        <f aca="false">H140/M140*365</f>
        <v>0.131122636396011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O140/150</f>
        <v>0.898916546666667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Z140-AA140</f>
        <v>-0.0258405176037562</v>
      </c>
      <c r="AD140" s="57" t="n">
        <f aca="false">IF(E140-F140&lt;0,"达成",E140-F140)</f>
        <v>0.145169713925926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0.219896473333333</v>
      </c>
      <c r="F141" s="26" t="n">
        <f aca="false">IF(G141="",($F$1*C141-B141)/B141,H141/B141)</f>
        <v>0.0705509629629628</v>
      </c>
      <c r="H141" s="5" t="n">
        <f aca="false">IF(G141="",$F$1*C141-B141,G141-B141)</f>
        <v>9.52437999999998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2020-02-21</v>
      </c>
      <c r="M141" s="31" t="n">
        <f aca="false">(L141-K141+1)*B141</f>
        <v>27945</v>
      </c>
      <c r="N141" s="32" t="n">
        <f aca="false">H141/M141*365</f>
        <v>0.124401456432277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O141/150</f>
        <v>0.898964733333333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Z141-AA141</f>
        <v>-0.0262836395228789</v>
      </c>
      <c r="AD141" s="57" t="n">
        <f aca="false">IF(E141-F141&lt;0,"达成",E141-F141)</f>
        <v>0.14934551037037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0.219892166</v>
      </c>
      <c r="F142" s="26" t="n">
        <f aca="false">IF(G142="",($F$1*C142-B142)/B142,H142/B142)</f>
        <v>0.0802832444444446</v>
      </c>
      <c r="H142" s="5" t="n">
        <f aca="false">IF(G142="",$F$1*C142-B142,G142-B142)</f>
        <v>10.838238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2020-02-21</v>
      </c>
      <c r="M142" s="31" t="n">
        <f aca="false">(L142-K142+1)*B142</f>
        <v>27810</v>
      </c>
      <c r="N142" s="32" t="n">
        <f aca="false">H142/M142*365</f>
        <v>0.142249437971953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O142/150</f>
        <v>0.89892166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Z142-AA142</f>
        <v>-0.0239435475811867</v>
      </c>
      <c r="AD142" s="57" t="n">
        <f aca="false">IF(E142-F142&lt;0,"达成",E142-F142)</f>
        <v>0.139608921555555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0.219895524</v>
      </c>
      <c r="F143" s="26" t="n">
        <f aca="false">IF(G143="",($F$1*C143-B143)/B143,H143/B143)</f>
        <v>0.0890529925925926</v>
      </c>
      <c r="H143" s="5" t="n">
        <f aca="false">IF(G143="",$F$1*C143-B143,G143-B143)</f>
        <v>12.022154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2020-02-21</v>
      </c>
      <c r="M143" s="31" t="n">
        <f aca="false">(L143-K143+1)*B143</f>
        <v>27675</v>
      </c>
      <c r="N143" s="32" t="n">
        <f aca="false">H143/M143*365</f>
        <v>0.158557767299006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O143/150</f>
        <v>0.89895524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Z143-AA143</f>
        <v>-0.021893320730956</v>
      </c>
      <c r="AD143" s="57" t="n">
        <f aca="false">IF(E143-F143&lt;0,"达成",E143-F143)</f>
        <v>0.130842531407407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0.219894509333333</v>
      </c>
      <c r="F144" s="26" t="n">
        <f aca="false">IF(G144="",($F$1*C144-B144)/B144,H144/B144)</f>
        <v>0.104132681481481</v>
      </c>
      <c r="H144" s="5" t="n">
        <f aca="false">IF(G144="",$F$1*C144-B144,G144-B144)</f>
        <v>14.057912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2020-02-21</v>
      </c>
      <c r="M144" s="31" t="n">
        <f aca="false">(L144-K144+1)*B144</f>
        <v>27540</v>
      </c>
      <c r="N144" s="32" t="n">
        <f aca="false">H144/M144*365</f>
        <v>0.186315827160494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O144/150</f>
        <v>0.898945093333333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Z144-AA144</f>
        <v>-0.0187354513820048</v>
      </c>
      <c r="AD144" s="57" t="n">
        <f aca="false">IF(E144-F144&lt;0,"达成",E144-F144)</f>
        <v>0.115761827851852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0.219891616</v>
      </c>
      <c r="F145" s="26" t="n">
        <f aca="false">IF(G145="",($F$1*C145-B145)/B145,H145/B145)</f>
        <v>0.124238933333333</v>
      </c>
      <c r="H145" s="5" t="n">
        <f aca="false">IF(G145="",$F$1*C145-B145,G145-B145)</f>
        <v>16.772256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2020-02-21</v>
      </c>
      <c r="M145" s="31" t="n">
        <f aca="false">(L145-K145+1)*B145</f>
        <v>27135</v>
      </c>
      <c r="N145" s="32" t="n">
        <f aca="false">H145/M145*365</f>
        <v>0.225608013266998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O145/150</f>
        <v>0.89891616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Z145-AA145</f>
        <v>-0.0148281669342629</v>
      </c>
      <c r="AD145" s="57" t="n">
        <f aca="false">IF(E145-F145&lt;0,"达成",E145-F145)</f>
        <v>0.0956526826666667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0.21989211</v>
      </c>
      <c r="F146" s="26" t="n">
        <f aca="false">IF(G146="",($F$1*C146-B146)/B146,H146/B146)</f>
        <v>0.135040696296296</v>
      </c>
      <c r="H146" s="5" t="n">
        <f aca="false">IF(G146="",$F$1*C146-B146,G146-B146)</f>
        <v>18.230494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2020-02-21</v>
      </c>
      <c r="M146" s="31" t="n">
        <f aca="false">(L146-K146+1)*B146</f>
        <v>27000</v>
      </c>
      <c r="N146" s="32" t="n">
        <f aca="false">H146/M146*365</f>
        <v>0.246449270740741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O146/150</f>
        <v>0.8989211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Z146-AA146</f>
        <v>-0.0127294421106041</v>
      </c>
      <c r="AD146" s="57" t="n">
        <f aca="false">IF(E146-F146&lt;0,"达成",E146-F146)</f>
        <v>0.0848514137037038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0.219892683333333</v>
      </c>
      <c r="F147" s="26" t="n">
        <f aca="false">IF(G147="",($F$1*C147-B147)/B147,H147/B147)</f>
        <v>0.139532518518518</v>
      </c>
      <c r="H147" s="5" t="n">
        <f aca="false">IF(G147="",$F$1*C147-B147,G147-B147)</f>
        <v>18.83689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2020-02-21</v>
      </c>
      <c r="M147" s="31" t="n">
        <f aca="false">(L147-K147+1)*B147</f>
        <v>26865</v>
      </c>
      <c r="N147" s="32" t="n">
        <f aca="false">H147/M147*365</f>
        <v>0.255926478689745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O147/150</f>
        <v>0.898926833333333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Z147-AA147</f>
        <v>-0.0117757668364167</v>
      </c>
      <c r="AD147" s="57" t="n">
        <f aca="false">IF(E147-F147&lt;0,"达成",E147-F147)</f>
        <v>0.0803601648148146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0.219894481333333</v>
      </c>
      <c r="F148" s="26" t="n">
        <f aca="false">IF(G148="",($F$1*C148-B148)/B148,H148/B148)</f>
        <v>0.125415362962963</v>
      </c>
      <c r="H148" s="5" t="n">
        <f aca="false">IF(G148="",$F$1*C148-B148,G148-B148)</f>
        <v>16.931074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2020-02-21</v>
      </c>
      <c r="M148" s="31" t="n">
        <f aca="false">(L148-K148+1)*B148</f>
        <v>26730</v>
      </c>
      <c r="N148" s="32" t="n">
        <f aca="false">H148/M148*365</f>
        <v>0.231194987280209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O148/150</f>
        <v>0.898944813333333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Z148-AA148</f>
        <v>-0.014009856671807</v>
      </c>
      <c r="AD148" s="57" t="n">
        <f aca="false">IF(E148-F148&lt;0,"达成",E148-F148)</f>
        <v>0.0944791183703701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0.219893374666667</v>
      </c>
      <c r="F149" s="26" t="n">
        <f aca="false">IF(G149="",($F$1*C149-B149)/B149,H149/B149)</f>
        <v>0.135682385185185</v>
      </c>
      <c r="H149" s="5" t="n">
        <f aca="false">IF(G149="",$F$1*C149-B149,G149-B149)</f>
        <v>18.317122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2020-02-21</v>
      </c>
      <c r="M149" s="31" t="n">
        <f aca="false">(L149-K149+1)*B149</f>
        <v>26595</v>
      </c>
      <c r="N149" s="32" t="n">
        <f aca="false">H149/M149*365</f>
        <v>0.251391221282196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O149/150</f>
        <v>0.898933746666667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Z149-AA149</f>
        <v>-0.0120582080843341</v>
      </c>
      <c r="AD149" s="57" t="n">
        <f aca="false">IF(E149-F149&lt;0,"达成",E149-F149)</f>
        <v>0.084210989481482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0.21989701</v>
      </c>
      <c r="F150" s="26" t="n">
        <f aca="false">IF(G150="",($F$1*C150-B150)/B150,H150/B150)</f>
        <v>0.116645614814815</v>
      </c>
      <c r="H150" s="5" t="n">
        <f aca="false">IF(G150="",$F$1*C150-B150,G150-B150)</f>
        <v>15.747158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2020-02-21</v>
      </c>
      <c r="M150" s="31" t="n">
        <f aca="false">(L150-K150+1)*B150</f>
        <v>26190</v>
      </c>
      <c r="N150" s="32" t="n">
        <f aca="false">H150/M150*365</f>
        <v>0.219462110347461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O150/150</f>
        <v>0.8989701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Z150-AA150</f>
        <v>-0.0151233137075226</v>
      </c>
      <c r="AD150" s="57" t="n">
        <f aca="false">IF(E150-F150&lt;0,"达成",E150-F150)</f>
        <v>0.103251395185185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0.2198911</v>
      </c>
      <c r="F151" s="26" t="n">
        <f aca="false">IF(G151="",($F$1*C151-B151)/B151,H151/B151)</f>
        <v>0.126164</v>
      </c>
      <c r="H151" s="5" t="n">
        <f aca="false">IF(G151="",$F$1*C151-B151,G151-B151)</f>
        <v>17.03214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2020-02-21</v>
      </c>
      <c r="M151" s="31" t="n">
        <f aca="false">(L151-K151+1)*B151</f>
        <v>26055</v>
      </c>
      <c r="N151" s="32" t="n">
        <f aca="false">H151/M151*365</f>
        <v>0.238600310880829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O151/150</f>
        <v>0.898911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Z151-AA151</f>
        <v>-0.013272142467041</v>
      </c>
      <c r="AD151" s="57" t="n">
        <f aca="false">IF(E151-F151&lt;0,"达成",E151-F151)</f>
        <v>0.0937271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0.219889816</v>
      </c>
      <c r="F152" s="26" t="n">
        <f aca="false">IF(G152="",($F$1*C152-B152)/B152,H152/B152)</f>
        <v>0.121244385185185</v>
      </c>
      <c r="H152" s="5" t="n">
        <f aca="false">IF(G152="",$F$1*C152-B152,G152-B152)</f>
        <v>16.367992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2020-02-21</v>
      </c>
      <c r="M152" s="31" t="n">
        <f aca="false">(L152-K152+1)*B152</f>
        <v>25920</v>
      </c>
      <c r="N152" s="32" t="n">
        <f aca="false">H152/M152*365</f>
        <v>0.23049062808642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O152/150</f>
        <v>0.89889816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Z152-AA152</f>
        <v>-0.0139054813718948</v>
      </c>
      <c r="AD152" s="57" t="n">
        <f aca="false">IF(E152-F152&lt;0,"达成",E152-F152)</f>
        <v>0.0986454308148147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0.219894592</v>
      </c>
      <c r="F153" s="26" t="n">
        <f aca="false">IF(G153="",($F$1*C153-B153)/B153,H153/B153)</f>
        <v>0.117394251851852</v>
      </c>
      <c r="H153" s="5" t="n">
        <f aca="false">IF(G153="",$F$1*C153-B153,G153-B153)</f>
        <v>15.848224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2020-02-21</v>
      </c>
      <c r="M153" s="31" t="n">
        <f aca="false">(L153-K153+1)*B153</f>
        <v>25785</v>
      </c>
      <c r="N153" s="32" t="n">
        <f aca="false">H153/M153*365</f>
        <v>0.224339800659298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O153/150</f>
        <v>0.89894592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Z153-AA153</f>
        <v>-0.0143646492127891</v>
      </c>
      <c r="AD153" s="57" t="n">
        <f aca="false">IF(E153-F153&lt;0,"达成",E153-F153)</f>
        <v>0.102500340148148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0.219897496</v>
      </c>
      <c r="F154" s="26" t="n">
        <f aca="false">IF(G154="",($F$1*C154-B154)/B154,H154/B154)</f>
        <v>0.112688533333333</v>
      </c>
      <c r="H154" s="5" t="n">
        <f aca="false">IF(G154="",$F$1*C154-B154,G154-B154)</f>
        <v>15.212952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2020-02-21</v>
      </c>
      <c r="M154" s="31" t="n">
        <f aca="false">(L154-K154+1)*B154</f>
        <v>25650</v>
      </c>
      <c r="N154" s="32" t="n">
        <f aca="false">H154/M154*365</f>
        <v>0.216480603508772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O154/150</f>
        <v>0.89897496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Z154-AA154</f>
        <v>-0.0149595045764017</v>
      </c>
      <c r="AD154" s="57" t="n">
        <f aca="false">IF(E154-F154&lt;0,"达成",E154-F154)</f>
        <v>0.107208962666667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0.21989344</v>
      </c>
      <c r="F155" s="26" t="n">
        <f aca="false">IF(G155="",($F$1*C155-B155)/B155,H155/B155)</f>
        <v>0.0900155259259259</v>
      </c>
      <c r="H155" s="5" t="n">
        <f aca="false">IF(G155="",$F$1*C155-B155,G155-B155)</f>
        <v>12.152096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2020-02-21</v>
      </c>
      <c r="M155" s="31" t="n">
        <f aca="false">(L155-K155+1)*B155</f>
        <v>25245</v>
      </c>
      <c r="N155" s="32" t="n">
        <f aca="false">H155/M155*365</f>
        <v>0.175698753812636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O155/150</f>
        <v>0.8989344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Z155-AA155</f>
        <v>-0.0186288431597701</v>
      </c>
      <c r="AD155" s="57" t="n">
        <f aca="false">IF(E155-F155&lt;0,"达成",E155-F155)</f>
        <v>0.129877914074074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0.219891212</v>
      </c>
      <c r="F156" s="26" t="n">
        <f aca="false">IF(G156="",($F$1*C156-B156)/B156,H156/B156)</f>
        <v>0.0909780592592593</v>
      </c>
      <c r="H156" s="5" t="n">
        <f aca="false">IF(G156="",$F$1*C156-B156,G156-B156)</f>
        <v>12.282038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2020-02-21</v>
      </c>
      <c r="M156" s="31" t="n">
        <f aca="false">(L156-K156+1)*B156</f>
        <v>25110</v>
      </c>
      <c r="N156" s="32" t="n">
        <f aca="false">H156/M156*365</f>
        <v>0.178532213062525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O156/150</f>
        <v>0.89891212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Z156-AA156</f>
        <v>-0.0181964345778651</v>
      </c>
      <c r="AD156" s="57" t="n">
        <f aca="false">IF(E156-F156&lt;0,"达成",E156-F156)</f>
        <v>0.128913152740741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0.219893989333333</v>
      </c>
      <c r="F157" s="26" t="n">
        <f aca="false">IF(G157="",($F$1*C157-B157)/B157,H157/B157)</f>
        <v>0.0925822814814814</v>
      </c>
      <c r="H157" s="5" t="n">
        <f aca="false">IF(G157="",$F$1*C157-B157,G157-B157)</f>
        <v>12.498608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2020-02-21</v>
      </c>
      <c r="M157" s="31" t="n">
        <f aca="false">(L157-K157+1)*B157</f>
        <v>24975</v>
      </c>
      <c r="N157" s="32" t="n">
        <f aca="false">H157/M157*365</f>
        <v>0.182662339139139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O157/150</f>
        <v>0.898939893333333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Z157-AA157</f>
        <v>-0.0176734854397682</v>
      </c>
      <c r="AD157" s="57" t="n">
        <f aca="false">IF(E157-F157&lt;0,"达成",E157-F157)</f>
        <v>0.127311707851852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0.21989281</v>
      </c>
      <c r="F158" s="26" t="n">
        <f aca="false">IF(G158="",($F$1*C158-B158)/B158,H158/B158)</f>
        <v>0.0892668888888889</v>
      </c>
      <c r="H158" s="5" t="n">
        <f aca="false">IF(G158="",$F$1*C158-B158,G158-B158)</f>
        <v>12.05103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2020-02-21</v>
      </c>
      <c r="M158" s="31" t="n">
        <f aca="false">(L158-K158+1)*B158</f>
        <v>24840</v>
      </c>
      <c r="N158" s="32" t="n">
        <f aca="false">H158/M158*365</f>
        <v>0.177078339371981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O158/150</f>
        <v>0.8989281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Z158-AA158</f>
        <v>-0.0179947491456711</v>
      </c>
      <c r="AD158" s="57" t="n">
        <f aca="false">IF(E158-F158&lt;0,"达成",E158-F158)</f>
        <v>0.130625921111111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0.21989752</v>
      </c>
      <c r="F159" s="26" t="n">
        <f aca="false">IF(G159="",($F$1*C159-B159)/B159,H159/B159)</f>
        <v>0.0818874666666665</v>
      </c>
      <c r="H159" s="5" t="n">
        <f aca="false">IF(G159="",$F$1*C159-B159,G159-B159)</f>
        <v>11.054808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2020-02-21</v>
      </c>
      <c r="M159" s="31" t="n">
        <f aca="false">(L159-K159+1)*B159</f>
        <v>24705</v>
      </c>
      <c r="N159" s="32" t="n">
        <f aca="false">H159/M159*365</f>
        <v>0.163327460837887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O159/150</f>
        <v>0.8989752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Z159-AA159</f>
        <v>-0.0190249906018465</v>
      </c>
      <c r="AD159" s="57" t="n">
        <f aca="false">IF(E159-F159&lt;0,"达成",E159-F159)</f>
        <v>0.138010053333334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0.219889536</v>
      </c>
      <c r="F160" s="26" t="n">
        <f aca="false">IF(G160="",($F$1*C160-B160)/B160,H160/B160)</f>
        <v>0.0964324148148147</v>
      </c>
      <c r="H160" s="5" t="n">
        <f aca="false">IF(G160="",$F$1*C160-B160,G160-B160)</f>
        <v>13.018376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2020-02-21</v>
      </c>
      <c r="M160" s="31" t="n">
        <f aca="false">(L160-K160+1)*B160</f>
        <v>24300</v>
      </c>
      <c r="N160" s="32" t="n">
        <f aca="false">H160/M160*365</f>
        <v>0.19554350781893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O160/150</f>
        <v>0.89889536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Z160-AA160</f>
        <v>-0.0162862102081114</v>
      </c>
      <c r="AD160" s="57" t="n">
        <f aca="false">IF(E160-F160&lt;0,"达成",E160-F160)</f>
        <v>0.123457121185185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0.219890108</v>
      </c>
      <c r="F161" s="26" t="n">
        <f aca="false">IF(G161="",($F$1*C161-B161)/B161,H161/B161)</f>
        <v>0.0825291555555556</v>
      </c>
      <c r="H161" s="5" t="n">
        <f aca="false">IF(G161="",$F$1*C161-B161,G161-B161)</f>
        <v>11.141436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2020-02-21</v>
      </c>
      <c r="M161" s="31" t="n">
        <f aca="false">(L161-K161+1)*B161</f>
        <v>24165</v>
      </c>
      <c r="N161" s="32" t="n">
        <f aca="false">H161/M161*365</f>
        <v>0.168285708255742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O161/150</f>
        <v>0.89890108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Z161-AA161</f>
        <v>-0.0184047889640582</v>
      </c>
      <c r="AD161" s="57" t="n">
        <f aca="false">IF(E161-F161&lt;0,"达成",E161-F161)</f>
        <v>0.137360952444444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0.219891528</v>
      </c>
      <c r="F162" s="26" t="n">
        <f aca="false">IF(G162="",($F$1*C162-B162)/B162,H162/B162)</f>
        <v>0.0863792888888889</v>
      </c>
      <c r="H162" s="5" t="n">
        <f aca="false">IF(G162="",$F$1*C162-B162,G162-B162)</f>
        <v>11.661204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2020-02-21</v>
      </c>
      <c r="M162" s="31" t="n">
        <f aca="false">(L162-K162+1)*B162</f>
        <v>24030</v>
      </c>
      <c r="N162" s="32" t="n">
        <f aca="false">H162/M162*365</f>
        <v>0.177126069912609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O162/150</f>
        <v>0.89891528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Z162-AA162</f>
        <v>-0.017511806496461</v>
      </c>
      <c r="AD162" s="57" t="n">
        <f aca="false">IF(E162-F162&lt;0,"达成",E162-F162)</f>
        <v>0.133512239111111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0.219894150666667</v>
      </c>
      <c r="F163" s="26" t="n">
        <f aca="false">IF(G163="",($F$1*C163-B163)/B163,H163/B163)</f>
        <v>0.0896946814814814</v>
      </c>
      <c r="H163" s="5" t="n">
        <f aca="false">IF(G163="",$F$1*C163-B163,G163-B163)</f>
        <v>12.108782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2020-02-21</v>
      </c>
      <c r="M163" s="31" t="n">
        <f aca="false">(L163-K163+1)*B163</f>
        <v>23895</v>
      </c>
      <c r="N163" s="32" t="n">
        <f aca="false">H163/M163*365</f>
        <v>0.18496360870475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O163/150</f>
        <v>0.898941506666666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Z163-AA163</f>
        <v>-0.0167322499422677</v>
      </c>
      <c r="AD163" s="57" t="n">
        <f aca="false">IF(E163-F163&lt;0,"达成",E163-F163)</f>
        <v>0.130199469185186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0.219892483333333</v>
      </c>
      <c r="F164" s="26" t="n">
        <f aca="false">IF(G164="",($F$1*C164-B164)/B164,H164/B164)</f>
        <v>0.0871279259259259</v>
      </c>
      <c r="H164" s="5" t="n">
        <f aca="false">IF(G164="",$F$1*C164-B164,G164-B164)</f>
        <v>11.76227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2020-02-21</v>
      </c>
      <c r="M164" s="31" t="n">
        <f aca="false">(L164-K164+1)*B164</f>
        <v>23760</v>
      </c>
      <c r="N164" s="32" t="n">
        <f aca="false">H164/M164*365</f>
        <v>0.180691437289562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O164/150</f>
        <v>0.898924833333333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Z164-AA164</f>
        <v>-0.016931058147565</v>
      </c>
      <c r="AD164" s="57" t="n">
        <f aca="false">IF(E164-F164&lt;0,"达成",E164-F164)</f>
        <v>0.132764557407407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0.219891545333333</v>
      </c>
      <c r="F165" s="26" t="n">
        <f aca="false">IF(G165="",($F$1*C165-B165)/B165,H165/B165)</f>
        <v>0.0740802518518518</v>
      </c>
      <c r="H165" s="5" t="n">
        <f aca="false">IF(G165="",$F$1*C165-B165,G165-B165)</f>
        <v>10.000834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2020-02-21</v>
      </c>
      <c r="M165" s="31" t="n">
        <f aca="false">(L165-K165+1)*B165</f>
        <v>23355</v>
      </c>
      <c r="N165" s="32" t="n">
        <f aca="false">H165/M165*365</f>
        <v>0.156296485120959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O165/150</f>
        <v>0.898915453333333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Z165-AA165</f>
        <v>-0.0188774406400205</v>
      </c>
      <c r="AD165" s="57" t="n">
        <f aca="false">IF(E165-F165&lt;0,"达成",E165-F165)</f>
        <v>0.145811293481481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0.219891134666667</v>
      </c>
      <c r="F166" s="26" t="n">
        <f aca="false">IF(G166="",($F$1*C166-B166)/B166,H166/B166)</f>
        <v>0.072796874074074</v>
      </c>
      <c r="H166" s="5" t="n">
        <f aca="false">IF(G166="",$F$1*C166-B166,G166-B166)</f>
        <v>9.82757799999999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2020-02-21</v>
      </c>
      <c r="M166" s="31" t="n">
        <f aca="false">(L166-K166+1)*B166</f>
        <v>23220</v>
      </c>
      <c r="N166" s="32" t="n">
        <f aca="false">H166/M166*365</f>
        <v>0.154481738587424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O166/150</f>
        <v>0.898911346666667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Z166-AA166</f>
        <v>-0.0188449833741016</v>
      </c>
      <c r="AD166" s="57" t="n">
        <f aca="false">IF(E166-F166&lt;0,"达成",E166-F166)</f>
        <v>0.147094260592593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0.21988954</v>
      </c>
      <c r="F167" s="26" t="n">
        <f aca="false">IF(G167="",($F$1*C167-B167)/B167,H167/B167)</f>
        <v>0.0635993333333334</v>
      </c>
      <c r="H167" s="5" t="n">
        <f aca="false">IF(G167="",$F$1*C167-B167,G167-B167)</f>
        <v>8.58591000000001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2020-02-21</v>
      </c>
      <c r="M167" s="31" t="n">
        <f aca="false">(L167-K167+1)*B167</f>
        <v>23085</v>
      </c>
      <c r="N167" s="32" t="n">
        <f aca="false">H167/M167*365</f>
        <v>0.135752962962963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O167/150</f>
        <v>0.8988954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Z167-AA167</f>
        <v>-0.0201426467672794</v>
      </c>
      <c r="AD167" s="57" t="n">
        <f aca="false">IF(E167-F167&lt;0,"达成",E167-F167)</f>
        <v>0.156290206666667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0.219889648</v>
      </c>
      <c r="F168" s="26" t="n">
        <f aca="false">IF(G168="",($F$1*C168-B168)/B168,H168/B168)</f>
        <v>0.0536531555555556</v>
      </c>
      <c r="H168" s="5" t="n">
        <f aca="false">IF(G168="",$F$1*C168-B168,G168-B168)</f>
        <v>7.24317600000001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2020-02-21</v>
      </c>
      <c r="M168" s="31" t="n">
        <f aca="false">(L168-K168+1)*B168</f>
        <v>22950</v>
      </c>
      <c r="N168" s="32" t="n">
        <f aca="false">H168/M168*365</f>
        <v>0.115196481045752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O168/150</f>
        <v>0.89889648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Z168-AA168</f>
        <v>-0.0255286835402908</v>
      </c>
      <c r="AD168" s="57" t="n">
        <f aca="false">IF(E168-F168&lt;0,"达成",E168-F168)</f>
        <v>0.166236492444444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0.219894626666667</v>
      </c>
      <c r="F169" s="26" t="n">
        <f aca="false">IF(G169="",($F$1*C169-B169)/B169,H169/B169)</f>
        <v>0.0476640592592591</v>
      </c>
      <c r="H169" s="5" t="n">
        <f aca="false">IF(G169="",$F$1*C169-B169,G169-B169)</f>
        <v>6.43464799999998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2020-02-21</v>
      </c>
      <c r="M169" s="31" t="n">
        <f aca="false">(L169-K169+1)*B169</f>
        <v>22815</v>
      </c>
      <c r="N169" s="32" t="n">
        <f aca="false">H169/M169*365</f>
        <v>0.102943086565855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O169/150</f>
        <v>0.898946266666667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Z169-AA169</f>
        <v>-0.0289343792448744</v>
      </c>
      <c r="AD169" s="57" t="n">
        <f aca="false">IF(E169-F169&lt;0,"达成",E169-F169)</f>
        <v>0.172230567407408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0.219893706666667</v>
      </c>
      <c r="F170" s="26" t="n">
        <f aca="false">IF(G170="",($F$1*C170-B170)/B170,H170/B170)</f>
        <v>0.0416749629629631</v>
      </c>
      <c r="H170" s="5" t="n">
        <f aca="false">IF(G170="",$F$1*C170-B170,G170-B170)</f>
        <v>5.62612000000001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2020-02-21</v>
      </c>
      <c r="M170" s="31" t="n">
        <f aca="false">(L170-K170+1)*B170</f>
        <v>22410</v>
      </c>
      <c r="N170" s="32" t="n">
        <f aca="false">H170/M170*365</f>
        <v>0.0916347077197681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O170/150</f>
        <v>0.898937066666667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Z170-AA170</f>
        <v>-0.0298404473170755</v>
      </c>
      <c r="AD170" s="57" t="n">
        <f aca="false">IF(E170-F170&lt;0,"达成",E170-F170)</f>
        <v>0.178218743703704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0.219895885333333</v>
      </c>
      <c r="F171" s="26" t="n">
        <f aca="false">IF(G171="",($F$1*C171-B171)/B171,H171/B171)</f>
        <v>0.0450973037037036</v>
      </c>
      <c r="H171" s="5" t="n">
        <f aca="false">IF(G171="",$F$1*C171-B171,G171-B171)</f>
        <v>6.08813599999999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2020-02-21</v>
      </c>
      <c r="M171" s="31" t="n">
        <f aca="false">(L171-K171+1)*B171</f>
        <v>22275</v>
      </c>
      <c r="N171" s="32" t="n">
        <f aca="false">H171/M171*365</f>
        <v>0.0997607021324353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O171/150</f>
        <v>0.898958853333333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Z171-AA171</f>
        <v>-0.0287277963853629</v>
      </c>
      <c r="AD171" s="57" t="n">
        <f aca="false">IF(E171-F171&lt;0,"达成",E171-F171)</f>
        <v>0.174798581629629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0.219889104</v>
      </c>
      <c r="F172" s="26" t="n">
        <f aca="false">IF(G172="",($F$1*C172-B172)/B172,H172/B172)</f>
        <v>0.0522628296296297</v>
      </c>
      <c r="H172" s="5" t="n">
        <f aca="false">IF(G172="",$F$1*C172-B172,G172-B172)</f>
        <v>7.05548200000001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2020-02-21</v>
      </c>
      <c r="M172" s="31" t="n">
        <f aca="false">(L172-K172+1)*B172</f>
        <v>22140</v>
      </c>
      <c r="N172" s="32" t="n">
        <f aca="false">H172/M172*365</f>
        <v>0.116316663504969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O172/150</f>
        <v>0.89889104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Z172-AA172</f>
        <v>-0.0268351079535281</v>
      </c>
      <c r="AD172" s="57" t="n">
        <f aca="false">IF(E172-F172&lt;0,"达成",E172-F172)</f>
        <v>0.16762627437037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0.219896442</v>
      </c>
      <c r="F173" s="26" t="n">
        <f aca="false">IF(G173="",($F$1*C173-B173)/B173,H173/B173)</f>
        <v>0.0417819111111111</v>
      </c>
      <c r="H173" s="5" t="n">
        <f aca="false">IF(G173="",$F$1*C173-B173,G173-B173)</f>
        <v>5.640558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2020-02-21</v>
      </c>
      <c r="M173" s="31" t="n">
        <f aca="false">(L173-K173+1)*B173</f>
        <v>22005</v>
      </c>
      <c r="N173" s="32" t="n">
        <f aca="false">H173/M173*365</f>
        <v>0.0935607211997273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O173/150</f>
        <v>0.89896442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Z173-AA173</f>
        <v>-0.0287055363673616</v>
      </c>
      <c r="AD173" s="57" t="n">
        <f aca="false">IF(E173-F173&lt;0,"达成",E173-F173)</f>
        <v>0.178114530888889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0.2198909</v>
      </c>
      <c r="F174" s="26" t="n">
        <f aca="false">IF(G174="",($F$1*C174-B174)/B174,H174/B174)</f>
        <v>0.0454181481481482</v>
      </c>
      <c r="H174" s="5" t="n">
        <f aca="false">IF(G174="",$F$1*C174-B174,G174-B174)</f>
        <v>6.13145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2020-02-21</v>
      </c>
      <c r="M174" s="31" t="n">
        <f aca="false">(L174-K174+1)*B174</f>
        <v>21465</v>
      </c>
      <c r="N174" s="32" t="n">
        <f aca="false">H174/M174*365</f>
        <v>0.104261786629397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O174/150</f>
        <v>0.898909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Z174-AA174</f>
        <v>-0.0275655287574439</v>
      </c>
      <c r="AD174" s="57" t="n">
        <f aca="false">IF(E174-F174&lt;0,"达成",E174-F174)</f>
        <v>0.174472751851852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0.219897842666667</v>
      </c>
      <c r="F175" s="26" t="n">
        <f aca="false">IF(G175="",($F$1*C175-B175)/B175,H175/B175)</f>
        <v>0.0622090074074073</v>
      </c>
      <c r="H175" s="5" t="n">
        <f aca="false">IF(G175="",$F$1*C175-B175,G175-B175)</f>
        <v>8.39821599999999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2020-02-21</v>
      </c>
      <c r="M175" s="31" t="n">
        <f aca="false">(L175-K175+1)*B175</f>
        <v>21330</v>
      </c>
      <c r="N175" s="32" t="n">
        <f aca="false">H175/M175*365</f>
        <v>0.143710681669011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O175/150</f>
        <v>0.898978426666666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Z175-AA175</f>
        <v>-0.0238065410329813</v>
      </c>
      <c r="AD175" s="57" t="n">
        <f aca="false">IF(E175-F175&lt;0,"达成",E175-F175)</f>
        <v>0.15768883525926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0.219890102666667</v>
      </c>
      <c r="F176" s="26" t="n">
        <f aca="false">IF(G176="",($F$1*C176-B176)/B176,H176/B176)</f>
        <v>0.0572893925925927</v>
      </c>
      <c r="H176" s="5" t="n">
        <f aca="false">IF(G176="",$F$1*C176-B176,G176-B176)</f>
        <v>7.73406800000001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2020-02-21</v>
      </c>
      <c r="M176" s="31" t="n">
        <f aca="false">(L176-K176+1)*B176</f>
        <v>21195</v>
      </c>
      <c r="N176" s="32" t="n">
        <f aca="false">H176/M176*365</f>
        <v>0.133188715263034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O176/150</f>
        <v>0.898901026666667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Z176-AA176</f>
        <v>-0.0244759740348386</v>
      </c>
      <c r="AD176" s="57" t="n">
        <f aca="false">IF(E176-F176&lt;0,"达成",E176-F176)</f>
        <v>0.162600710074074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0.219892203333333</v>
      </c>
      <c r="F177" s="26" t="n">
        <f aca="false">IF(G177="",($F$1*C177-B177)/B177,H177/B177)</f>
        <v>0.0537601037037036</v>
      </c>
      <c r="H177" s="5" t="n">
        <f aca="false">IF(G177="",$F$1*C177-B177,G177-B177)</f>
        <v>7.25761399999999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2020-02-21</v>
      </c>
      <c r="M177" s="31" t="n">
        <f aca="false">(L177-K177+1)*B177</f>
        <v>21060</v>
      </c>
      <c r="N177" s="32" t="n">
        <f aca="false">H177/M177*365</f>
        <v>0.125784858024691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O177/150</f>
        <v>0.898922033333333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Z177-AA177</f>
        <v>-0.0248845611870845</v>
      </c>
      <c r="AD177" s="57" t="n">
        <f aca="false">IF(E177-F177&lt;0,"达成",E177-F177)</f>
        <v>0.166132099629629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0.219897396</v>
      </c>
      <c r="F178" s="26" t="n">
        <f aca="false">IF(G178="",($F$1*C178-B178)/B178,H178/B178)</f>
        <v>0.0509794518518519</v>
      </c>
      <c r="H178" s="5" t="n">
        <f aca="false">IF(G178="",$F$1*C178-B178,G178-B178)</f>
        <v>6.882226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2020-02-21</v>
      </c>
      <c r="M178" s="31" t="n">
        <f aca="false">(L178-K178+1)*B178</f>
        <v>20925</v>
      </c>
      <c r="N178" s="32" t="n">
        <f aca="false">H178/M178*365</f>
        <v>0.120048386618877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O178/150</f>
        <v>0.89897396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Z178-AA178</f>
        <v>-0.0251467908501604</v>
      </c>
      <c r="AD178" s="57" t="n">
        <f aca="false">IF(E178-F178&lt;0,"达成",E178-F178)</f>
        <v>0.168917944148148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0.21989188</v>
      </c>
      <c r="F179" s="26" t="n">
        <f aca="false">IF(G179="",($F$1*C179-B179)/B179,H179/B179)</f>
        <v>0.0625298518518519</v>
      </c>
      <c r="H179" s="5" t="n">
        <f aca="false">IF(G179="",$F$1*C179-B179,G179-B179)</f>
        <v>8.44153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2020-02-21</v>
      </c>
      <c r="M179" s="31" t="n">
        <f aca="false">(L179-K179+1)*B179</f>
        <v>20520</v>
      </c>
      <c r="N179" s="32" t="n">
        <f aca="false">H179/M179*365</f>
        <v>0.150153920565302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O179/150</f>
        <v>0.8989188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Z179-AA179</f>
        <v>-0.0225381761148749</v>
      </c>
      <c r="AD179" s="57" t="n">
        <f aca="false">IF(E179-F179&lt;0,"达成",E179-F179)</f>
        <v>0.157362028148148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0.219894448</v>
      </c>
      <c r="F180" s="26" t="n">
        <f aca="false">IF(G180="",($F$1*C180-B180)/B180,H180/B180)</f>
        <v>0.0597492000000001</v>
      </c>
      <c r="H180" s="5" t="n">
        <f aca="false">IF(G180="",$F$1*C180-B180,G180-B180)</f>
        <v>8.06614200000001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2020-02-21</v>
      </c>
      <c r="M180" s="31" t="n">
        <f aca="false">(L180-K180+1)*B180</f>
        <v>20385</v>
      </c>
      <c r="N180" s="32" t="n">
        <f aca="false">H180/M180*365</f>
        <v>0.144426874172186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O180/150</f>
        <v>0.89894448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Z180-AA180</f>
        <v>-0.0228104467159946</v>
      </c>
      <c r="AD180" s="57" t="n">
        <f aca="false">IF(E180-F180&lt;0,"达成",E180-F180)</f>
        <v>0.160145248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0.219893186666667</v>
      </c>
      <c r="F181" s="26" t="n">
        <f aca="false">IF(G181="",($F$1*C181-B181)/B181,H181/B181)</f>
        <v>0.0673425185185185</v>
      </c>
      <c r="H181" s="5" t="n">
        <f aca="false">IF(G181="",$F$1*C181-B181,G181-B181)</f>
        <v>9.09124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2020-02-21</v>
      </c>
      <c r="M181" s="31" t="n">
        <f aca="false">(L181-K181+1)*B181</f>
        <v>20250</v>
      </c>
      <c r="N181" s="32" t="n">
        <f aca="false">H181/M181*365</f>
        <v>0.163866795061728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O181/150</f>
        <v>0.898931866666667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Z181-AA181</f>
        <v>-0.0210644777414979</v>
      </c>
      <c r="AD181" s="57" t="n">
        <f aca="false">IF(E181-F181&lt;0,"达成",E181-F181)</f>
        <v>0.152550668148148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0.219893926</v>
      </c>
      <c r="F182" s="26" t="n">
        <f aca="false">IF(G182="",($F$1*C182-B182)/B182,H182/B182)</f>
        <v>0.0751497333333334</v>
      </c>
      <c r="H182" s="5" t="n">
        <f aca="false">IF(G182="",$F$1*C182-B182,G182-B182)</f>
        <v>10.145214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2020-02-21</v>
      </c>
      <c r="M182" s="31" t="n">
        <f aca="false">(L182-K182+1)*B182</f>
        <v>20115</v>
      </c>
      <c r="N182" s="32" t="n">
        <f aca="false">H182/M182*365</f>
        <v>0.184091628635347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O182/150</f>
        <v>0.89893926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Z182-AA182</f>
        <v>-0.0193350991998225</v>
      </c>
      <c r="AD182" s="57" t="n">
        <f aca="false">IF(E182-F182&lt;0,"达成",E182-F182)</f>
        <v>0.144744192666667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0.219897516666667</v>
      </c>
      <c r="F183" s="26" t="n">
        <f aca="false">IF(G183="",($F$1*C183-B183)/B183,H183/B183)</f>
        <v>0.0721551851851852</v>
      </c>
      <c r="H183" s="5" t="n">
        <f aca="false">IF(G183="",$F$1*C183-B183,G183-B183)</f>
        <v>9.74095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2020-02-21</v>
      </c>
      <c r="M183" s="31" t="n">
        <f aca="false">(L183-K183+1)*B183</f>
        <v>19980</v>
      </c>
      <c r="N183" s="32" t="n">
        <f aca="false">H183/M183*365</f>
        <v>0.177950287787788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O183/150</f>
        <v>0.898975166666667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Z183-AA183</f>
        <v>-0.0196707368282107</v>
      </c>
      <c r="AD183" s="57" t="n">
        <f aca="false">IF(E183-F183&lt;0,"达成",E183-F183)</f>
        <v>0.147742331481482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0.219895057333333</v>
      </c>
      <c r="F184" s="26" t="n">
        <f aca="false">IF(G184="",($F$1*C184-B184)/B184,H184/B184)</f>
        <v>0.082101362962963</v>
      </c>
      <c r="H184" s="5" t="n">
        <f aca="false">IF(G184="",$F$1*C184-B184,G184-B184)</f>
        <v>11.083684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2020-02-21</v>
      </c>
      <c r="M184" s="31" t="n">
        <f aca="false">(L184-K184+1)*B184</f>
        <v>19575</v>
      </c>
      <c r="N184" s="32" t="n">
        <f aca="false">H184/M184*365</f>
        <v>0.206668948148148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O184/150</f>
        <v>0.898950573333333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Z184-AA184</f>
        <v>-0.0175921007496362</v>
      </c>
      <c r="AD184" s="57" t="n">
        <f aca="false">IF(E184-F184&lt;0,"达成",E184-F184)</f>
        <v>0.13779369437037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0.219893908</v>
      </c>
      <c r="F185" s="26" t="n">
        <f aca="false">IF(G185="",($F$1*C185-B185)/B185,H185/B185)</f>
        <v>0.0761122666666667</v>
      </c>
      <c r="H185" s="5" t="n">
        <f aca="false">IF(G185="",$F$1*C185-B185,G185-B185)</f>
        <v>10.275156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2020-02-21</v>
      </c>
      <c r="M185" s="31" t="n">
        <f aca="false">(L185-K185+1)*B185</f>
        <v>18495</v>
      </c>
      <c r="N185" s="32" t="n">
        <f aca="false">H185/M185*365</f>
        <v>0.202780856447689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O185/150</f>
        <v>0.89893908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Z185-AA185</f>
        <v>-0.0184763902318763</v>
      </c>
      <c r="AD185" s="57" t="n">
        <f aca="false">IF(E185-F185&lt;0,"达成",E185-F185)</f>
        <v>0.143781641333333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0.219891654666667</v>
      </c>
      <c r="F186" s="26" t="n">
        <f aca="false">IF(G186="",($F$1*C186-B186)/B186,H186/B186)</f>
        <v>0.0747219407407407</v>
      </c>
      <c r="H186" s="5" t="n">
        <f aca="false">IF(G186="",$F$1*C186-B186,G186-B186)</f>
        <v>10.087462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2020-02-21</v>
      </c>
      <c r="M186" s="31" t="n">
        <f aca="false">(L186-K186+1)*B186</f>
        <v>18360</v>
      </c>
      <c r="N186" s="32" t="n">
        <f aca="false">H186/M186*365</f>
        <v>0.200540502723312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O186/150</f>
        <v>0.898916546666667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Z186-AA186</f>
        <v>-0.0185076663074319</v>
      </c>
      <c r="AD186" s="57" t="n">
        <f aca="false">IF(E186-F186&lt;0,"达成",E186-F186)</f>
        <v>0.145169713925926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0.219894256</v>
      </c>
      <c r="F187" s="26" t="n">
        <f aca="false">IF(G187="",($F$1*C187-B187)/B187,H187/B187)</f>
        <v>0.0664869333333332</v>
      </c>
      <c r="H187" s="5" t="n">
        <f aca="false">IF(G187="",$F$1*C187-B187,G187-B187)</f>
        <v>8.97573599999998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2020-02-21</v>
      </c>
      <c r="M187" s="31" t="n">
        <f aca="false">(L187-K187+1)*B187</f>
        <v>18225</v>
      </c>
      <c r="N187" s="32" t="n">
        <f aca="false">H187/M187*365</f>
        <v>0.179760967901234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O187/150</f>
        <v>0.89894256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Z187-AA187</f>
        <v>-0.0198091258607316</v>
      </c>
      <c r="AD187" s="57" t="n">
        <f aca="false">IF(E187-F187&lt;0,"达成",E187-F187)</f>
        <v>0.153407322666667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0.219890750666667</v>
      </c>
      <c r="F188" s="26" t="n">
        <f aca="false">IF(G188="",($F$1*C188-B188)/B188,H188/B188)</f>
        <v>0.0567546518518519</v>
      </c>
      <c r="H188" s="5" t="n">
        <f aca="false">IF(G188="",$F$1*C188-B188,G188-B188)</f>
        <v>7.661878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2020-02-21</v>
      </c>
      <c r="M188" s="31" t="n">
        <f aca="false">(L188-K188+1)*B188</f>
        <v>18090</v>
      </c>
      <c r="N188" s="32" t="n">
        <f aca="false">H188/M188*365</f>
        <v>0.154592894969596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O188/150</f>
        <v>0.898907506666667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Z188-AA188</f>
        <v>-0.0213782074060747</v>
      </c>
      <c r="AD188" s="57" t="n">
        <f aca="false">IF(E188-F188&lt;0,"达成",E188-F188)</f>
        <v>0.163136098814815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0.219895392</v>
      </c>
      <c r="F189" s="26" t="n">
        <f aca="false">IF(G189="",($F$1*C189-B189)/B189,H189/B189)</f>
        <v>0.0463806814814815</v>
      </c>
      <c r="H189" s="5" t="n">
        <f aca="false">IF(G189="",$F$1*C189-B189,G189-B189)</f>
        <v>6.261392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2020-02-21</v>
      </c>
      <c r="M189" s="31" t="n">
        <f aca="false">(L189-K189+1)*B189</f>
        <v>17685</v>
      </c>
      <c r="N189" s="32" t="n">
        <f aca="false">H189/M189*365</f>
        <v>0.129228616341532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O189/150</f>
        <v>0.89895392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Z189-AA189</f>
        <v>-0.0230932204372247</v>
      </c>
      <c r="AD189" s="57" t="n">
        <f aca="false">IF(E189-F189&lt;0,"达成",E189-F189)</f>
        <v>0.173514710518519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0.219890944</v>
      </c>
      <c r="F190" s="26" t="n">
        <f aca="false">IF(G190="",($F$1*C190-B190)/B190,H190/B190)</f>
        <v>0.0504447111111111</v>
      </c>
      <c r="H190" s="5" t="n">
        <f aca="false">IF(G190="",$F$1*C190-B190,G190-B190)</f>
        <v>6.810036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2020-02-21</v>
      </c>
      <c r="M190" s="31" t="n">
        <f aca="false">(L190-K190+1)*B190</f>
        <v>17550</v>
      </c>
      <c r="N190" s="32" t="n">
        <f aca="false">H190/M190*365</f>
        <v>0.141633227350427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O190/150</f>
        <v>0.89890944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Z190-AA190</f>
        <v>-0.0220519726610915</v>
      </c>
      <c r="AD190" s="57" t="n">
        <f aca="false">IF(E190-F190&lt;0,"达成",E190-F190)</f>
        <v>0.169446232888889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0.21989074</v>
      </c>
      <c r="F191" s="26" t="n">
        <f aca="false">IF(G191="",($F$1*C191-B191)/B191,H191/B191)</f>
        <v>0.0539739999999999</v>
      </c>
      <c r="H191" s="5" t="n">
        <f aca="false">IF(G191="",$F$1*C191-B191,G191-B191)</f>
        <v>7.28648999999999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2020-02-21</v>
      </c>
      <c r="M191" s="31" t="n">
        <f aca="false">(L191-K191+1)*B191</f>
        <v>17415</v>
      </c>
      <c r="N191" s="32" t="n">
        <f aca="false">H191/M191*365</f>
        <v>0.152717131782946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O191/150</f>
        <v>0.8989074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Z191-AA191</f>
        <v>-0.0211427968306697</v>
      </c>
      <c r="AD191" s="57" t="n">
        <f aca="false">IF(E191-F191&lt;0,"达成",E191-F191)</f>
        <v>0.16591674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0.219897666666667</v>
      </c>
      <c r="F192" s="26" t="n">
        <f aca="false">IF(G192="",($F$1*C192-B192)/B192,H192/B192)</f>
        <v>0.0534392592592593</v>
      </c>
      <c r="H192" s="5" t="n">
        <f aca="false">IF(G192="",$F$1*C192-B192,G192-B192)</f>
        <v>7.21430000000001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2020-02-21</v>
      </c>
      <c r="M192" s="31" t="n">
        <f aca="false">(L192-K192+1)*B192</f>
        <v>17280</v>
      </c>
      <c r="N192" s="32" t="n">
        <f aca="false">H192/M192*365</f>
        <v>0.152385387731482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O192/150</f>
        <v>0.898976666666667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Z192-AA192</f>
        <v>-0.0210151552403974</v>
      </c>
      <c r="AD192" s="57" t="n">
        <f aca="false">IF(E192-F192&lt;0,"达成",E192-F192)</f>
        <v>0.166458407407408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0.21988928</v>
      </c>
      <c r="F193" s="26" t="n">
        <f aca="false">IF(G193="",($F$1*C193-B193)/B193,H193/B193)</f>
        <v>0.0677703111111111</v>
      </c>
      <c r="H193" s="5" t="n">
        <f aca="false">IF(G193="",$F$1*C193-B193,G193-B193)</f>
        <v>9.14899199999999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2020-02-21</v>
      </c>
      <c r="M193" s="31" t="n">
        <f aca="false">(L193-K193+1)*B193</f>
        <v>17145</v>
      </c>
      <c r="N193" s="32" t="n">
        <f aca="false">H193/M193*365</f>
        <v>0.194772941382327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O193/150</f>
        <v>0.8988928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Z193-AA193</f>
        <v>-0.0181680252795144</v>
      </c>
      <c r="AD193" s="57" t="n">
        <f aca="false">IF(E193-F193&lt;0,"达成",E193-F193)</f>
        <v>0.152118968888889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0.219894185333333</v>
      </c>
      <c r="F194" s="26" t="n">
        <f aca="false">IF(G194="",($F$1*C194-B194)/B194,H194/B194)</f>
        <v>0.0649896592592593</v>
      </c>
      <c r="H194" s="5" t="n">
        <f aca="false">IF(G194="",$F$1*C194-B194,G194-B194)</f>
        <v>8.77360400000001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2020-02-21</v>
      </c>
      <c r="M194" s="31" t="n">
        <f aca="false">(L194-K194+1)*B194</f>
        <v>16740</v>
      </c>
      <c r="N194" s="32" t="n">
        <f aca="false">H194/M194*365</f>
        <v>0.191300206690562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O194/150</f>
        <v>0.898941853333333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Z194-AA194</f>
        <v>-0.0184677681508392</v>
      </c>
      <c r="AD194" s="57" t="n">
        <f aca="false">IF(E194-F194&lt;0,"达成",E194-F194)</f>
        <v>0.154904526074074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0.219890874</v>
      </c>
      <c r="F195" s="26" t="n">
        <f aca="false">IF(G195="",($F$1*C195-B195)/B195,H195/B195)</f>
        <v>0.0610325777777777</v>
      </c>
      <c r="H195" s="5" t="n">
        <f aca="false">IF(G195="",$F$1*C195-B195,G195-B195)</f>
        <v>8.23939799999999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2020-02-21</v>
      </c>
      <c r="M195" s="31" t="n">
        <f aca="false">(L195-K195+1)*B195</f>
        <v>16605</v>
      </c>
      <c r="N195" s="32" t="n">
        <f aca="false">H195/M195*365</f>
        <v>0.181112934056007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O195/150</f>
        <v>0.89890874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Z195-AA195</f>
        <v>-0.0189576441637722</v>
      </c>
      <c r="AD195" s="57" t="n">
        <f aca="false">IF(E195-F195&lt;0,"达成",E195-F195)</f>
        <v>0.158858296222222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0.21989554</v>
      </c>
      <c r="F196" s="26" t="n">
        <f aca="false">IF(G196="",($F$1*C196-B196)/B196,H196/B196)</f>
        <v>0.0674494666666667</v>
      </c>
      <c r="H196" s="5" t="n">
        <f aca="false">IF(G196="",$F$1*C196-B196,G196-B196)</f>
        <v>9.10567800000001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2020-02-21</v>
      </c>
      <c r="M196" s="31" t="n">
        <f aca="false">(L196-K196+1)*B196</f>
        <v>16470</v>
      </c>
      <c r="N196" s="32" t="n">
        <f aca="false">H196/M196*365</f>
        <v>0.201795535519126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O196/150</f>
        <v>0.8989554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Z196-AA196</f>
        <v>-0.0176231642329567</v>
      </c>
      <c r="AD196" s="57" t="n">
        <f aca="false">IF(E196-F196&lt;0,"达成",E196-F196)</f>
        <v>0.152446073333333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0.219891237333333</v>
      </c>
      <c r="F197" s="26" t="n">
        <f aca="false">IF(G197="",($F$1*C197-B197)/B197,H197/B197)</f>
        <v>0.0675564148148148</v>
      </c>
      <c r="H197" s="5" t="n">
        <f aca="false">IF(G197="",$F$1*C197-B197,G197-B197)</f>
        <v>9.120116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2020-02-21</v>
      </c>
      <c r="M197" s="31" t="n">
        <f aca="false">(L197-K197+1)*B197</f>
        <v>16335</v>
      </c>
      <c r="N197" s="32" t="n">
        <f aca="false">H197/M197*365</f>
        <v>0.203785879400061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O197/150</f>
        <v>0.898912373333333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Z197-AA197</f>
        <v>-0.017399971636709</v>
      </c>
      <c r="AD197" s="57" t="n">
        <f aca="false">IF(E197-F197&lt;0,"达成",E197-F197)</f>
        <v>0.152334822518518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0.21989014</v>
      </c>
      <c r="F198" s="26" t="n">
        <f aca="false">IF(G198="",($F$1*C198-B198)/B198,H198/B198)</f>
        <v>0.0607117333333334</v>
      </c>
      <c r="H198" s="5" t="n">
        <f aca="false">IF(G198="",$F$1*C198-B198,G198-B198)</f>
        <v>8.19608400000001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2020-02-21</v>
      </c>
      <c r="M198" s="31" t="n">
        <f aca="false">(L198-K198+1)*B198</f>
        <v>16200</v>
      </c>
      <c r="N198" s="32" t="n">
        <f aca="false">H198/M198*365</f>
        <v>0.184664855555556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O198/150</f>
        <v>0.8989014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Z198-AA198</f>
        <v>-0.0184007463894209</v>
      </c>
      <c r="AD198" s="57" t="n">
        <f aca="false">IF(E198-F198&lt;0,"达成",E198-F198)</f>
        <v>0.159178406666667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0.219892544</v>
      </c>
      <c r="F199" s="26" t="n">
        <f aca="false">IF(G199="",($F$1*C199-B199)/B199,H199/B199)</f>
        <v>0.053225362962963</v>
      </c>
      <c r="H199" s="5" t="n">
        <f aca="false">IF(G199="",$F$1*C199-B199,G199-B199)</f>
        <v>7.18542400000001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2020-02-21</v>
      </c>
      <c r="M199" s="31" t="n">
        <f aca="false">(L199-K199+1)*B199</f>
        <v>15795</v>
      </c>
      <c r="N199" s="32" t="n">
        <f aca="false">H199/M199*365</f>
        <v>0.166044935739158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O199/150</f>
        <v>0.89892544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Z199-AA199</f>
        <v>-0.0195214541586937</v>
      </c>
      <c r="AD199" s="57" t="n">
        <f aca="false">IF(E199-F199&lt;0,"达成",E199-F199)</f>
        <v>0.166667181037037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0.219892604</v>
      </c>
      <c r="F200" s="26" t="n">
        <f aca="false">IF(G200="",($F$1*C200-B200)/B200,H200/B200)</f>
        <v>0.0573963407407407</v>
      </c>
      <c r="H200" s="5" t="n">
        <f aca="false">IF(G200="",$F$1*C200-B200,G200-B200)</f>
        <v>7.74850599999999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2020-02-21</v>
      </c>
      <c r="M200" s="31" t="n">
        <f aca="false">(L200-K200+1)*B200</f>
        <v>15660</v>
      </c>
      <c r="N200" s="32" t="n">
        <f aca="false">H200/M200*365</f>
        <v>0.180600554916986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O200/150</f>
        <v>0.89892604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Z200-AA200</f>
        <v>-0.0185762543740475</v>
      </c>
      <c r="AD200" s="57" t="n">
        <f aca="false">IF(E200-F200&lt;0,"达成",E200-F200)</f>
        <v>0.162496263259259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0.219891221333333</v>
      </c>
      <c r="F201" s="26" t="n">
        <f aca="false">IF(G201="",($F$1*C201-B201)/B201,H201/B201)</f>
        <v>0.0622090074074073</v>
      </c>
      <c r="H201" s="5" t="n">
        <f aca="false">IF(G201="",$F$1*C201-B201,G201-B201)</f>
        <v>8.39821599999999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2020-02-21</v>
      </c>
      <c r="M201" s="31" t="n">
        <f aca="false">(L201-K201+1)*B201</f>
        <v>15525</v>
      </c>
      <c r="N201" s="32" t="n">
        <f aca="false">H201/M201*365</f>
        <v>0.197445980032206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O201/150</f>
        <v>0.898912213333333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Z201-AA201</f>
        <v>-0.0175385330467446</v>
      </c>
      <c r="AD201" s="57" t="n">
        <f aca="false">IF(E201-F201&lt;0,"达成",E201-F201)</f>
        <v>0.157682213925926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0.219891348666667</v>
      </c>
      <c r="F202" s="26" t="n">
        <f aca="false">IF(G202="",($F$1*C202-B202)/B202,H202/B202)</f>
        <v>0.0633854370370372</v>
      </c>
      <c r="H202" s="5" t="n">
        <f aca="false">IF(G202="",$F$1*C202-B202,G202-B202)</f>
        <v>8.55703400000002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2020-02-21</v>
      </c>
      <c r="M202" s="31" t="n">
        <f aca="false">(L202-K202+1)*B202</f>
        <v>15390</v>
      </c>
      <c r="N202" s="32" t="n">
        <f aca="false">H202/M202*365</f>
        <v>0.202944601039637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O202/150</f>
        <v>0.898913486666667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Z202-AA202</f>
        <v>-0.0171479641062204</v>
      </c>
      <c r="AD202" s="57" t="n">
        <f aca="false">IF(E202-F202&lt;0,"达成",E202-F202)</f>
        <v>0.15650591162963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0.219896857333333</v>
      </c>
      <c r="F203" s="26" t="n">
        <f aca="false">IF(G203="",($F$1*C203-B203)/B203,H203/B203)</f>
        <v>0.046701525925926</v>
      </c>
      <c r="H203" s="5" t="n">
        <f aca="false">IF(G203="",$F$1*C203-B203,G203-B203)</f>
        <v>6.30470600000001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2020-02-21</v>
      </c>
      <c r="M203" s="31" t="n">
        <f aca="false">(L203-K203+1)*B203</f>
        <v>15255</v>
      </c>
      <c r="N203" s="32" t="n">
        <f aca="false">H203/M203*365</f>
        <v>0.150850061619142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O203/150</f>
        <v>0.898968573333333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Z203-AA203</f>
        <v>-0.0198586122022937</v>
      </c>
      <c r="AD203" s="57" t="n">
        <f aca="false">IF(E203-F203&lt;0,"达成",E203-F203)</f>
        <v>0.173195331407407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0.21989596</v>
      </c>
      <c r="F204" s="26" t="n">
        <f aca="false">IF(G204="",($F$1*C204-B204)/B204,H204/B204)</f>
        <v>0.0404985333333335</v>
      </c>
      <c r="H204" s="5" t="n">
        <f aca="false">IF(G204="",$F$1*C204-B204,G204-B204)</f>
        <v>5.46730200000002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2020-02-21</v>
      </c>
      <c r="M204" s="31" t="n">
        <f aca="false">(L204-K204+1)*B204</f>
        <v>14850</v>
      </c>
      <c r="N204" s="32" t="n">
        <f aca="false">H204/M204*365</f>
        <v>0.134381496969697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O204/150</f>
        <v>0.8989596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Z204-AA204</f>
        <v>-0.0207346079757302</v>
      </c>
      <c r="AD204" s="57" t="n">
        <f aca="false">IF(E204-F204&lt;0,"达成",E204-F204)</f>
        <v>0.179397426666667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0.219891568</v>
      </c>
      <c r="F205" s="26" t="n">
        <f aca="false">IF(G205="",($F$1*C205-B205)/B205,H205/B205)</f>
        <v>0.034402488888889</v>
      </c>
      <c r="H205" s="5" t="n">
        <f aca="false">IF(G205="",$F$1*C205-B205,G205-B205)</f>
        <v>4.64433600000001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2020-02-21</v>
      </c>
      <c r="M205" s="31" t="n">
        <f aca="false">(L205-K205+1)*B205</f>
        <v>14715</v>
      </c>
      <c r="N205" s="32" t="n">
        <f aca="false">H205/M205*365</f>
        <v>0.11520099490316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O205/150</f>
        <v>0.89891568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Z205-AA205</f>
        <v>-0.0242082306233091</v>
      </c>
      <c r="AD205" s="57" t="n">
        <f aca="false">IF(E205-F205&lt;0,"达成",E205-F205)</f>
        <v>0.185489079111111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0.219894272</v>
      </c>
      <c r="F206" s="26" t="n">
        <f aca="false">IF(G206="",($F$1*C206-B206)/B206,H206/B206)</f>
        <v>0.0386804148148148</v>
      </c>
      <c r="H206" s="5" t="n">
        <f aca="false">IF(G206="",$F$1*C206-B206,G206-B206)</f>
        <v>5.221856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2020-02-21</v>
      </c>
      <c r="M206" s="31" t="n">
        <f aca="false">(L206-K206+1)*B206</f>
        <v>14580</v>
      </c>
      <c r="N206" s="32" t="n">
        <f aca="false">H206/M206*365</f>
        <v>0.130725475994513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O206/150</f>
        <v>0.89894272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Z206-AA206</f>
        <v>-0.0231250568438028</v>
      </c>
      <c r="AD206" s="57" t="n">
        <f aca="false">IF(E206-F206&lt;0,"达成",E206-F206)</f>
        <v>0.181213857185185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0.219894848</v>
      </c>
      <c r="F207" s="26" t="n">
        <f aca="false">IF(G207="",($F$1*C207-B207)/B207,H207/B207)</f>
        <v>0.0369692444444444</v>
      </c>
      <c r="H207" s="5" t="n">
        <f aca="false">IF(G207="",$F$1*C207-B207,G207-B207)</f>
        <v>4.990848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2020-02-21</v>
      </c>
      <c r="M207" s="31" t="n">
        <f aca="false">(L207-K207+1)*B207</f>
        <v>14445</v>
      </c>
      <c r="N207" s="32" t="n">
        <f aca="false">H207/M207*365</f>
        <v>0.126110039460021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O207/150</f>
        <v>0.89894848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Z207-AA207</f>
        <v>-0.0232106864498109</v>
      </c>
      <c r="AD207" s="57" t="n">
        <f aca="false">IF(E207-F207&lt;0,"达成",E207-F207)</f>
        <v>0.182925603555556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0.219897462666667</v>
      </c>
      <c r="F208" s="26" t="n">
        <f aca="false">IF(G208="",($F$1*C208-B208)/B208,H208/B208)</f>
        <v>0.0415680148148148</v>
      </c>
      <c r="H208" s="5" t="n">
        <f aca="false">IF(G208="",$F$1*C208-B208,G208-B208)</f>
        <v>5.611682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2020-02-21</v>
      </c>
      <c r="M208" s="31" t="n">
        <f aca="false">(L208-K208+1)*B208</f>
        <v>14310</v>
      </c>
      <c r="N208" s="32" t="n">
        <f aca="false">H208/M208*365</f>
        <v>0.1431351453529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O208/150</f>
        <v>0.898974626666667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Z208-AA208</f>
        <v>-0.0220924134552269</v>
      </c>
      <c r="AD208" s="57" t="n">
        <f aca="false">IF(E208-F208&lt;0,"达成",E208-F208)</f>
        <v>0.178329447851852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0.219890356</v>
      </c>
      <c r="F209" s="26" t="n">
        <f aca="false">IF(G209="",($F$1*C209-B209)/B209,H209/B209)</f>
        <v>0.0590005629629628</v>
      </c>
      <c r="H209" s="5" t="n">
        <f aca="false">IF(G209="",$F$1*C209-B209,G209-B209)</f>
        <v>7.96507599999998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2020-02-21</v>
      </c>
      <c r="M209" s="31" t="n">
        <f aca="false">(L209-K209+1)*B209</f>
        <v>13905</v>
      </c>
      <c r="N209" s="32" t="n">
        <f aca="false">H209/M209*365</f>
        <v>0.209079664868752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O209/150</f>
        <v>0.89890356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Z209-AA209</f>
        <v>-0.0185994610561677</v>
      </c>
      <c r="AD209" s="57" t="n">
        <f aca="false">IF(E209-F209&lt;0,"达成",E209-F209)</f>
        <v>0.160889793037037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0.219896957333333</v>
      </c>
      <c r="F210" s="26" t="n">
        <f aca="false">IF(G210="",($F$1*C210-B210)/B210,H210/B210)</f>
        <v>0.0590005629629628</v>
      </c>
      <c r="H210" s="5" t="n">
        <f aca="false">IF(G210="",$F$1*C210-B210,G210-B210)</f>
        <v>7.96507599999998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2020-02-21</v>
      </c>
      <c r="M210" s="31" t="n">
        <f aca="false">(L210-K210+1)*B210</f>
        <v>13770</v>
      </c>
      <c r="N210" s="32" t="n">
        <f aca="false">H210/M210*365</f>
        <v>0.21112946550472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O210/150</f>
        <v>0.898969573333333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Z210-AA210</f>
        <v>-0.0184191447475075</v>
      </c>
      <c r="AD210" s="57" t="n">
        <f aca="false">IF(E210-F210&lt;0,"达成",E210-F210)</f>
        <v>0.16089639437037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0.219893542666667</v>
      </c>
      <c r="F211" s="26" t="n">
        <f aca="false">IF(G211="",($F$1*C211-B211)/B211,H211/B211)</f>
        <v>0.0602839407407407</v>
      </c>
      <c r="H211" s="5" t="n">
        <f aca="false">IF(G211="",$F$1*C211-B211,G211-B211)</f>
        <v>8.13833199999999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2020-02-21</v>
      </c>
      <c r="M211" s="31" t="n">
        <f aca="false">(L211-K211+1)*B211</f>
        <v>13635</v>
      </c>
      <c r="N211" s="32" t="n">
        <f aca="false">H211/M211*365</f>
        <v>0.217857805647231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O211/150</f>
        <v>0.898935426666667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Z211-AA211</f>
        <v>-0.0179879574370305</v>
      </c>
      <c r="AD211" s="57" t="n">
        <f aca="false">IF(E211-F211&lt;0,"达成",E211-F211)</f>
        <v>0.159609601925926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0.219894479333333</v>
      </c>
      <c r="F212" s="26" t="n">
        <f aca="false">IF(G212="",($F$1*C212-B212)/B212,H212/B212)</f>
        <v>0.0588936148148148</v>
      </c>
      <c r="H212" s="5" t="n">
        <f aca="false">IF(G212="",$F$1*C212-B212,G212-B212)</f>
        <v>7.950638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2020-02-21</v>
      </c>
      <c r="M212" s="31" t="n">
        <f aca="false">(L212-K212+1)*B212</f>
        <v>13500</v>
      </c>
      <c r="N212" s="32" t="n">
        <f aca="false">H212/M212*365</f>
        <v>0.214961694074074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O212/150</f>
        <v>0.898944793333333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Z212-AA212</f>
        <v>-0.018054103420285</v>
      </c>
      <c r="AD212" s="57" t="n">
        <f aca="false">IF(E212-F212&lt;0,"达成",E212-F212)</f>
        <v>0.161000864518518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0.219896622</v>
      </c>
      <c r="F213" s="26" t="n">
        <f aca="false">IF(G213="",($F$1*C213-B213)/B213,H213/B213)</f>
        <v>0.0665938814814815</v>
      </c>
      <c r="H213" s="5" t="n">
        <f aca="false">IF(G213="",$F$1*C213-B213,G213-B213)</f>
        <v>8.990174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2020-02-21</v>
      </c>
      <c r="M213" s="31" t="n">
        <f aca="false">(L213-K213+1)*B213</f>
        <v>13365</v>
      </c>
      <c r="N213" s="32" t="n">
        <f aca="false">H213/M213*365</f>
        <v>0.245522896371119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O213/150</f>
        <v>0.89896622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Z213-AA213</f>
        <v>-0.016501488614463</v>
      </c>
      <c r="AD213" s="57" t="n">
        <f aca="false">IF(E213-F213&lt;0,"达成",E213-F213)</f>
        <v>0.153302740518519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0.21989775</v>
      </c>
      <c r="F214" s="26" t="n">
        <f aca="false">IF(G214="",($F$1*C214-B214)/B214,H214/B214)</f>
        <v>0.0584658222222223</v>
      </c>
      <c r="H214" s="5" t="n">
        <f aca="false">IF(G214="",$F$1*C214-B214,G214-B214)</f>
        <v>7.892886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2020-02-21</v>
      </c>
      <c r="M214" s="31" t="n">
        <f aca="false">(L214-K214+1)*B214</f>
        <v>12960</v>
      </c>
      <c r="N214" s="32" t="n">
        <f aca="false">H214/M214*365</f>
        <v>0.222291928240741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O214/150</f>
        <v>0.8989775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Z214-AA214</f>
        <v>-0.0177754356650051</v>
      </c>
      <c r="AD214" s="57" t="n">
        <f aca="false">IF(E214-F214&lt;0,"达成",E214-F214)</f>
        <v>0.161431927777778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0.219890874666667</v>
      </c>
      <c r="F215" s="26" t="n">
        <f aca="false">IF(G215="",($F$1*C215-B215)/B215,H215/B215)</f>
        <v>0.0483057481481482</v>
      </c>
      <c r="H215" s="5" t="n">
        <f aca="false">IF(G215="",$F$1*C215-B215,G215-B215)</f>
        <v>6.521276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2020-02-21</v>
      </c>
      <c r="M215" s="31" t="n">
        <f aca="false">(L215-K215+1)*B215</f>
        <v>12825</v>
      </c>
      <c r="N215" s="32" t="n">
        <f aca="false">H215/M215*365</f>
        <v>0.18559576920078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O215/150</f>
        <v>0.898908746666667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Z215-AA215</f>
        <v>-0.0194026438447272</v>
      </c>
      <c r="AD215" s="57" t="n">
        <f aca="false">IF(E215-F215&lt;0,"达成",E215-F215)</f>
        <v>0.171585126518519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0.219890288</v>
      </c>
      <c r="F216" s="26" t="n">
        <f aca="false">IF(G216="",($F$1*C216-B216)/B216,H216/B216)</f>
        <v>0.0581449777777777</v>
      </c>
      <c r="H216" s="5" t="n">
        <f aca="false">IF(G216="",$F$1*C216-B216,G216-B216)</f>
        <v>7.849572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2020-02-21</v>
      </c>
      <c r="M216" s="31" t="n">
        <f aca="false">(L216-K216+1)*B216</f>
        <v>12690</v>
      </c>
      <c r="N216" s="32" t="n">
        <f aca="false">H216/M216*365</f>
        <v>0.225775711583924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O216/150</f>
        <v>0.89890288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Z216-AA216</f>
        <v>-0.0174480164357271</v>
      </c>
      <c r="AD216" s="57" t="n">
        <f aca="false">IF(E216-F216&lt;0,"达成",E216-F216)</f>
        <v>0.161745310222222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0.219892522666667</v>
      </c>
      <c r="F217" s="26" t="n">
        <f aca="false">IF(G217="",($F$1*C217-B217)/B217,H217/B217)</f>
        <v>0.0628506962962962</v>
      </c>
      <c r="H217" s="5" t="n">
        <f aca="false">IF(G217="",$F$1*C217-B217,G217-B217)</f>
        <v>8.48484399999998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2020-02-21</v>
      </c>
      <c r="M217" s="31" t="n">
        <f aca="false">(L217-K217+1)*B217</f>
        <v>12555</v>
      </c>
      <c r="N217" s="32" t="n">
        <f aca="false">H217/M217*365</f>
        <v>0.246672087614496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O217/150</f>
        <v>0.898925226666667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Z217-AA217</f>
        <v>-0.0164520799984504</v>
      </c>
      <c r="AD217" s="57" t="n">
        <f aca="false">IF(E217-F217&lt;0,"达成",E217-F217)</f>
        <v>0.157041826370371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0.219895797333333</v>
      </c>
      <c r="F218" s="26" t="n">
        <f aca="false">IF(G218="",($F$1*C218-B218)/B218,H218/B218)</f>
        <v>0.0733316148148148</v>
      </c>
      <c r="H218" s="5" t="n">
        <f aca="false">IF(G218="",$F$1*C218-B218,G218-B218)</f>
        <v>9.89976799999999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2020-02-21</v>
      </c>
      <c r="M218" s="31" t="n">
        <f aca="false">(L218-K218+1)*B218</f>
        <v>12420</v>
      </c>
      <c r="N218" s="32" t="n">
        <f aca="false">H218/M218*365</f>
        <v>0.29093521095008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O218/150</f>
        <v>0.898957973333333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Z218-AA218</f>
        <v>-0.0144921674596608</v>
      </c>
      <c r="AD218" s="57" t="n">
        <f aca="false">IF(E218-F218&lt;0,"达成",E218-F218)</f>
        <v>0.146564182518518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0.219895695333333</v>
      </c>
      <c r="F219" s="26" t="n">
        <f aca="false">IF(G219="",($F$1*C219-B219)/B219,H219/B219)</f>
        <v>0.0659521925925926</v>
      </c>
      <c r="H219" s="5" t="n">
        <f aca="false">IF(G219="",$F$1*C219-B219,G219-B219)</f>
        <v>8.90354600000001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2020-02-21</v>
      </c>
      <c r="M219" s="31" t="n">
        <f aca="false">(L219-K219+1)*B219</f>
        <v>12015</v>
      </c>
      <c r="N219" s="32" t="n">
        <f aca="false">H219/M219*365</f>
        <v>0.270478093216813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O219/150</f>
        <v>0.898956953333333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Z219-AA219</f>
        <v>-0.015605486260331</v>
      </c>
      <c r="AD219" s="57" t="n">
        <f aca="false">IF(E219-F219&lt;0,"达成",E219-F219)</f>
        <v>0.15394350274074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0.219889454666667</v>
      </c>
      <c r="F220" s="26" t="n">
        <f aca="false">IF(G220="",($F$1*C220-B220)/B220,H220/B220)</f>
        <v>0.0624229037037038</v>
      </c>
      <c r="H220" s="5" t="n">
        <f aca="false">IF(G220="",$F$1*C220-B220,G220-B220)</f>
        <v>8.42709200000002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2020-02-21</v>
      </c>
      <c r="M220" s="31" t="n">
        <f aca="false">(L220-K220+1)*B220</f>
        <v>11880</v>
      </c>
      <c r="N220" s="32" t="n">
        <f aca="false">H220/M220*365</f>
        <v>0.258913180134681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O220/150</f>
        <v>0.898894546666667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Z220-AA220</f>
        <v>-0.01604259667074</v>
      </c>
      <c r="AD220" s="57" t="n">
        <f aca="false">IF(E220-F220&lt;0,"达成",E220-F220)</f>
        <v>0.157466550962963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0.219889973333333</v>
      </c>
      <c r="F221" s="26" t="n">
        <f aca="false">IF(G221="",($F$1*C221-B221)/B221,H221/B221)</f>
        <v>0.0665938814814815</v>
      </c>
      <c r="H221" s="5" t="n">
        <f aca="false">IF(G221="",$F$1*C221-B221,G221-B221)</f>
        <v>8.990174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2020-02-21</v>
      </c>
      <c r="M221" s="31" t="n">
        <f aca="false">(L221-K221+1)*B221</f>
        <v>11745</v>
      </c>
      <c r="N221" s="32" t="n">
        <f aca="false">H221/M221*365</f>
        <v>0.27938812345679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O221/150</f>
        <v>0.898899733333333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Z221-AA221</f>
        <v>-0.0151738353934194</v>
      </c>
      <c r="AD221" s="57" t="n">
        <f aca="false">IF(E221-F221&lt;0,"达成",E221-F221)</f>
        <v>0.153296091851852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0.21989159</v>
      </c>
      <c r="F222" s="26" t="n">
        <f aca="false">IF(G222="",($F$1*C222-B222)/B222,H222/B222)</f>
        <v>0.0700162222222222</v>
      </c>
      <c r="H222" s="5" t="n">
        <f aca="false">IF(G222="",$F$1*C222-B222,G222-B222)</f>
        <v>9.45219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2020-02-21</v>
      </c>
      <c r="M222" s="31" t="n">
        <f aca="false">(L222-K222+1)*B222</f>
        <v>11610</v>
      </c>
      <c r="N222" s="32" t="n">
        <f aca="false">H222/M222*365</f>
        <v>0.297161873385013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O222/150</f>
        <v>0.8989159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Z222-AA222</f>
        <v>-0.0144511495026656</v>
      </c>
      <c r="AD222" s="57" t="n">
        <f aca="false">IF(E222-F222&lt;0,"达成",E222-F222)</f>
        <v>0.149875367777778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0.21989299</v>
      </c>
      <c r="F223" s="26" t="n">
        <f aca="false">IF(G223="",($F$1*C223-B223)/B223,H223/B223)</f>
        <v>0.0789998666666667</v>
      </c>
      <c r="H223" s="5" t="n">
        <f aca="false">IF(G223="",$F$1*C223-B223,G223-B223)</f>
        <v>10.664982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2020-02-21</v>
      </c>
      <c r="M223" s="31" t="n">
        <f aca="false">(L223-K223+1)*B223</f>
        <v>11475</v>
      </c>
      <c r="N223" s="32" t="n">
        <f aca="false">H223/M223*365</f>
        <v>0.339234721568627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O223/150</f>
        <v>0.8989299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Z223-AA223</f>
        <v>-0.012823651644472</v>
      </c>
      <c r="AD223" s="57" t="n">
        <f aca="false">IF(E223-F223&lt;0,"达成",E223-F223)</f>
        <v>0.140893123333333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0.21989366</v>
      </c>
      <c r="F224" s="26" t="n">
        <f aca="false">IF(G224="",($F$1*C224-B224)/B224,H224/B224)</f>
        <v>0.0773956444444444</v>
      </c>
      <c r="H224" s="5" t="n">
        <f aca="false">IF(G224="",$F$1*C224-B224,G224-B224)</f>
        <v>10.448412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2020-02-21</v>
      </c>
      <c r="M224" s="31" t="n">
        <f aca="false">(L224-K224+1)*B224</f>
        <v>11070</v>
      </c>
      <c r="N224" s="32" t="n">
        <f aca="false">H224/M224*365</f>
        <v>0.344505002710027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O224/150</f>
        <v>0.8989366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Z224-AA224</f>
        <v>-0.012962497881287</v>
      </c>
      <c r="AD224" s="57" t="n">
        <f aca="false">IF(E224-F224&lt;0,"达成",E224-F224)</f>
        <v>0.142498015555556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0.219891372</v>
      </c>
      <c r="F225" s="26" t="n">
        <f aca="false">IF(G225="",($F$1*C225-B225)/B225,H225/B225)</f>
        <v>0.073438562962963</v>
      </c>
      <c r="H225" s="5" t="n">
        <f aca="false">IF(G225="",$F$1*C225-B225,G225-B225)</f>
        <v>9.91420600000001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2020-02-21</v>
      </c>
      <c r="M225" s="31" t="n">
        <f aca="false">(L225-K225+1)*B225</f>
        <v>10935</v>
      </c>
      <c r="N225" s="32" t="n">
        <f aca="false">H225/M225*365</f>
        <v>0.330926857796068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O225/150</f>
        <v>0.89891372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Z225-AA225</f>
        <v>-0.0134803993416075</v>
      </c>
      <c r="AD225" s="57" t="n">
        <f aca="false">IF(E225-F225&lt;0,"达成",E225-F225)</f>
        <v>0.146452809037037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0.219893726</v>
      </c>
      <c r="F226" s="26" t="n">
        <f aca="false">IF(G226="",($F$1*C226-B226)/B226,H226/B226)</f>
        <v>0.0738663555555556</v>
      </c>
      <c r="H226" s="5" t="n">
        <f aca="false">IF(G226="",$F$1*C226-B226,G226-B226)</f>
        <v>9.971958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2020-02-21</v>
      </c>
      <c r="M226" s="31" t="n">
        <f aca="false">(L226-K226+1)*B226</f>
        <v>10800</v>
      </c>
      <c r="N226" s="32" t="n">
        <f aca="false">H226/M226*365</f>
        <v>0.337015247222222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O226/150</f>
        <v>0.89893726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Z226-AA226</f>
        <v>-0.0132847230313846</v>
      </c>
      <c r="AD226" s="57" t="n">
        <f aca="false">IF(E226-F226&lt;0,"达成",E226-F226)</f>
        <v>0.146027370444444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0.219891424</v>
      </c>
      <c r="F227" s="26" t="n">
        <f aca="false">IF(G227="",($F$1*C227-B227)/B227,H227/B227)</f>
        <v>0.0660591407407409</v>
      </c>
      <c r="H227" s="5" t="n">
        <f aca="false">IF(G227="",$F$1*C227-B227,G227-B227)</f>
        <v>8.91798400000002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2020-02-21</v>
      </c>
      <c r="M227" s="31" t="n">
        <f aca="false">(L227-K227+1)*B227</f>
        <v>10665</v>
      </c>
      <c r="N227" s="32" t="n">
        <f aca="false">H227/M227*365</f>
        <v>0.305209954055322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O227/150</f>
        <v>0.89891424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Z227-AA227</f>
        <v>-0.0144324380538088</v>
      </c>
      <c r="AD227" s="57" t="n">
        <f aca="false">IF(E227-F227&lt;0,"达成",E227-F227)</f>
        <v>0.153832283259259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0.219897692666667</v>
      </c>
      <c r="F228" s="26" t="n">
        <f aca="false">IF(G228="",($F$1*C228-B228)/B228,H228/B228)</f>
        <v>0.0601769925925924</v>
      </c>
      <c r="H228" s="5" t="n">
        <f aca="false">IF(G228="",$F$1*C228-B228,G228-B228)</f>
        <v>8.12389399999998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2020-02-21</v>
      </c>
      <c r="M228" s="31" t="n">
        <f aca="false">(L228-K228+1)*B228</f>
        <v>10530</v>
      </c>
      <c r="N228" s="32" t="n">
        <f aca="false">H228/M228*365</f>
        <v>0.281597465337131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O228/150</f>
        <v>0.898976926666667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Z228-AA228</f>
        <v>-0.0152788898389604</v>
      </c>
      <c r="AD228" s="57" t="n">
        <f aca="false">IF(E228-F228&lt;0,"达成",E228-F228)</f>
        <v>0.159720700074075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0.219897166</v>
      </c>
      <c r="F229" s="26" t="n">
        <f aca="false">IF(G229="",($F$1*C229-B229)/B229,H229/B229)</f>
        <v>0.061888162962963</v>
      </c>
      <c r="H229" s="5" t="n">
        <f aca="false">IF(G229="",$F$1*C229-B229,G229-B229)</f>
        <v>8.35490200000001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2020-02-21</v>
      </c>
      <c r="M229" s="31" t="n">
        <f aca="false">(L229-K229+1)*B229</f>
        <v>10125</v>
      </c>
      <c r="N229" s="32" t="n">
        <f aca="false">H229/M229*365</f>
        <v>0.301189059753087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O229/150</f>
        <v>0.89897166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Z229-AA229</f>
        <v>-0.0148498764243501</v>
      </c>
      <c r="AD229" s="57" t="n">
        <f aca="false">IF(E229-F229&lt;0,"达成",E229-F229)</f>
        <v>0.158009003037037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0.219891845333333</v>
      </c>
      <c r="F230" s="26" t="n">
        <f aca="false">IF(G230="",($F$1*C230-B230)/B230,H230/B230)</f>
        <v>0.060497837037037</v>
      </c>
      <c r="H230" s="5" t="n">
        <f aca="false">IF(G230="",$F$1*C230-B230,G230-B230)</f>
        <v>8.16720799999999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2020-02-21</v>
      </c>
      <c r="M230" s="31" t="n">
        <f aca="false">(L230-K230+1)*B230</f>
        <v>9990</v>
      </c>
      <c r="N230" s="32" t="n">
        <f aca="false">H230/M230*365</f>
        <v>0.298401493493493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O230/150</f>
        <v>0.898918453333333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Z230-AA230</f>
        <v>-0.0149273100246068</v>
      </c>
      <c r="AD230" s="57" t="n">
        <f aca="false">IF(E230-F230&lt;0,"达成",E230-F230)</f>
        <v>0.159394008296296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0.219896913333333</v>
      </c>
      <c r="F231" s="26" t="n">
        <f aca="false">IF(G231="",($F$1*C231-B231)/B231,H231/B231)</f>
        <v>0.0598561481481481</v>
      </c>
      <c r="H231" s="5" t="n">
        <f aca="false">IF(G231="",$F$1*C231-B231,G231-B231)</f>
        <v>8.08058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2020-02-21</v>
      </c>
      <c r="M231" s="31" t="n">
        <f aca="false">(L231-K231+1)*B231</f>
        <v>9855</v>
      </c>
      <c r="N231" s="32" t="n">
        <f aca="false">H231/M231*365</f>
        <v>0.299280740740741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O231/150</f>
        <v>0.898969133333333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Z231-AA231</f>
        <v>-0.0149015379791915</v>
      </c>
      <c r="AD231" s="57" t="n">
        <f aca="false">IF(E231-F231&lt;0,"达成",E231-F231)</f>
        <v>0.160040765185185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0.219896726666667</v>
      </c>
      <c r="F232" s="26" t="n">
        <f aca="false">IF(G232="",($F$1*C232-B232)/B232,H232/B232)</f>
        <v>0.0627437481481481</v>
      </c>
      <c r="H232" s="5" t="n">
        <f aca="false">IF(G232="",$F$1*C232-B232,G232-B232)</f>
        <v>8.470406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2020-02-21</v>
      </c>
      <c r="M232" s="31" t="n">
        <f aca="false">(L232-K232+1)*B232</f>
        <v>9720</v>
      </c>
      <c r="N232" s="32" t="n">
        <f aca="false">H232/M232*365</f>
        <v>0.318075945473251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O232/150</f>
        <v>0.898967266666667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Z232-AA232</f>
        <v>-0.0142914094842068</v>
      </c>
      <c r="AD232" s="57" t="n">
        <f aca="false">IF(E232-F232&lt;0,"达成",E232-F232)</f>
        <v>0.157152978518519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0.219897201333333</v>
      </c>
      <c r="F233" s="26" t="n">
        <f aca="false">IF(G233="",($F$1*C233-B233)/B233,H233/B233)</f>
        <v>0.0436000296296295</v>
      </c>
      <c r="H233" s="5" t="n">
        <f aca="false">IF(G233="",$F$1*C233-B233,G233-B233)</f>
        <v>5.88600399999999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2020-02-21</v>
      </c>
      <c r="M233" s="31" t="n">
        <f aca="false">(L233-K233+1)*B233</f>
        <v>9585</v>
      </c>
      <c r="N233" s="32" t="n">
        <f aca="false">H233/M233*365</f>
        <v>0.224140997391758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O233/150</f>
        <v>0.898972013333333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Z233-AA233</f>
        <v>-0.0173083362128275</v>
      </c>
      <c r="AD233" s="57" t="n">
        <f aca="false">IF(E233-F233&lt;0,"达成",E233-F233)</f>
        <v>0.176297171703703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0.219893356</v>
      </c>
      <c r="F234" s="26" t="n">
        <f aca="false">IF(G234="",($F$1*C234-B234)/B234,H234/B234)</f>
        <v>0.0388943111111111</v>
      </c>
      <c r="H234" s="5" t="n">
        <f aca="false">IF(G234="",$F$1*C234-B234,G234-B234)</f>
        <v>5.250732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2020-02-21</v>
      </c>
      <c r="M234" s="31" t="n">
        <f aca="false">(L234-K234+1)*B234</f>
        <v>9180</v>
      </c>
      <c r="N234" s="32" t="n">
        <f aca="false">H234/M234*365</f>
        <v>0.208770934640523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O234/150</f>
        <v>0.89893356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Z234-AA234</f>
        <v>-0.0179283304734135</v>
      </c>
      <c r="AD234" s="57" t="n">
        <f aca="false">IF(E234-F234&lt;0,"达成",E234-F234)</f>
        <v>0.180999044888889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0.21989666</v>
      </c>
      <c r="F235" s="26" t="n">
        <f aca="false">IF(G235="",($F$1*C235-B235)/B235,H235/B235)</f>
        <v>0.0256327407407407</v>
      </c>
      <c r="H235" s="5" t="n">
        <f aca="false">IF(G235="",$F$1*C235-B235,G235-B235)</f>
        <v>3.46042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2020-02-21</v>
      </c>
      <c r="M235" s="31" t="n">
        <f aca="false">(L235-K235+1)*B235</f>
        <v>9045</v>
      </c>
      <c r="N235" s="32" t="n">
        <f aca="false">H235/M235*365</f>
        <v>0.139641050304035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O235/150</f>
        <v>0.8989666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Z235-AA235</f>
        <v>-0.0250714528485343</v>
      </c>
      <c r="AD235" s="57" t="n">
        <f aca="false">IF(E235-F235&lt;0,"达成",E235-F235)</f>
        <v>0.194263919259259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0.21989194</v>
      </c>
      <c r="F236" s="26" t="n">
        <f aca="false">IF(G236="",($F$1*C236-B236)/B236,H236/B236)</f>
        <v>0.0277717037037037</v>
      </c>
      <c r="H236" s="5" t="n">
        <f aca="false">IF(G236="",$F$1*C236-B236,G236-B236)</f>
        <v>3.74918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2020-02-21</v>
      </c>
      <c r="M236" s="31" t="n">
        <f aca="false">(L236-K236+1)*B236</f>
        <v>8910</v>
      </c>
      <c r="N236" s="32" t="n">
        <f aca="false">H236/M236*365</f>
        <v>0.15358593714927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O236/150</f>
        <v>0.8989194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Z236-AA236</f>
        <v>-0.0243827586388003</v>
      </c>
      <c r="AD236" s="57" t="n">
        <f aca="false">IF(E236-F236&lt;0,"达成",E236-F236)</f>
        <v>0.192120236296296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0.2198975</v>
      </c>
      <c r="F237" s="26" t="n">
        <f aca="false">IF(G237="",($F$1*C237-B237)/B237,H237/B237)</f>
        <v>0.0293759259259258</v>
      </c>
      <c r="H237" s="5" t="n">
        <f aca="false">IF(G237="",$F$1*C237-B237,G237-B237)</f>
        <v>3.96574999999999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2020-02-21</v>
      </c>
      <c r="M237" s="31" t="n">
        <f aca="false">(L237-K237+1)*B237</f>
        <v>8775</v>
      </c>
      <c r="N237" s="32" t="n">
        <f aca="false">H237/M237*365</f>
        <v>0.164957122507122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O237/150</f>
        <v>0.898975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Z237-AA237</f>
        <v>-0.02383911823439</v>
      </c>
      <c r="AD237" s="57" t="n">
        <f aca="false">IF(E237-F237&lt;0,"达成",E237-F237)</f>
        <v>0.190521574074074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0.219894289333333</v>
      </c>
      <c r="F238" s="26" t="n">
        <f aca="false">IF(G238="",($F$1*C238-B238)/B238,H238/B238)</f>
        <v>0.031621837037037</v>
      </c>
      <c r="H238" s="5" t="n">
        <f aca="false">IF(G238="",$F$1*C238-B238,G238-B238)</f>
        <v>4.26894799999999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2020-02-21</v>
      </c>
      <c r="M238" s="31" t="n">
        <f aca="false">(L238-K238+1)*B238</f>
        <v>8640</v>
      </c>
      <c r="N238" s="32" t="n">
        <f aca="false">H238/M238*365</f>
        <v>0.180343289351851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O238/150</f>
        <v>0.898942893333333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Z238-AA238</f>
        <v>-0.0231533878137349</v>
      </c>
      <c r="AD238" s="57" t="n">
        <f aca="false">IF(E238-F238&lt;0,"达成",E238-F238)</f>
        <v>0.188272452296296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0.219892302666667</v>
      </c>
      <c r="F239" s="26" t="n">
        <f aca="false">IF(G239="",($F$1*C239-B239)/B239,H239/B239)</f>
        <v>0.043920874074074</v>
      </c>
      <c r="H239" s="5" t="n">
        <f aca="false">IF(G239="",$F$1*C239-B239,G239-B239)</f>
        <v>5.929318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2020-02-21</v>
      </c>
      <c r="M239" s="31" t="n">
        <f aca="false">(L239-K239+1)*B239</f>
        <v>8235</v>
      </c>
      <c r="N239" s="32" t="n">
        <f aca="false">H239/M239*365</f>
        <v>0.262805230115361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O239/150</f>
        <v>0.898923026666667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Z239-AA239</f>
        <v>-0.0204812559713161</v>
      </c>
      <c r="AD239" s="57" t="n">
        <f aca="false">IF(E239-F239&lt;0,"达成",E239-F239)</f>
        <v>0.175971428592593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0.219892264</v>
      </c>
      <c r="F240" s="26" t="n">
        <f aca="false">IF(G240="",($F$1*C240-B240)/B240,H240/B240)</f>
        <v>0.0376109333333333</v>
      </c>
      <c r="H240" s="5" t="n">
        <f aca="false">IF(G240="",$F$1*C240-B240,G240-B240)</f>
        <v>5.07747599999999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2020-02-21</v>
      </c>
      <c r="M240" s="31" t="n">
        <f aca="false">(L240-K240+1)*B240</f>
        <v>8100</v>
      </c>
      <c r="N240" s="32" t="n">
        <f aca="false">H240/M240*365</f>
        <v>0.228799844444444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O240/150</f>
        <v>0.89892264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Z240-AA240</f>
        <v>-0.0215376822033269</v>
      </c>
      <c r="AD240" s="57" t="n">
        <f aca="false">IF(E240-F240&lt;0,"达成",E240-F240)</f>
        <v>0.182281330666667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0.219896972</v>
      </c>
      <c r="F241" s="26" t="n">
        <f aca="false">IF(G241="",($F$1*C241-B241)/B241,H241/B241)</f>
        <v>0.038038725925926</v>
      </c>
      <c r="H241" s="5" t="n">
        <f aca="false">IF(G241="",$F$1*C241-B241,G241-B241)</f>
        <v>5.13522800000001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2020-02-21</v>
      </c>
      <c r="M241" s="31" t="n">
        <f aca="false">(L241-K241+1)*B241</f>
        <v>7965</v>
      </c>
      <c r="N241" s="32" t="n">
        <f aca="false">H241/M241*365</f>
        <v>0.235324321406152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O241/150</f>
        <v>0.89896972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Z241-AA241</f>
        <v>-0.0212662013873159</v>
      </c>
      <c r="AD241" s="57" t="n">
        <f aca="false">IF(E241-F241&lt;0,"达成",E241-F241)</f>
        <v>0.181858246074074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0.219894005333333</v>
      </c>
      <c r="F242" s="26" t="n">
        <f aca="false">IF(G242="",($F$1*C242-B242)/B242,H242/B242)</f>
        <v>0.0294828740740741</v>
      </c>
      <c r="H242" s="5" t="n">
        <f aca="false">IF(G242="",$F$1*C242-B242,G242-B242)</f>
        <v>3.980188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2020-02-21</v>
      </c>
      <c r="M242" s="31" t="n">
        <f aca="false">(L242-K242+1)*B242</f>
        <v>7830</v>
      </c>
      <c r="N242" s="32" t="n">
        <f aca="false">H242/M242*365</f>
        <v>0.185538776500639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O242/150</f>
        <v>0.898940053333333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Z242-AA242</f>
        <v>-0.0227612018290932</v>
      </c>
      <c r="AD242" s="57" t="n">
        <f aca="false">IF(E242-F242&lt;0,"达成",E242-F242)</f>
        <v>0.190411131259259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0.219891642666667</v>
      </c>
      <c r="F243" s="26" t="n">
        <f aca="false">IF(G243="",($F$1*C243-B243)/B243,H243/B243)</f>
        <v>0.0303384592592594</v>
      </c>
      <c r="H243" s="5" t="n">
        <f aca="false">IF(G243="",$F$1*C243-B243,G243-B243)</f>
        <v>4.09569200000001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2020-02-21</v>
      </c>
      <c r="M243" s="31" t="n">
        <f aca="false">(L243-K243+1)*B243</f>
        <v>7695</v>
      </c>
      <c r="N243" s="32" t="n">
        <f aca="false">H243/M243*365</f>
        <v>0.194272589993503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O243/150</f>
        <v>0.898916426666667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Z243-AA243</f>
        <v>-0.0223787369457689</v>
      </c>
      <c r="AD243" s="57" t="n">
        <f aca="false">IF(E243-F243&lt;0,"达成",E243-F243)</f>
        <v>0.189553183407408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0.219889</v>
      </c>
      <c r="F244" s="26" t="n">
        <f aca="false">IF(G244="",($F$1*C244-B244)/B244,H244/B244)</f>
        <v>0.0160074074074074</v>
      </c>
      <c r="H244" s="5" t="n">
        <f aca="false">IF(G244="",$F$1*C244-B244,G244-B244)</f>
        <v>2.161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2020-02-21</v>
      </c>
      <c r="M244" s="31" t="n">
        <f aca="false">(L244-K244+1)*B244</f>
        <v>7290</v>
      </c>
      <c r="N244" s="32" t="n">
        <f aca="false">H244/M244*365</f>
        <v>0.108198216735254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O244/150</f>
        <v>0.89889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Z244-AA244</f>
        <v>-0.025043480929984</v>
      </c>
      <c r="AD244" s="57" t="n">
        <f aca="false">IF(E244-F244&lt;0,"达成",E244-F244)</f>
        <v>0.203881592592593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0.219889192</v>
      </c>
      <c r="F245" s="26" t="n">
        <f aca="false">IF(G245="",($F$1*C245-B245)/B245,H245/B245)</f>
        <v>0.0125850666666666</v>
      </c>
      <c r="H245" s="5" t="n">
        <f aca="false">IF(G245="",$F$1*C245-B245,G245-B245)</f>
        <v>1.698984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2020-02-21</v>
      </c>
      <c r="M245" s="31" t="n">
        <f aca="false">(L245-K245+1)*B245</f>
        <v>7155</v>
      </c>
      <c r="N245" s="32" t="n">
        <f aca="false">H245/M245*365</f>
        <v>0.0866707421383648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O245/150</f>
        <v>0.89889192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Z245-AA245</f>
        <v>-0.0255133043372391</v>
      </c>
      <c r="AD245" s="57" t="n">
        <f aca="false">IF(E245-F245&lt;0,"达成",E245-F245)</f>
        <v>0.207304125333333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0.2198966</v>
      </c>
      <c r="F246" s="26" t="n">
        <f aca="false">IF(G246="",($F$1*C246-B246)/B246,H246/B246)</f>
        <v>-0.00024871111111119</v>
      </c>
      <c r="H246" s="5" t="n">
        <f aca="false">IF(G246="",$F$1*C246-B246,G246-B246)</f>
        <v>-0.0335760000000107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2020-02-21</v>
      </c>
      <c r="M246" s="31" t="n">
        <f aca="false">(L246-K246+1)*B246</f>
        <v>6885</v>
      </c>
      <c r="N246" s="32" t="n">
        <f aca="false">H246/M246*365</f>
        <v>-0.00177999128540362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O246/150</f>
        <v>0.898966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Z246-AA246</f>
        <v>-0.0298173672876303</v>
      </c>
      <c r="AD246" s="57" t="n">
        <f aca="false">IF(E246-F246&lt;0,"达成",E246-F246)</f>
        <v>0.220145311111111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0.219897284</v>
      </c>
      <c r="F247" s="26" t="n">
        <f aca="false">IF(G247="",($F$1*C247-B247)/B247,H247/B247)</f>
        <v>0.00135551111111096</v>
      </c>
      <c r="H247" s="5" t="n">
        <f aca="false">IF(G247="",$F$1*C247-B247,G247-B247)</f>
        <v>0.182993999999979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2020-02-21</v>
      </c>
      <c r="M247" s="31" t="n">
        <f aca="false">(L247-K247+1)*B247</f>
        <v>6750</v>
      </c>
      <c r="N247" s="32" t="n">
        <f aca="false">H247/M247*365</f>
        <v>0.00989523111110998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O247/150</f>
        <v>0.89897284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Z247-AA247</f>
        <v>-0.0292008810642905</v>
      </c>
      <c r="AD247" s="57" t="n">
        <f aca="false">IF(E247-F247&lt;0,"达成",E247-F247)</f>
        <v>0.218541772888889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0.219894664</v>
      </c>
      <c r="F248" s="26" t="n">
        <f aca="false">IF(G248="",($F$1*C248-B248)/B248,H248/B248)</f>
        <v>0.00488479999999998</v>
      </c>
      <c r="H248" s="5" t="n">
        <f aca="false">IF(G248="",$F$1*C248-B248,G248-B248)</f>
        <v>0.659447999999998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2020-02-21</v>
      </c>
      <c r="M248" s="31" t="n">
        <f aca="false">(L248-K248+1)*B248</f>
        <v>6345</v>
      </c>
      <c r="N248" s="32" t="n">
        <f aca="false">H248/M248*365</f>
        <v>0.0379351489361701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O248/150</f>
        <v>0.89894664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Z248-AA248</f>
        <v>-0.0281700801986766</v>
      </c>
      <c r="AD248" s="57" t="n">
        <f aca="false">IF(E248-F248&lt;0,"达成",E248-F248)</f>
        <v>0.215009864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0.21989144</v>
      </c>
      <c r="F249" s="26" t="n">
        <f aca="false">IF(G249="",($F$1*C249-B249)/B249,H249/B249)</f>
        <v>-0.00217377777777785</v>
      </c>
      <c r="H249" s="5" t="n">
        <f aca="false">IF(G249="",$F$1*C249-B249,G249-B249)</f>
        <v>-0.29346000000001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2020-02-21</v>
      </c>
      <c r="M249" s="31" t="n">
        <f aca="false">(L249-K249+1)*B249</f>
        <v>6210</v>
      </c>
      <c r="N249" s="32" t="n">
        <f aca="false">H249/M249*365</f>
        <v>-0.0172484541062808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O249/150</f>
        <v>0.8989144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Z249-AA249</f>
        <v>-0.0294366722471298</v>
      </c>
      <c r="AD249" s="57" t="n">
        <f aca="false">IF(E249-F249&lt;0,"达成",E249-F249)</f>
        <v>0.222065217777778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0.219893248</v>
      </c>
      <c r="F250" s="26" t="n">
        <f aca="false">IF(G250="",($F$1*C250-B250)/B250,H250/B250)</f>
        <v>0.00873493333333331</v>
      </c>
      <c r="H250" s="5" t="n">
        <f aca="false">IF(G250="",$F$1*C250-B250,G250-B250)</f>
        <v>1.179216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2020-02-21</v>
      </c>
      <c r="M250" s="31" t="n">
        <f aca="false">(L250-K250+1)*B250</f>
        <v>6075</v>
      </c>
      <c r="N250" s="32" t="n">
        <f aca="false">H250/M250*365</f>
        <v>0.0708500148148148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O250/150</f>
        <v>0.89893248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Z250-AA250</f>
        <v>-0.026842978911745</v>
      </c>
      <c r="AD250" s="57" t="n">
        <f aca="false">IF(E250-F250&lt;0,"达成",E250-F250)</f>
        <v>0.211158314666667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0.219891724</v>
      </c>
      <c r="F251" s="26" t="n">
        <f aca="false">IF(G251="",($F$1*C251-B251)/B251,H251/B251)</f>
        <v>-0.00313631111111119</v>
      </c>
      <c r="H251" s="5" t="n">
        <f aca="false">IF(G251="",$F$1*C251-B251,G251-B251)</f>
        <v>-0.42340200000001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2020-02-21</v>
      </c>
      <c r="M251" s="31" t="n">
        <f aca="false">(L251-K251+1)*B251</f>
        <v>5940</v>
      </c>
      <c r="N251" s="32" t="n">
        <f aca="false">H251/M251*365</f>
        <v>-0.0260171262626269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O251/150</f>
        <v>0.89891724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Z251-AA251</f>
        <v>-0.0291367873909874</v>
      </c>
      <c r="AD251" s="57" t="n">
        <f aca="false">IF(E251-F251&lt;0,"达成",E251-F251)</f>
        <v>0.223028035111111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0.219895153333333</v>
      </c>
      <c r="F252" s="26" t="n">
        <f aca="false">IF(G252="",($F$1*C252-B252)/B252,H252/B252)</f>
        <v>-0.00302936296296294</v>
      </c>
      <c r="H252" s="5" t="n">
        <f aca="false">IF(G252="",$F$1*C252-B252,G252-B252)</f>
        <v>-0.408963999999997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2020-02-21</v>
      </c>
      <c r="M252" s="31" t="n">
        <f aca="false">(L252-K252+1)*B252</f>
        <v>5805</v>
      </c>
      <c r="N252" s="32" t="n">
        <f aca="false">H252/M252*365</f>
        <v>-0.0257143600344529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O252/150</f>
        <v>0.898951533333333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Z252-AA252</f>
        <v>-0.0288661068709177</v>
      </c>
      <c r="AD252" s="57" t="n">
        <f aca="false">IF(E252-F252&lt;0,"达成",E252-F252)</f>
        <v>0.222924516296296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0.219894484</v>
      </c>
      <c r="F253" s="26" t="n">
        <f aca="false">IF(G253="",($F$1*C253-B253)/B253,H253/B253)</f>
        <v>-0.0121199555555555</v>
      </c>
      <c r="H253" s="5" t="n">
        <f aca="false">IF(G253="",$F$1*C253-B253,G253-B253)</f>
        <v>-1.63619399999999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2020-02-21</v>
      </c>
      <c r="M253" s="31" t="n">
        <f aca="false">(L253-K253+1)*B253</f>
        <v>5400</v>
      </c>
      <c r="N253" s="32" t="n">
        <f aca="false">H253/M253*365</f>
        <v>-0.110594594444444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O253/150</f>
        <v>0.89894484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Z253-AA253</f>
        <v>-0.0345013857476897</v>
      </c>
      <c r="AD253" s="57" t="n">
        <f aca="false">IF(E253-F253&lt;0,"达成",E253-F253)</f>
        <v>0.232014439555555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0.21988903</v>
      </c>
      <c r="F254" s="26" t="n">
        <f aca="false">IF(G254="",($F$1*C254-B254)/B254,H254/B254)</f>
        <v>-0.00912540740740745</v>
      </c>
      <c r="H254" s="5" t="n">
        <f aca="false">IF(G254="",$F$1*C254-B254,G254-B254)</f>
        <v>-1.23193000000001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2020-02-21</v>
      </c>
      <c r="M254" s="31" t="n">
        <f aca="false">(L254-K254+1)*B254</f>
        <v>5265</v>
      </c>
      <c r="N254" s="32" t="n">
        <f aca="false">H254/M254*365</f>
        <v>-0.0854044539411213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O254/150</f>
        <v>0.8988903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Z254-AA254</f>
        <v>-0.03346616648728</v>
      </c>
      <c r="AD254" s="57" t="n">
        <f aca="false">IF(E254-F254&lt;0,"达成",E254-F254)</f>
        <v>0.229014437407407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0.219892518666667</v>
      </c>
      <c r="F255" s="26" t="n">
        <f aca="false">IF(G255="",($F$1*C255-B255)/B255,H255/B255)</f>
        <v>-0.00388494814814824</v>
      </c>
      <c r="H255" s="5" t="n">
        <f aca="false">IF(G255="",$F$1*C255-B255,G255-B255)</f>
        <v>-0.524468000000013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2020-02-21</v>
      </c>
      <c r="M255" s="31" t="n">
        <f aca="false">(L255-K255+1)*B255</f>
        <v>5130</v>
      </c>
      <c r="N255" s="32" t="n">
        <f aca="false">H255/M255*365</f>
        <v>-0.0373159493177397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O255/150</f>
        <v>0.898925186666667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Z255-AA255</f>
        <v>-0.0319434562882117</v>
      </c>
      <c r="AD255" s="57" t="n">
        <f aca="false">IF(E255-F255&lt;0,"达成",E255-F255)</f>
        <v>0.223777466814815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0.219893214666667</v>
      </c>
      <c r="F256" s="26" t="n">
        <f aca="false">IF(G256="",($F$1*C256-B256)/B256,H256/B256)</f>
        <v>-0.000355659259259221</v>
      </c>
      <c r="H256" s="5" t="n">
        <f aca="false">IF(G256="",$F$1*C256-B256,G256-B256)</f>
        <v>-0.0480139999999949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2020-02-21</v>
      </c>
      <c r="M256" s="31" t="n">
        <f aca="false">(L256-K256+1)*B256</f>
        <v>4995</v>
      </c>
      <c r="N256" s="32" t="n">
        <f aca="false">H256/M256*365</f>
        <v>-0.00350853053053016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O256/150</f>
        <v>0.898932146666667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Z256-AA256</f>
        <v>-0.0308432792858058</v>
      </c>
      <c r="AD256" s="57" t="n">
        <f aca="false">IF(E256-F256&lt;0,"达成",E256-F256)</f>
        <v>0.220248873925926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0.21989605</v>
      </c>
      <c r="F257" s="26" t="n">
        <f aca="false">IF(G257="",($F$1*C257-B257)/B257,H257/B257)</f>
        <v>-0.00163903703703707</v>
      </c>
      <c r="H257" s="5" t="n">
        <f aca="false">IF(G257="",$F$1*C257-B257,G257-B257)</f>
        <v>-0.221270000000004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2020-02-21</v>
      </c>
      <c r="M257" s="31" t="n">
        <f aca="false">(L257-K257+1)*B257</f>
        <v>4860</v>
      </c>
      <c r="N257" s="32" t="n">
        <f aca="false">H257/M257*365</f>
        <v>-0.0166180144032925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O257/150</f>
        <v>0.8989605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Z257-AA257</f>
        <v>-0.0308793077762413</v>
      </c>
      <c r="AD257" s="57" t="n">
        <f aca="false">IF(E257-F257&lt;0,"达成",E257-F257)</f>
        <v>0.221535087037037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0.219896078</v>
      </c>
      <c r="F258" s="26" t="n">
        <f aca="false">IF(G258="",($F$1*C258-B258)/B258,H258/B258)</f>
        <v>-0.00891151111111118</v>
      </c>
      <c r="H258" s="5" t="n">
        <f aca="false">IF(G258="",$F$1*C258-B258,G258-B258)</f>
        <v>-1.20305400000001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2020-02-21</v>
      </c>
      <c r="M258" s="31" t="n">
        <f aca="false">(L258-K258+1)*B258</f>
        <v>4455</v>
      </c>
      <c r="N258" s="32" t="n">
        <f aca="false">H258/M258*365</f>
        <v>-0.0985667138047146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O258/150</f>
        <v>0.89896078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4518.61745200001</v>
      </c>
      <c r="Z258" s="40" t="n">
        <f aca="false">W258/X258-1</f>
        <v>0.128570705704937</v>
      </c>
      <c r="AA258" s="40" t="n">
        <f aca="false">S258/(X258-V258)-1</f>
        <v>0.160873477446969</v>
      </c>
      <c r="AB258" s="40" t="n">
        <f aca="false">SUM($C$2:C258)*D258/SUM($B$2:B258)-1</f>
        <v>0.158305557063594</v>
      </c>
      <c r="AC258" s="40" t="n">
        <f aca="false">Z258-AA258</f>
        <v>-0.0323027717420319</v>
      </c>
      <c r="AD258" s="57" t="n">
        <f aca="false">IF(E258-F258&lt;0,"达成",E258-F258)</f>
        <v>0.228807589111111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0.219897949333333</v>
      </c>
      <c r="F259" s="26" t="n">
        <f aca="false">IF(G259="",($F$1*C259-B259)/B259,H259/B259)</f>
        <v>0.0072376592592594</v>
      </c>
      <c r="H259" s="5" t="n">
        <f aca="false">IF(G259="",$F$1*C259-B259,G259-B259)</f>
        <v>0.977084000000019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2020-02-21</v>
      </c>
      <c r="M259" s="31" t="n">
        <f aca="false">(L259-K259+1)*B259</f>
        <v>4320</v>
      </c>
      <c r="N259" s="32" t="n">
        <f aca="false">H259/M259*365</f>
        <v>0.0825545509259275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O259/150</f>
        <v>0.898979493333333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3996.34586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Z259-AA259</f>
        <v>-0.0283236939777254</v>
      </c>
      <c r="AD259" s="57" t="n">
        <f aca="false">IF(E259-F259&lt;0,"达成",E259-F259)</f>
        <v>0.212660290074074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0.21989792</v>
      </c>
      <c r="F260" s="26" t="n">
        <f aca="false">IF(G260="",($F$1*C260-B260)/B260,H260/B260)</f>
        <v>0.00317362962962959</v>
      </c>
      <c r="H260" s="5" t="n">
        <f aca="false">IF(G260="",$F$1*C260-B260,G260-B260)</f>
        <v>0.428439999999995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2020-02-21</v>
      </c>
      <c r="M260" s="31" t="n">
        <f aca="false">(L260-K260+1)*B260</f>
        <v>4185</v>
      </c>
      <c r="N260" s="32" t="n">
        <f aca="false">H260/M260*365</f>
        <v>0.0373669295101549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O260/150</f>
        <v>0.8989792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Z260-AA260</f>
        <v>-0.0289974306204099</v>
      </c>
      <c r="AD260" s="57" t="n">
        <f aca="false">IF(E260-F260&lt;0,"达成",E260-F260)</f>
        <v>0.21672429037037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0.219893093333333</v>
      </c>
      <c r="F261" s="26" t="n">
        <f aca="false">IF(G261="",($F$1*C261-B261)/B261,H261/B261)</f>
        <v>0.0330121629629631</v>
      </c>
      <c r="H261" s="5" t="n">
        <f aca="false">IF(G261="",$F$1*C261-B261,G261-B261)</f>
        <v>4.45664200000002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2020-02-21</v>
      </c>
      <c r="M261" s="31" t="n">
        <f aca="false">(L261-K261+1)*B261</f>
        <v>4050</v>
      </c>
      <c r="N261" s="32" t="n">
        <f aca="false">H261/M261*365</f>
        <v>0.401647982716051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O261/150</f>
        <v>0.898930933333333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Z261-AA261</f>
        <v>-0.0222003236685886</v>
      </c>
      <c r="AD261" s="57" t="n">
        <f aca="false">IF(E261-F261&lt;0,"达成",E261-F261)</f>
        <v>0.18688093037037</v>
      </c>
    </row>
    <row r="262" customFormat="false" ht="15" hidden="false" customHeight="false" outlineLevel="0" collapsed="false">
      <c r="A262" s="46" t="s">
        <v>550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0.219896021333333</v>
      </c>
      <c r="F262" s="26" t="n">
        <f aca="false">IF(G262="",($F$1*C262-B262)/B262,H262/B262)</f>
        <v>0.115683081481481</v>
      </c>
      <c r="H262" s="5" t="n">
        <f aca="false">IF(G262="",$F$1*C262-B262,G262-B262)</f>
        <v>15.617216</v>
      </c>
      <c r="I262" s="2" t="s">
        <v>96</v>
      </c>
      <c r="J262" s="50" t="s">
        <v>551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2020-02-21</v>
      </c>
      <c r="M262" s="31" t="n">
        <f aca="false">(L262-K262+1)*B262</f>
        <v>2565</v>
      </c>
      <c r="N262" s="32" t="n">
        <f aca="false">H262/M262*365</f>
        <v>2.22233288109162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O262/150</f>
        <v>0.898960213333333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0.0293388144202777</v>
      </c>
      <c r="AB262" s="40" t="n">
        <f aca="false">SUM($C$2:C262)*D262/SUM($B$2:B262)-1</f>
        <v>0.0274664955023116</v>
      </c>
      <c r="AC262" s="40" t="n">
        <f aca="false">Z262-AA262</f>
        <v>-0.00580197356277479</v>
      </c>
      <c r="AD262" s="57" t="n">
        <f aca="false">IF(E262-F262&lt;0,"达成",E262-F262)</f>
        <v>0.104212939851852</v>
      </c>
    </row>
    <row r="263" customFormat="false" ht="15" hidden="false" customHeight="false" outlineLevel="0" collapsed="false">
      <c r="A263" s="46" t="s">
        <v>552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0.189925752</v>
      </c>
      <c r="F263" s="26" t="n">
        <f aca="false">IF(G263="",($F$1*C263-B263)/B263,H263/B263)</f>
        <v>0.0879835111111109</v>
      </c>
      <c r="H263" s="5" t="n">
        <f aca="false">IF(G263="",$F$1*C263-B263,G263-B263)</f>
        <v>7.91851599999998</v>
      </c>
      <c r="I263" s="2" t="s">
        <v>96</v>
      </c>
      <c r="J263" s="50" t="s">
        <v>553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2020-02-21</v>
      </c>
      <c r="M263" s="31" t="n">
        <f aca="false">(L263-K263+1)*B263</f>
        <v>1620</v>
      </c>
      <c r="N263" s="32" t="n">
        <f aca="false">H263/M263*365</f>
        <v>1.78411008641975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O263/150</f>
        <v>0.59925752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1587.555842</v>
      </c>
      <c r="Z263" s="40" t="n">
        <f aca="false">W263/X263-1</f>
        <v>0.0443761241649197</v>
      </c>
      <c r="AA263" s="40" t="n">
        <f aca="false">S263/(X263-V263)-1</f>
        <v>0.055280825140452</v>
      </c>
      <c r="AB263" s="40" t="n">
        <f aca="false">SUM($C$2:C263)*D263/SUM($B$2:B263)-1</f>
        <v>0.0534008748008386</v>
      </c>
      <c r="AC263" s="40" t="n">
        <f aca="false">Z263-AA263</f>
        <v>-0.0109047009755323</v>
      </c>
      <c r="AD263" s="57" t="n">
        <f aca="false">IF(E263-F263&lt;0,"达成",E263-F263)</f>
        <v>0.101942240888889</v>
      </c>
    </row>
    <row r="264" customFormat="false" ht="15" hidden="false" customHeight="false" outlineLevel="0" collapsed="false">
      <c r="A264" s="46" t="s">
        <v>554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0.189929260666667</v>
      </c>
      <c r="F264" s="26" t="n">
        <f aca="false">IF(G264="",($F$1*C264-B264)/B264,H264/B264)</f>
        <v>0.0762726888888889</v>
      </c>
      <c r="H264" s="5" t="n">
        <f aca="false">IF(G264="",$F$1*C264-B264,G264-B264)</f>
        <v>6.864542</v>
      </c>
      <c r="I264" s="2" t="s">
        <v>96</v>
      </c>
      <c r="J264" s="50" t="s">
        <v>555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2020-02-21</v>
      </c>
      <c r="M264" s="31" t="n">
        <f aca="false">(L264-K264+1)*B264</f>
        <v>1530</v>
      </c>
      <c r="N264" s="32" t="n">
        <f aca="false">H264/M264*365</f>
        <v>1.63761949673203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O264/150</f>
        <v>0.599292606666667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1918.995568</v>
      </c>
      <c r="Z264" s="40" t="n">
        <f aca="false">W264/X264-1</f>
        <v>0.0535060802453646</v>
      </c>
      <c r="AA264" s="40" t="n">
        <f aca="false">S264/(X264-V264)-1</f>
        <v>0.0666132406184112</v>
      </c>
      <c r="AB264" s="40" t="n">
        <f aca="false">SUM($C$2:C264)*D264/SUM($B$2:B264)-1</f>
        <v>0.0647592964450019</v>
      </c>
      <c r="AC264" s="40" t="n">
        <f aca="false">Z264-AA264</f>
        <v>-0.0131071603730466</v>
      </c>
      <c r="AD264" s="57" t="n">
        <f aca="false">IF(E264-F264&lt;0,"达成",E264-F264)</f>
        <v>0.113656571777778</v>
      </c>
    </row>
    <row r="265" customFormat="false" ht="15" hidden="false" customHeight="false" outlineLevel="0" collapsed="false">
      <c r="A265" s="46" t="s">
        <v>556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0.219896002</v>
      </c>
      <c r="F265" s="26" t="n">
        <f aca="false">IF(G265="",($F$1*C265-B265)/B265,H265/B265)</f>
        <v>0.0578241333333332</v>
      </c>
      <c r="H265" s="5" t="n">
        <f aca="false">IF(G265="",$F$1*C265-B265,G265-B265)</f>
        <v>7.80625799999999</v>
      </c>
      <c r="I265" s="2" t="s">
        <v>96</v>
      </c>
      <c r="J265" s="50" t="s">
        <v>557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2020-02-21</v>
      </c>
      <c r="M265" s="31" t="n">
        <f aca="false">(L265-K265+1)*B265</f>
        <v>2160</v>
      </c>
      <c r="N265" s="32" t="n">
        <f aca="false">H265/M265*365</f>
        <v>1.31911304166667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O265/150</f>
        <v>0.89896002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0.0682071071944443</v>
      </c>
      <c r="AA265" s="40" t="n">
        <f aca="false">S265/(X265-V265)-1</f>
        <v>0.0848375829129095</v>
      </c>
      <c r="AB265" s="40" t="n">
        <f aca="false">SUM($C$2:C265)*D265/SUM($B$2:B265)-1</f>
        <v>0.0830373303333332</v>
      </c>
      <c r="AC265" s="40" t="n">
        <f aca="false">Z265-AA265</f>
        <v>-0.0166304757184652</v>
      </c>
      <c r="AD265" s="57" t="n">
        <f aca="false">IF(E265-F265&lt;0,"达成",E265-F265)</f>
        <v>0.162071868666667</v>
      </c>
    </row>
    <row r="266" customFormat="false" ht="15" hidden="false" customHeight="false" outlineLevel="0" collapsed="false">
      <c r="A266" s="46" t="s">
        <v>558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0.21989101</v>
      </c>
      <c r="F266" s="26" t="n">
        <f aca="false">IF(G266="",($F$1*C266-B266)/B266,H266/B266)</f>
        <v>0.057610237037037</v>
      </c>
      <c r="H266" s="5" t="n">
        <f aca="false">IF(G266="",$F$1*C266-B266,G266-B266)</f>
        <v>7.77738199999999</v>
      </c>
      <c r="I266" s="2" t="s">
        <v>96</v>
      </c>
      <c r="J266" s="50" t="s">
        <v>559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2020-02-21</v>
      </c>
      <c r="M266" s="31" t="n">
        <f aca="false">(L266-K266+1)*B266</f>
        <v>2025</v>
      </c>
      <c r="N266" s="32" t="n">
        <f aca="false">H266/M266*365</f>
        <v>1.40184910123457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O266/150</f>
        <v>0.8989101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0.0680752350906322</v>
      </c>
      <c r="AA266" s="40" t="n">
        <f aca="false">S266/(X266-V266)-1</f>
        <v>0.0845964965977737</v>
      </c>
      <c r="AB266" s="40" t="n">
        <f aca="false">SUM($C$2:C266)*D266/SUM($B$2:B266)-1</f>
        <v>0.0828808704856785</v>
      </c>
      <c r="AC266" s="40" t="n">
        <f aca="false">Z266-AA266</f>
        <v>-0.0165212615071415</v>
      </c>
      <c r="AD266" s="57" t="n">
        <f aca="false">IF(E266-F266&lt;0,"达成",E266-F266)</f>
        <v>0.162280772962963</v>
      </c>
    </row>
    <row r="267" customFormat="false" ht="15" hidden="false" customHeight="false" outlineLevel="0" collapsed="false">
      <c r="A267" s="46" t="s">
        <v>560</v>
      </c>
      <c r="B267" s="2" t="n">
        <v>135</v>
      </c>
      <c r="C267" s="47" t="n">
        <v>98.52</v>
      </c>
      <c r="D267" s="48" t="n">
        <v>1.3687</v>
      </c>
      <c r="E267" s="49" t="n">
        <f aca="false">10%*Q267+13%</f>
        <v>0.219896216</v>
      </c>
      <c r="F267" s="26" t="n">
        <f aca="false">IF(G267="",($F$1*C267-B267)/B267,H267/B267)</f>
        <v>0.0536531555555556</v>
      </c>
      <c r="H267" s="5" t="n">
        <f aca="false">IF(G267="",$F$1*C267-B267,G267-B267)</f>
        <v>7.24317600000001</v>
      </c>
      <c r="I267" s="2" t="s">
        <v>96</v>
      </c>
      <c r="J267" s="50" t="s">
        <v>561</v>
      </c>
      <c r="K267" s="51" t="n">
        <f aca="false">DATE(MID(J267,1,4),MID(J267,5,2),MID(J267,7,2))</f>
        <v>43871</v>
      </c>
      <c r="L267" s="51" t="str">
        <f aca="true">IF(LEN(J267) &gt; 15,DATE(MID(J267,12,4),MID(J267,16,2),MID(J267,18,2)),TEXT(TODAY(),"yyyy-mm-dd"))</f>
        <v>2020-02-21</v>
      </c>
      <c r="M267" s="31" t="n">
        <f aca="false">(L267-K267+1)*B267</f>
        <v>1620</v>
      </c>
      <c r="N267" s="32" t="n">
        <f aca="false">H267/M267*365</f>
        <v>1.63195014814815</v>
      </c>
      <c r="O267" s="52" t="n">
        <f aca="false">D267*C267</f>
        <v>134.844324</v>
      </c>
      <c r="P267" s="52" t="n">
        <f aca="false">B267-O267</f>
        <v>0.155676</v>
      </c>
      <c r="Q267" s="53" t="n">
        <f aca="false">O267/150</f>
        <v>0.89896216</v>
      </c>
      <c r="R267" s="54" t="n">
        <f aca="false">R266+C267-T267</f>
        <v>23228.64</v>
      </c>
      <c r="S267" s="55" t="n">
        <f aca="false">R267*D267</f>
        <v>31793.039568</v>
      </c>
      <c r="T267" s="55"/>
      <c r="U267" s="55"/>
      <c r="V267" s="56" t="n">
        <f aca="false">V266+U267</f>
        <v>7056.98</v>
      </c>
      <c r="W267" s="56" t="n">
        <f aca="false">V267+S267</f>
        <v>38850.019568</v>
      </c>
      <c r="X267" s="1" t="n">
        <f aca="false">X266+B267</f>
        <v>36270</v>
      </c>
      <c r="Y267" s="54" t="n">
        <f aca="false">W267-X267</f>
        <v>2580.019568</v>
      </c>
      <c r="Z267" s="40" t="n">
        <f aca="false">W267/X267-1</f>
        <v>0.0711337074165979</v>
      </c>
      <c r="AA267" s="40" t="n">
        <f aca="false">S267/(X267-V267)-1</f>
        <v>0.088317454614415</v>
      </c>
      <c r="AB267" s="40" t="n">
        <f aca="false">SUM($C$2:C267)*D267/SUM($B$2:B267)-1</f>
        <v>0.0866825159911773</v>
      </c>
      <c r="AC267" s="40" t="n">
        <f aca="false">Z267-AA267</f>
        <v>-0.0171837471978171</v>
      </c>
      <c r="AD267" s="57" t="n">
        <f aca="false">IF(E267-F267&lt;0,"达成",E267-F267)</f>
        <v>0.166243060444444</v>
      </c>
    </row>
    <row r="268" customFormat="false" ht="15" hidden="false" customHeight="false" outlineLevel="0" collapsed="false">
      <c r="A268" s="46" t="s">
        <v>562</v>
      </c>
      <c r="B268" s="2" t="n">
        <v>135</v>
      </c>
      <c r="C268" s="47" t="n">
        <v>97.65</v>
      </c>
      <c r="D268" s="48" t="n">
        <v>1.3808</v>
      </c>
      <c r="E268" s="49" t="n">
        <f aca="false">10%*Q268+13%</f>
        <v>0.21989008</v>
      </c>
      <c r="F268" s="26" t="n">
        <f aca="false">IF(G268="",($F$1*C268-B268)/B268,H268/B268)</f>
        <v>0.0443486666666668</v>
      </c>
      <c r="H268" s="5" t="n">
        <f aca="false">IF(G268="",$F$1*C268-B268,G268-B268)</f>
        <v>5.98707000000002</v>
      </c>
      <c r="I268" s="2" t="s">
        <v>96</v>
      </c>
      <c r="J268" s="50" t="s">
        <v>563</v>
      </c>
      <c r="K268" s="51" t="n">
        <f aca="false">DATE(MID(J268,1,4),MID(J268,5,2),MID(J268,7,2))</f>
        <v>43872</v>
      </c>
      <c r="L268" s="51" t="str">
        <f aca="true">IF(LEN(J268) &gt; 15,DATE(MID(J268,12,4),MID(J268,16,2),MID(J268,18,2)),TEXT(TODAY(),"yyyy-mm-dd"))</f>
        <v>2020-02-21</v>
      </c>
      <c r="M268" s="31" t="n">
        <f aca="false">(L268-K268+1)*B268</f>
        <v>1485</v>
      </c>
      <c r="N268" s="32" t="n">
        <f aca="false">H268/M268*365</f>
        <v>1.4715693939394</v>
      </c>
      <c r="O268" s="52" t="n">
        <f aca="false">D268*C268</f>
        <v>134.83512</v>
      </c>
      <c r="P268" s="52" t="n">
        <f aca="false">B268-O268</f>
        <v>0.164879999999982</v>
      </c>
      <c r="Q268" s="53" t="n">
        <f aca="false">O268/150</f>
        <v>0.8989008</v>
      </c>
      <c r="R268" s="54" t="n">
        <f aca="false">R267+C268-T268</f>
        <v>23326.29</v>
      </c>
      <c r="S268" s="55" t="n">
        <f aca="false">R268*D268</f>
        <v>32208.941232</v>
      </c>
      <c r="T268" s="55"/>
      <c r="U268" s="55"/>
      <c r="V268" s="56" t="n">
        <f aca="false">V267+U268</f>
        <v>7056.98</v>
      </c>
      <c r="W268" s="56" t="n">
        <f aca="false">V268+S268</f>
        <v>39265.921232</v>
      </c>
      <c r="X268" s="1" t="n">
        <f aca="false">X267+B268</f>
        <v>36405</v>
      </c>
      <c r="Y268" s="54" t="n">
        <f aca="false">W268-X268</f>
        <v>2860.921232</v>
      </c>
      <c r="Z268" s="40" t="n">
        <f aca="false">W268/X268-1</f>
        <v>0.0785859423705535</v>
      </c>
      <c r="AA268" s="40" t="n">
        <f aca="false">S268/(X268-V268)-1</f>
        <v>0.09748259787202</v>
      </c>
      <c r="AB268" s="40" t="n">
        <f aca="false">SUM($C$2:C268)*D268/SUM($B$2:B268)-1</f>
        <v>0.0959277417937097</v>
      </c>
      <c r="AC268" s="40" t="n">
        <f aca="false">Z268-AA268</f>
        <v>-0.0188966555014665</v>
      </c>
      <c r="AD268" s="57" t="n">
        <f aca="false">IF(E268-F268&lt;0,"达成",E268-F268)</f>
        <v>0.175541413333333</v>
      </c>
    </row>
    <row r="269" customFormat="false" ht="15" hidden="false" customHeight="false" outlineLevel="0" collapsed="false">
      <c r="A269" s="46" t="s">
        <v>564</v>
      </c>
      <c r="B269" s="2" t="n">
        <v>135</v>
      </c>
      <c r="C269" s="47" t="n">
        <v>96.91</v>
      </c>
      <c r="D269" s="48" t="n">
        <v>1.3914</v>
      </c>
      <c r="E269" s="49" t="n">
        <f aca="false">10%*Q269+13%</f>
        <v>0.219893716</v>
      </c>
      <c r="F269" s="26" t="n">
        <f aca="false">IF(G269="",($F$1*C269-B269)/B269,H269/B269)</f>
        <v>0.0364345037037037</v>
      </c>
      <c r="H269" s="5" t="n">
        <f aca="false">IF(G269="",$F$1*C269-B269,G269-B269)</f>
        <v>4.91865799999999</v>
      </c>
      <c r="I269" s="2" t="s">
        <v>96</v>
      </c>
      <c r="J269" s="50" t="s">
        <v>565</v>
      </c>
      <c r="K269" s="51" t="n">
        <f aca="false">DATE(MID(J269,1,4),MID(J269,5,2),MID(J269,7,2))</f>
        <v>43873</v>
      </c>
      <c r="L269" s="51" t="str">
        <f aca="true">IF(LEN(J269) &gt; 15,DATE(MID(J269,12,4),MID(J269,16,2),MID(J269,18,2)),TEXT(TODAY(),"yyyy-mm-dd"))</f>
        <v>2020-02-21</v>
      </c>
      <c r="M269" s="31" t="n">
        <f aca="false">(L269-K269+1)*B269</f>
        <v>1350</v>
      </c>
      <c r="N269" s="32" t="n">
        <f aca="false">H269/M269*365</f>
        <v>1.32985938518518</v>
      </c>
      <c r="O269" s="52" t="n">
        <f aca="false">D269*C269</f>
        <v>134.840574</v>
      </c>
      <c r="P269" s="52" t="n">
        <f aca="false">B269-O269</f>
        <v>0.159425999999996</v>
      </c>
      <c r="Q269" s="53" t="n">
        <f aca="false">O269/150</f>
        <v>0.89893716</v>
      </c>
      <c r="R269" s="54" t="n">
        <f aca="false">R268+C269-T269</f>
        <v>23423.2</v>
      </c>
      <c r="S269" s="55" t="n">
        <f aca="false">R269*D269</f>
        <v>32591.04048</v>
      </c>
      <c r="T269" s="55"/>
      <c r="U269" s="55"/>
      <c r="V269" s="56" t="n">
        <f aca="false">V268+U269</f>
        <v>7056.98</v>
      </c>
      <c r="W269" s="56" t="n">
        <f aca="false">V269+S269</f>
        <v>39648.02048</v>
      </c>
      <c r="X269" s="1" t="n">
        <f aca="false">X268+B269</f>
        <v>36540</v>
      </c>
      <c r="Y269" s="54" t="n">
        <f aca="false">W269-X269</f>
        <v>3108.02048</v>
      </c>
      <c r="Z269" s="40" t="n">
        <f aca="false">W269/X269-1</f>
        <v>0.0850580317460317</v>
      </c>
      <c r="AA269" s="40" t="n">
        <f aca="false">S269/(X269-V269)-1</f>
        <v>0.105417303926124</v>
      </c>
      <c r="AB269" s="40" t="n">
        <f aca="false">SUM($C$2:C269)*D269/SUM($B$2:B269)-1</f>
        <v>0.103951001477832</v>
      </c>
      <c r="AC269" s="40" t="n">
        <f aca="false">Z269-AA269</f>
        <v>-0.0203592721800925</v>
      </c>
      <c r="AD269" s="57" t="n">
        <f aca="false">IF(E269-F269&lt;0,"达成",E269-F269)</f>
        <v>0.183459212296296</v>
      </c>
    </row>
    <row r="270" customFormat="false" ht="15" hidden="false" customHeight="false" outlineLevel="0" collapsed="false">
      <c r="A270" s="46" t="s">
        <v>566</v>
      </c>
      <c r="B270" s="2" t="n">
        <v>135</v>
      </c>
      <c r="C270" s="47" t="n">
        <v>97.47</v>
      </c>
      <c r="D270" s="48" t="n">
        <v>1.3834</v>
      </c>
      <c r="E270" s="49" t="n">
        <f aca="false">10%*Q270+13%</f>
        <v>0.219893332</v>
      </c>
      <c r="F270" s="26" t="n">
        <f aca="false">IF(G270="",($F$1*C270-B270)/B270,H270/B270)</f>
        <v>0.0424235999999999</v>
      </c>
      <c r="H270" s="5" t="n">
        <f aca="false">IF(G270="",$F$1*C270-B270,G270-B270)</f>
        <v>5.72718599999999</v>
      </c>
      <c r="I270" s="2" t="s">
        <v>96</v>
      </c>
      <c r="J270" s="50" t="s">
        <v>567</v>
      </c>
      <c r="K270" s="51" t="n">
        <f aca="false">DATE(MID(J270,1,4),MID(J270,5,2),MID(J270,7,2))</f>
        <v>43874</v>
      </c>
      <c r="L270" s="51" t="str">
        <f aca="true">IF(LEN(J270) &gt; 15,DATE(MID(J270,12,4),MID(J270,16,2),MID(J270,18,2)),TEXT(TODAY(),"yyyy-mm-dd"))</f>
        <v>2020-02-21</v>
      </c>
      <c r="M270" s="31" t="n">
        <f aca="false">(L270-K270+1)*B270</f>
        <v>1215</v>
      </c>
      <c r="N270" s="32" t="n">
        <f aca="false">H270/M270*365</f>
        <v>1.72051266666666</v>
      </c>
      <c r="O270" s="52" t="n">
        <f aca="false">D270*C270</f>
        <v>134.839998</v>
      </c>
      <c r="P270" s="52" t="n">
        <f aca="false">B270-O270</f>
        <v>0.160001999999992</v>
      </c>
      <c r="Q270" s="53" t="n">
        <f aca="false">O270/150</f>
        <v>0.89893332</v>
      </c>
      <c r="R270" s="54" t="n">
        <f aca="false">R269+C270-T270</f>
        <v>23520.67</v>
      </c>
      <c r="S270" s="55" t="n">
        <f aca="false">R270*D270</f>
        <v>32538.494878</v>
      </c>
      <c r="T270" s="55"/>
      <c r="U270" s="55"/>
      <c r="V270" s="56" t="n">
        <f aca="false">V269+U270</f>
        <v>7056.98</v>
      </c>
      <c r="W270" s="56" t="n">
        <f aca="false">V270+S270</f>
        <v>39595.474878</v>
      </c>
      <c r="X270" s="1" t="n">
        <f aca="false">X269+B270</f>
        <v>36675</v>
      </c>
      <c r="Y270" s="54" t="n">
        <f aca="false">W270-X270</f>
        <v>2920.474878</v>
      </c>
      <c r="Z270" s="40" t="n">
        <f aca="false">W270/X270-1</f>
        <v>0.0796312168507158</v>
      </c>
      <c r="AA270" s="40" t="n">
        <f aca="false">S270/(X270-V270)-1</f>
        <v>0.0986046629045425</v>
      </c>
      <c r="AB270" s="40" t="n">
        <f aca="false">SUM($C$2:C270)*D270/SUM($B$2:B270)-1</f>
        <v>0.0972400794001362</v>
      </c>
      <c r="AC270" s="40" t="n">
        <f aca="false">Z270-AA270</f>
        <v>-0.0189734460538267</v>
      </c>
      <c r="AD270" s="57" t="n">
        <f aca="false">IF(E270-F270&lt;0,"达成",E270-F270)</f>
        <v>0.177469732</v>
      </c>
    </row>
    <row r="271" customFormat="false" ht="15" hidden="false" customHeight="false" outlineLevel="0" collapsed="false">
      <c r="A271" s="46" t="s">
        <v>568</v>
      </c>
      <c r="B271" s="2" t="n">
        <v>135</v>
      </c>
      <c r="C271" s="47" t="n">
        <v>96.83</v>
      </c>
      <c r="D271" s="48" t="n">
        <v>1.3925</v>
      </c>
      <c r="E271" s="49" t="n">
        <f aca="false">10%*Q271+13%</f>
        <v>0.219890516666667</v>
      </c>
      <c r="F271" s="26" t="n">
        <f aca="false">IF(G271="",($F$1*C271-B271)/B271,H271/B271)</f>
        <v>0.0355789185185186</v>
      </c>
      <c r="H271" s="5" t="n">
        <f aca="false">IF(G271="",$F$1*C271-B271,G271-B271)</f>
        <v>4.80315400000001</v>
      </c>
      <c r="I271" s="2" t="s">
        <v>96</v>
      </c>
      <c r="J271" s="50" t="s">
        <v>569</v>
      </c>
      <c r="K271" s="51" t="n">
        <f aca="false">DATE(MID(J271,1,4),MID(J271,5,2),MID(J271,7,2))</f>
        <v>43875</v>
      </c>
      <c r="L271" s="51" t="str">
        <f aca="true">IF(LEN(J271) &gt; 15,DATE(MID(J271,12,4),MID(J271,16,2),MID(J271,18,2)),TEXT(TODAY(),"yyyy-mm-dd"))</f>
        <v>2020-02-21</v>
      </c>
      <c r="M271" s="31" t="n">
        <f aca="false">(L271-K271+1)*B271</f>
        <v>1080</v>
      </c>
      <c r="N271" s="32" t="n">
        <f aca="false">H271/M271*365</f>
        <v>1.62328815740741</v>
      </c>
      <c r="O271" s="52" t="n">
        <f aca="false">D271*C271</f>
        <v>134.835775</v>
      </c>
      <c r="P271" s="52" t="n">
        <f aca="false">B271-O271</f>
        <v>0.164224999999988</v>
      </c>
      <c r="Q271" s="53" t="n">
        <f aca="false">O271/150</f>
        <v>0.898905166666667</v>
      </c>
      <c r="R271" s="54" t="n">
        <f aca="false">R270+C271-T271</f>
        <v>23617.5</v>
      </c>
      <c r="S271" s="55" t="n">
        <f aca="false">R271*D271</f>
        <v>32887.36875</v>
      </c>
      <c r="T271" s="55"/>
      <c r="U271" s="55"/>
      <c r="V271" s="56" t="n">
        <f aca="false">V270+U271</f>
        <v>7056.98</v>
      </c>
      <c r="W271" s="56" t="n">
        <f aca="false">V271+S271</f>
        <v>39944.34875</v>
      </c>
      <c r="X271" s="1" t="n">
        <f aca="false">X270+B271</f>
        <v>36810</v>
      </c>
      <c r="Y271" s="54" t="n">
        <f aca="false">W271-X271</f>
        <v>3134.34875</v>
      </c>
      <c r="Z271" s="40" t="n">
        <f aca="false">W271/X271-1</f>
        <v>0.0851493819614237</v>
      </c>
      <c r="AA271" s="40" t="n">
        <f aca="false">S271/(X271-V271)-1</f>
        <v>0.105345566601307</v>
      </c>
      <c r="AB271" s="40" t="n">
        <f aca="false">SUM($C$2:C271)*D271/SUM($B$2:B271)-1</f>
        <v>0.104070162320022</v>
      </c>
      <c r="AC271" s="40" t="n">
        <f aca="false">Z271-AA271</f>
        <v>-0.0201961846398828</v>
      </c>
      <c r="AD271" s="57" t="n">
        <f aca="false">IF(E271-F271&lt;0,"达成",E271-F271)</f>
        <v>0.184311598148148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{72D22CE4-16AF-4DB2-A31B-8E8F7DA32B1A}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{7F2F9F54-EB69-4F20-BDF3-406210CB229D}</x14:id>
        </ext>
      </extLst>
    </cfRule>
  </conditionalFormatting>
  <conditionalFormatting sqref="AA2:AB2 AA272:AC1048576 AA1:AA27 AA29:AA104 AB3:AC271 AA259:AC261 AA264:AC266 AA106:AA271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{EA101453-1743-44B8-93E0-30274B4080FF}</x14:id>
        </ext>
      </extLst>
    </cfRule>
  </conditionalFormatting>
  <conditionalFormatting sqref="F2:F271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{E0634800-D8CD-41CE-8DE3-64008A8E894F}</x14:id>
        </ext>
      </extLst>
    </cfRule>
  </conditionalFormatting>
  <conditionalFormatting sqref="E23 E26:E27 E34:E271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{47B9879A-98F3-4BC8-9EAF-40F91E146759}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{ADAA5D1D-CBB0-407F-AE4F-E4F3CEC470D1}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{B7923691-C086-4638-919D-3A1BC85A2794}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{B3BDE69A-7BF9-4184-964B-E87D9EBA34E0}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{1FF9EEAA-C437-4A70-A2AF-7682FFA09452}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{7BEBF281-5613-49E3-B973-D8242CA24953}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{DEF51576-B628-4666-8C22-665316D55011}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{8E588BCF-8522-4AE1-8977-8BB0C3D521CC}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{7F56A7DB-AF98-4367-AF7F-9180FA612C21}</x14:id>
        </ext>
      </extLst>
    </cfRule>
  </conditionalFormatting>
  <conditionalFormatting sqref="AC2:AC271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{00D9BC6A-9CED-4E43-9F62-9FC8DF60A82B}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D22CE4-16AF-4DB2-A31B-8E8F7DA32B1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F2F9F54-EB69-4F20-BDF3-406210CB229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EA101453-1743-44B8-93E0-30274B4080F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AA272:AC1048576 AA1:AA27 AA29:AA104 AB3:AC271 AA259:AC261 AA264:AC266 AA106:AA271</xm:sqref>
        </x14:conditionalFormatting>
        <x14:conditionalFormatting xmlns:xm="http://schemas.microsoft.com/office/excel/2006/main">
          <x14:cfRule type="dataBar" id="{E0634800-D8CD-41CE-8DE3-64008A8E894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47B9879A-98F3-4BC8-9EAF-40F91E14675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ADAA5D1D-CBB0-407F-AE4F-E4F3CEC470D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B7923691-C086-4638-919D-3A1BC85A279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B3BDE69A-7BF9-4184-964B-E87D9EBA34E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1FF9EEAA-C437-4A70-A2AF-7682FFA0945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7BEBF281-5613-49E3-B973-D8242CA2495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EF51576-B628-4666-8C22-665316D5501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8E588BCF-8522-4AE1-8977-8BB0C3D521C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7F56A7DB-AF98-4367-AF7F-9180FA612C2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00D9BC6A-9CED-4E43-9F62-9FC8DF60A82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1" ySplit="1" topLeftCell="B83" activePane="bottomRight" state="frozen"/>
      <selection pane="topLeft" activeCell="A1" activeCellId="0" sqref="A1"/>
      <selection pane="topRight" activeCell="B1" activeCellId="0" sqref="B1"/>
      <selection pane="bottomLeft" activeCell="A83" activeCellId="0" sqref="A83"/>
      <selection pane="bottomRight" activeCell="I108" activeCellId="0" sqref="I108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3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1.1307</v>
      </c>
      <c r="G1" s="83" t="s">
        <v>570</v>
      </c>
      <c r="H1" s="13" t="str">
        <f aca="false">"盈利"&amp;ROUND(SUM(H2:H19921),2)</f>
        <v>盈利6448.03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TEXT(ROUND(SUM(H2:H19918)/SUM(M2:M19918)*365,4),"0.00%" &amp;  " 
年化")</f>
        <v>34.18% 
年化</v>
      </c>
      <c r="O1" s="10" t="s">
        <v>11</v>
      </c>
      <c r="P1" s="10" t="s">
        <v>12</v>
      </c>
      <c r="Q1" s="15" t="s">
        <v>571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572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573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574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39" t="n">
        <v>2.19200000000086E-005</v>
      </c>
      <c r="AA2" s="39" t="n">
        <v>2.19200000000086E-005</v>
      </c>
      <c r="AB2" s="40" t="n">
        <f aca="false">SUM($C$2:C2)*D2/SUM($B$2:B2)-1</f>
        <v>2.19200000000086E-005</v>
      </c>
      <c r="AC2" s="40" t="n">
        <f aca="false">Z2-AA2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575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576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39" t="n">
        <v>-0.00213116666666657</v>
      </c>
      <c r="AA3" s="39" t="n">
        <v>-0.00213116666666657</v>
      </c>
      <c r="AB3" s="40" t="n">
        <f aca="false">SUM($C$2:C3)*D3/SUM($B$2:B3)-1</f>
        <v>-0.00213116666666657</v>
      </c>
      <c r="AC3" s="40" t="n">
        <f aca="false">Z3-AA3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577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578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39" t="n">
        <v>0.0134084400000001</v>
      </c>
      <c r="AA4" s="39" t="n">
        <v>0.0134084400000001</v>
      </c>
      <c r="AB4" s="40" t="n">
        <f aca="false">SUM($C$2:C4)*D4/SUM($B$2:B4)-1</f>
        <v>0.0134084400000001</v>
      </c>
      <c r="AC4" s="40" t="n">
        <f aca="false">Z4-AA4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579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39" t="n">
        <v>0.0230217200000002</v>
      </c>
      <c r="AA5" s="39" t="n">
        <v>0.0230217200000002</v>
      </c>
      <c r="AB5" s="40" t="n">
        <f aca="false">SUM($C$2:C5)*D5/SUM($B$2:B5)-1</f>
        <v>0.0230217200000002</v>
      </c>
      <c r="AC5" s="40" t="n">
        <f aca="false">Z5-AA5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580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581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39" t="n">
        <v>0.0164561839999999</v>
      </c>
      <c r="AA6" s="39" t="n">
        <v>0.0164561839999999</v>
      </c>
      <c r="AB6" s="40" t="n">
        <f aca="false">SUM($C$2:C6)*D6/SUM($B$2:B6)-1</f>
        <v>0.0164561840000002</v>
      </c>
      <c r="AC6" s="40" t="n">
        <f aca="false">Z6-AA6</f>
        <v>0</v>
      </c>
      <c r="AD6" s="92" t="s">
        <v>30</v>
      </c>
      <c r="AE6" s="92"/>
    </row>
    <row r="7" customFormat="false" ht="15" hidden="false" customHeight="false" outlineLevel="0" collapsed="false">
      <c r="A7" s="21" t="s">
        <v>582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583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39" t="n">
        <v>0.0159762888888888</v>
      </c>
      <c r="AA7" s="39" t="n">
        <v>0.0159762888888888</v>
      </c>
      <c r="AB7" s="40" t="n">
        <f aca="false">SUM($C$2:C7)*D7/SUM($B$2:B7)-1</f>
        <v>0.015976288888889</v>
      </c>
      <c r="AC7" s="40" t="n">
        <f aca="false">Z7-AA7</f>
        <v>0</v>
      </c>
      <c r="AD7" s="92" t="s">
        <v>30</v>
      </c>
      <c r="AE7" s="92"/>
    </row>
    <row r="8" customFormat="false" ht="15" hidden="false" customHeight="false" outlineLevel="0" collapsed="false">
      <c r="A8" s="21" t="s">
        <v>584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39" t="n">
        <v>0.0123055904761906</v>
      </c>
      <c r="AA8" s="39" t="n">
        <v>0.0123055904761906</v>
      </c>
      <c r="AB8" s="40" t="n">
        <f aca="false">SUM($C$2:C8)*D8/SUM($B$2:B8)-1</f>
        <v>0.0123055904761906</v>
      </c>
      <c r="AC8" s="40" t="n">
        <f aca="false">Z8-AA8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585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586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39" t="n">
        <v>0.0172603650000003</v>
      </c>
      <c r="AA9" s="39" t="n">
        <v>0.0172603650000003</v>
      </c>
      <c r="AB9" s="40" t="n">
        <f aca="false">SUM($C$2:C9)*D9/SUM($B$2:B9)-1</f>
        <v>0.0172603650000003</v>
      </c>
      <c r="AC9" s="40" t="n">
        <f aca="false">Z9-AA9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587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39" t="n">
        <v>0.00959895555555579</v>
      </c>
      <c r="AA10" s="39" t="n">
        <v>0.00959895555555579</v>
      </c>
      <c r="AB10" s="40" t="n">
        <f aca="false">SUM($C$2:C10)*D10/SUM($B$2:B10)-1</f>
        <v>0.00959895555555579</v>
      </c>
      <c r="AC10" s="40" t="n">
        <f aca="false">Z10-AA10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588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589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39" t="n">
        <v>0.0208612066666667</v>
      </c>
      <c r="AA11" s="39" t="n">
        <v>0.0208612066666667</v>
      </c>
      <c r="AB11" s="40" t="n">
        <f aca="false">SUM($C$2:C11)*D11/SUM($B$2:B11)-1</f>
        <v>0.0208612066666667</v>
      </c>
      <c r="AC11" s="40" t="n">
        <f aca="false">Z11-AA11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590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591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39" t="n">
        <v>0.0167712533333333</v>
      </c>
      <c r="AA12" s="39" t="n">
        <v>0.0167712533333333</v>
      </c>
      <c r="AB12" s="40" t="n">
        <f aca="false">SUM($C$2:C12)*D12/SUM($B$2:B12)-1</f>
        <v>0.0167712533333333</v>
      </c>
      <c r="AC12" s="40" t="n">
        <f aca="false">Z12-AA12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592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593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39" t="n">
        <v>0.0087435355555554</v>
      </c>
      <c r="AA13" s="39" t="n">
        <v>0.0087435355555554</v>
      </c>
      <c r="AB13" s="40" t="n">
        <f aca="false">SUM($C$2:C13)*D13/SUM($B$2:B13)-1</f>
        <v>0.00874353555555563</v>
      </c>
      <c r="AC13" s="40" t="n">
        <f aca="false">Z13-AA13</f>
        <v>0</v>
      </c>
      <c r="AD13" s="92" t="s">
        <v>30</v>
      </c>
      <c r="AE13" s="92"/>
    </row>
    <row r="14" customFormat="false" ht="15" hidden="false" customHeight="false" outlineLevel="0" collapsed="false">
      <c r="A14" s="21" t="s">
        <v>594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595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39" t="n">
        <v>0.0170872030769229</v>
      </c>
      <c r="AA14" s="39" t="n">
        <v>0.0170872030769229</v>
      </c>
      <c r="AB14" s="40" t="n">
        <f aca="false">SUM($C$2:C14)*D14/SUM($B$2:B14)-1</f>
        <v>0.0170872030769231</v>
      </c>
      <c r="AC14" s="40" t="n">
        <f aca="false">Z14-AA14</f>
        <v>0</v>
      </c>
      <c r="AD14" s="92" t="s">
        <v>30</v>
      </c>
      <c r="AE14" s="92"/>
    </row>
    <row r="15" customFormat="false" ht="15" hidden="false" customHeight="false" outlineLevel="0" collapsed="false">
      <c r="A15" s="21" t="s">
        <v>596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597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39" t="n">
        <v>0.0212039695238095</v>
      </c>
      <c r="AA15" s="39" t="n">
        <v>0.0212039695238095</v>
      </c>
      <c r="AB15" s="40" t="n">
        <f aca="false">SUM($C$2:C15)*D15/SUM($B$2:B15)-1</f>
        <v>0.0212039695238098</v>
      </c>
      <c r="AC15" s="40" t="n">
        <f aca="false">Z15-AA15</f>
        <v>0</v>
      </c>
      <c r="AD15" s="92" t="s">
        <v>30</v>
      </c>
      <c r="AE15" s="92"/>
    </row>
    <row r="16" customFormat="false" ht="15" hidden="false" customHeight="false" outlineLevel="0" collapsed="false">
      <c r="A16" s="21" t="s">
        <v>598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599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39" t="n">
        <v>0.00634126755555564</v>
      </c>
      <c r="AA16" s="39" t="n">
        <v>0.00634126755555564</v>
      </c>
      <c r="AB16" s="40" t="n">
        <f aca="false">SUM($C$2:C16)*D16/SUM($B$2:B16)-1</f>
        <v>0.00634126755555564</v>
      </c>
      <c r="AC16" s="40" t="n">
        <f aca="false">Z16-AA16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600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601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39" t="n">
        <v>0.00757060583333336</v>
      </c>
      <c r="AA17" s="39" t="n">
        <v>0.00757060583333336</v>
      </c>
      <c r="AB17" s="40" t="n">
        <f aca="false">SUM($C$2:C17)*D17/SUM($B$2:B17)-1</f>
        <v>0.00757060583333336</v>
      </c>
      <c r="AC17" s="40" t="n">
        <f aca="false">Z17-AA17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602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603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39" t="n">
        <v>0.0118935870588235</v>
      </c>
      <c r="AA18" s="39" t="n">
        <v>0.0118935870588235</v>
      </c>
      <c r="AB18" s="40" t="n">
        <f aca="false">SUM($C$2:C18)*D18/SUM($B$2:B18)-1</f>
        <v>0.0118935870588237</v>
      </c>
      <c r="AC18" s="40" t="n">
        <f aca="false">Z18-AA18</f>
        <v>0</v>
      </c>
      <c r="AD18" s="92" t="s">
        <v>30</v>
      </c>
      <c r="AE18" s="92"/>
    </row>
    <row r="19" customFormat="false" ht="15" hidden="false" customHeight="false" outlineLevel="0" collapsed="false">
      <c r="A19" s="21" t="s">
        <v>604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605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39" t="n">
        <v>0.00733443777777776</v>
      </c>
      <c r="AA19" s="39" t="n">
        <v>0.00733443777777776</v>
      </c>
      <c r="AB19" s="40" t="n">
        <f aca="false">SUM($C$2:C19)*D19/SUM($B$2:B19)-1</f>
        <v>0.00733443777777798</v>
      </c>
      <c r="AC19" s="40" t="n">
        <f aca="false">Z19-AA19</f>
        <v>0</v>
      </c>
      <c r="AD19" s="92" t="s">
        <v>30</v>
      </c>
      <c r="AE19" s="92"/>
    </row>
    <row r="20" customFormat="false" ht="15" hidden="false" customHeight="false" outlineLevel="0" collapsed="false">
      <c r="A20" s="21" t="s">
        <v>606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607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39" t="n">
        <v>0.00436848181818172</v>
      </c>
      <c r="AA20" s="39" t="n">
        <v>0.00436848181818172</v>
      </c>
      <c r="AB20" s="40" t="n">
        <f aca="false">SUM($C$2:C20)*D20/SUM($B$2:B20)-1</f>
        <v>0.00436848181818195</v>
      </c>
      <c r="AC20" s="40" t="n">
        <f aca="false">Z20-AA20</f>
        <v>0</v>
      </c>
      <c r="AD20" s="92" t="s">
        <v>30</v>
      </c>
      <c r="AE20" s="92"/>
    </row>
    <row r="21" customFormat="false" ht="15" hidden="false" customHeight="false" outlineLevel="0" collapsed="false">
      <c r="A21" s="21" t="s">
        <v>608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609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39" t="n">
        <v>-0.00660890123456792</v>
      </c>
      <c r="AA21" s="39" t="n">
        <v>-0.00660890123456792</v>
      </c>
      <c r="AB21" s="40" t="n">
        <f aca="false">SUM($C$2:C21)*D21/SUM($B$2:B21)-1</f>
        <v>-0.00660890123456792</v>
      </c>
      <c r="AC21" s="40" t="n">
        <f aca="false">Z21-AA21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610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611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39" t="n">
        <v>-0.0145817643874643</v>
      </c>
      <c r="AA22" s="39" t="n">
        <v>-0.0145817643874643</v>
      </c>
      <c r="AB22" s="40" t="n">
        <f aca="false">SUM($C$2:C22)*D22/SUM($B$2:B22)-1</f>
        <v>-0.0145817643874642</v>
      </c>
      <c r="AC22" s="40" t="n">
        <f aca="false">Z22-AA22</f>
        <v>0</v>
      </c>
      <c r="AD22" s="92" t="s">
        <v>30</v>
      </c>
      <c r="AE22" s="92"/>
    </row>
    <row r="23" customFormat="false" ht="15" hidden="false" customHeight="false" outlineLevel="0" collapsed="false">
      <c r="A23" s="21" t="s">
        <v>612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613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39" t="n">
        <v>-0.0207205288359787</v>
      </c>
      <c r="AA23" s="39" t="n">
        <v>-0.0207205288359787</v>
      </c>
      <c r="AB23" s="40" t="n">
        <f aca="false">SUM($C$2:C23)*D23/SUM($B$2:B23)-1</f>
        <v>-0.0207205288359786</v>
      </c>
      <c r="AC23" s="40" t="n">
        <f aca="false">Z23-AA23</f>
        <v>0</v>
      </c>
      <c r="AD23" s="92" t="s">
        <v>30</v>
      </c>
      <c r="AE23" s="92"/>
    </row>
    <row r="24" customFormat="false" ht="15" hidden="false" customHeight="false" outlineLevel="0" collapsed="false">
      <c r="A24" s="21" t="s">
        <v>614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615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39" t="n">
        <v>0.00471728345679034</v>
      </c>
      <c r="AA24" s="39" t="n">
        <v>0.00471728345679034</v>
      </c>
      <c r="AB24" s="40" t="n">
        <f aca="false">SUM($C$2:C24)*D24/SUM($B$2:B24)-1</f>
        <v>0.00471728345679034</v>
      </c>
      <c r="AC24" s="40" t="n">
        <f aca="false">Z24-AA24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616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617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39" t="n">
        <v>0.0264501754629631</v>
      </c>
      <c r="AA25" s="39" t="n">
        <v>0.0264501754629631</v>
      </c>
      <c r="AB25" s="40" t="n">
        <f aca="false">SUM($C$2:C25)*D25/SUM($B$2:B25)-1</f>
        <v>0.0264501754629631</v>
      </c>
      <c r="AC25" s="40" t="n">
        <f aca="false">Z25-AA25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618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619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39" t="n">
        <v>0.0336451984234236</v>
      </c>
      <c r="AA26" s="39" t="n">
        <v>0.0336451984234236</v>
      </c>
      <c r="AB26" s="40" t="n">
        <f aca="false">SUM($C$2:C26)*D26/SUM($B$2:B26)-1</f>
        <v>0.0336451984234236</v>
      </c>
      <c r="AC26" s="40" t="n">
        <f aca="false">Z26-AA26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620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621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39" t="n">
        <v>0.0483179890350878</v>
      </c>
      <c r="AA27" s="39" t="n">
        <v>0.0483179890350878</v>
      </c>
      <c r="AB27" s="40" t="n">
        <f aca="false">SUM($C$2:C27)*D27/SUM($B$2:B27)-1</f>
        <v>0.0483179890350876</v>
      </c>
      <c r="AC27" s="40" t="n">
        <f aca="false">Z27-AA27</f>
        <v>0</v>
      </c>
      <c r="AD27" s="92" t="s">
        <v>30</v>
      </c>
      <c r="AE27" s="92"/>
    </row>
    <row r="28" customFormat="false" ht="15" hidden="false" customHeight="false" outlineLevel="0" collapsed="false">
      <c r="A28" s="21" t="s">
        <v>622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623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39" t="n">
        <v>0.0513547444444444</v>
      </c>
      <c r="AA28" s="39" t="n">
        <v>0.0513547444444444</v>
      </c>
      <c r="AB28" s="40" t="n">
        <f aca="false">SUM($C$2:C28)*D28/SUM($B$2:B28)-1</f>
        <v>0.0513547444444444</v>
      </c>
      <c r="AC28" s="40" t="n">
        <f aca="false">Z28-AA28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624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625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39" t="n">
        <v>0.0435969687500002</v>
      </c>
      <c r="AA29" s="39" t="n">
        <v>0.0435969687500002</v>
      </c>
      <c r="AB29" s="40" t="n">
        <f aca="false">SUM($C$2:C29)*D29/SUM($B$2:B29)-1</f>
        <v>0.0435969687500002</v>
      </c>
      <c r="AC29" s="40" t="n">
        <f aca="false">Z29-AA29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626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627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39" t="n">
        <v>0.0764462178861789</v>
      </c>
      <c r="AA30" s="39" t="n">
        <v>0.0764462178861789</v>
      </c>
      <c r="AB30" s="40" t="n">
        <f aca="false">SUM($C$2:C30)*D30/SUM($B$2:B30)-1</f>
        <v>0.0764462178861789</v>
      </c>
      <c r="AC30" s="40" t="n">
        <f aca="false">Z30-AA30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628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629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39" t="n">
        <v>0.0758868298507465</v>
      </c>
      <c r="AA31" s="39" t="n">
        <v>0.0758868298507465</v>
      </c>
      <c r="AB31" s="40" t="n">
        <f aca="false">SUM($C$2:C31)*D31/SUM($B$2:B31)-1</f>
        <v>0.0758868298507462</v>
      </c>
      <c r="AC31" s="40" t="n">
        <f aca="false">Z31-AA31</f>
        <v>0</v>
      </c>
      <c r="AD31" s="92" t="s">
        <v>30</v>
      </c>
      <c r="AE31" s="92"/>
    </row>
    <row r="32" customFormat="false" ht="15" hidden="false" customHeight="false" outlineLevel="0" collapsed="false">
      <c r="A32" s="21" t="s">
        <v>630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631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39" t="n">
        <v>0.0744630922027294</v>
      </c>
      <c r="AA32" s="39" t="n">
        <v>0.0744630922027294</v>
      </c>
      <c r="AB32" s="40" t="n">
        <f aca="false">SUM($C$2:C32)*D32/SUM($B$2:B32)-1</f>
        <v>0.0744630922027294</v>
      </c>
      <c r="AC32" s="40" t="n">
        <f aca="false">Z32-AA32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632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633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39" t="n">
        <v>0.0711575883476603</v>
      </c>
      <c r="AA33" s="39" t="n">
        <v>0.0711575883476603</v>
      </c>
      <c r="AB33" s="40" t="n">
        <f aca="false">SUM($C$2:C33)*D33/SUM($B$2:B33)-1</f>
        <v>0.0711575883476601</v>
      </c>
      <c r="AC33" s="40" t="n">
        <f aca="false">Z33-AA33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634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635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39" t="n">
        <v>0.0947079617977531</v>
      </c>
      <c r="AA34" s="39" t="n">
        <v>0.0947079617977531</v>
      </c>
      <c r="AB34" s="40" t="n">
        <f aca="false">SUM($C$2:C34)*D34/SUM($B$2:B34)-1</f>
        <v>0.0947079617977529</v>
      </c>
      <c r="AC34" s="40" t="n">
        <f aca="false">Z34-AA34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636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637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39" t="n">
        <v>0.112311345034247</v>
      </c>
      <c r="AA35" s="39" t="n">
        <v>0.12322660585793</v>
      </c>
      <c r="AB35" s="40" t="n">
        <f aca="false">SUM($C$2:C35)*D35/SUM($B$2:B35)-1</f>
        <v>0.109349092465753</v>
      </c>
      <c r="AC35" s="40" t="n">
        <f aca="false">Z35-AA35</f>
        <v>-0.010915260823683</v>
      </c>
      <c r="AD35" s="92" t="s">
        <v>30</v>
      </c>
      <c r="AE35" s="92"/>
    </row>
    <row r="36" customFormat="false" ht="15" hidden="false" customHeight="false" outlineLevel="0" collapsed="false">
      <c r="A36" s="46" t="s">
        <v>638</v>
      </c>
      <c r="B36" s="2" t="n">
        <v>105</v>
      </c>
      <c r="C36" s="93" t="n">
        <v>108.14</v>
      </c>
      <c r="D36" s="94" t="n">
        <v>0.9705</v>
      </c>
      <c r="E36" s="49" t="n">
        <f aca="false">10%*Q36+13%</f>
        <v>0.19996658</v>
      </c>
      <c r="F36" s="39" t="n">
        <f aca="false">IF(G36="",($F$1*C36-B36)/B36,H36/B36)</f>
        <v>0.164513314285714</v>
      </c>
      <c r="G36" s="4"/>
      <c r="H36" s="95" t="n">
        <f aca="false">IF(G36="",$F$1*C36-B36,G36-B36)</f>
        <v>17.273898</v>
      </c>
      <c r="I36" s="2" t="s">
        <v>96</v>
      </c>
      <c r="J36" s="50" t="s">
        <v>97</v>
      </c>
      <c r="K36" s="96" t="n">
        <f aca="false">DATE(MID(J36,1,4),MID(J36,5,2),MID(J36,7,2))</f>
        <v>43521</v>
      </c>
      <c r="L36" s="97" t="str">
        <f aca="true">IF(LEN(J36) &gt; 15,DATE(MID(J36,12,4),MID(J36,16,2),MID(J36,18,2)),TEXT(TODAY(),"yyyy/m/d"))</f>
        <v>2020/2/21</v>
      </c>
      <c r="M36" s="79" t="n">
        <f aca="false">(L36-K36+1)*B36</f>
        <v>38010</v>
      </c>
      <c r="N36" s="98" t="n">
        <f aca="false">H36/M36*365</f>
        <v>0.165876684293607</v>
      </c>
      <c r="O36" s="52" t="n">
        <f aca="false">D36*C36</f>
        <v>104.94987</v>
      </c>
      <c r="P36" s="52" t="n">
        <f aca="false">O36-B36</f>
        <v>-0.0501299999999958</v>
      </c>
      <c r="Q36" s="53" t="n">
        <f aca="false">O36/150</f>
        <v>0.6996658</v>
      </c>
      <c r="R36" s="54" t="n">
        <f aca="false">R35+C36-T36</f>
        <v>7137.65</v>
      </c>
      <c r="S36" s="55" t="n">
        <f aca="false">R36*D36</f>
        <v>6927.089325</v>
      </c>
      <c r="T36" s="55"/>
      <c r="U36" s="99"/>
      <c r="V36" s="56" t="n">
        <f aca="false">U36+V35</f>
        <v>517.3</v>
      </c>
      <c r="W36" s="56" t="n">
        <f aca="false">S36+V36</f>
        <v>7444.389325</v>
      </c>
      <c r="X36" s="1" t="n">
        <f aca="false">X35+B36</f>
        <v>5945</v>
      </c>
      <c r="Y36" s="54" t="n">
        <f aca="false">W36-X36</f>
        <v>1499.389325</v>
      </c>
      <c r="Z36" s="40" t="n">
        <f aca="false">W36/X36-1</f>
        <v>0.252210147182506</v>
      </c>
      <c r="AA36" s="40" t="n">
        <f aca="false">S36/(X36-V36)-1</f>
        <v>0.276247641726698</v>
      </c>
      <c r="AB36" s="40" t="n">
        <f aca="false">SUM($C$2:C36)*D36/SUM($B$2:B36)-1</f>
        <v>0.261166790580319</v>
      </c>
      <c r="AC36" s="40" t="n">
        <f aca="false">Z36-AA36</f>
        <v>-0.0240374945441921</v>
      </c>
      <c r="AD36" s="57" t="n">
        <f aca="false">IF(E36-F36&lt;0,"达成",E36-F36)</f>
        <v>0.0354532657142857</v>
      </c>
      <c r="AE36" s="57"/>
    </row>
    <row r="37" customFormat="false" ht="15" hidden="false" customHeight="false" outlineLevel="0" collapsed="false">
      <c r="A37" s="46" t="s">
        <v>639</v>
      </c>
      <c r="B37" s="2" t="n">
        <v>90</v>
      </c>
      <c r="C37" s="93" t="n">
        <v>92.8</v>
      </c>
      <c r="D37" s="94" t="n">
        <v>0.9693</v>
      </c>
      <c r="E37" s="49" t="n">
        <f aca="false">10%*Q37+13%</f>
        <v>0.18996736</v>
      </c>
      <c r="F37" s="39" t="n">
        <f aca="false">IF(G37="",($F$1*C37-B37)/B37,H37/B37)</f>
        <v>0.165877333333333</v>
      </c>
      <c r="G37" s="4"/>
      <c r="H37" s="95" t="n">
        <f aca="false">IF(G37="",$F$1*C37-B37,G37-B37)</f>
        <v>14.92896</v>
      </c>
      <c r="I37" s="2" t="s">
        <v>96</v>
      </c>
      <c r="J37" s="50" t="s">
        <v>99</v>
      </c>
      <c r="K37" s="96" t="n">
        <f aca="false">DATE(MID(J37,1,4),MID(J37,5,2),MID(J37,7,2))</f>
        <v>43522</v>
      </c>
      <c r="L37" s="97" t="str">
        <f aca="true">IF(LEN(J37) &gt; 15,DATE(MID(J37,12,4),MID(J37,16,2),MID(J37,18,2)),TEXT(TODAY(),"yyyy/m/d"))</f>
        <v>2020/2/21</v>
      </c>
      <c r="M37" s="79" t="n">
        <f aca="false">(L37-K37+1)*B37</f>
        <v>32490</v>
      </c>
      <c r="N37" s="98" t="n">
        <f aca="false">H37/M37*365</f>
        <v>0.167715309325946</v>
      </c>
      <c r="O37" s="52" t="n">
        <f aca="false">D37*C37</f>
        <v>89.95104</v>
      </c>
      <c r="P37" s="52" t="n">
        <f aca="false">O37-B37</f>
        <v>-0.0489599999999939</v>
      </c>
      <c r="Q37" s="53" t="n">
        <f aca="false">O37/150</f>
        <v>0.5996736</v>
      </c>
      <c r="R37" s="54" t="n">
        <f aca="false">R36+C37-T37</f>
        <v>7230.45</v>
      </c>
      <c r="S37" s="55" t="n">
        <f aca="false">R37*D37</f>
        <v>7008.475185</v>
      </c>
      <c r="T37" s="55"/>
      <c r="U37" s="99"/>
      <c r="V37" s="56" t="n">
        <f aca="false">U37+V36</f>
        <v>517.3</v>
      </c>
      <c r="W37" s="56" t="n">
        <f aca="false">S37+V37</f>
        <v>7525.775185</v>
      </c>
      <c r="X37" s="1" t="n">
        <f aca="false">X36+B37</f>
        <v>6035</v>
      </c>
      <c r="Y37" s="54" t="n">
        <f aca="false">W37-X37</f>
        <v>1490.775185</v>
      </c>
      <c r="Z37" s="40" t="n">
        <f aca="false">W37/X37-1</f>
        <v>0.247021571665286</v>
      </c>
      <c r="AA37" s="40" t="n">
        <f aca="false">S37/(X37-V37)-1</f>
        <v>0.27018054352357</v>
      </c>
      <c r="AB37" s="40" t="n">
        <f aca="false">SUM($C$2:C37)*D37/SUM($B$2:B37)-1</f>
        <v>0.255727748467274</v>
      </c>
      <c r="AC37" s="40" t="n">
        <f aca="false">Z37-AA37</f>
        <v>-0.0231589718582839</v>
      </c>
      <c r="AD37" s="57" t="n">
        <f aca="false">IF(E37-F37&lt;0,"达成",E37-F37)</f>
        <v>0.0240900266666666</v>
      </c>
      <c r="AE37" s="57"/>
    </row>
    <row r="38" customFormat="false" ht="15" hidden="false" customHeight="false" outlineLevel="0" collapsed="false">
      <c r="A38" s="46" t="s">
        <v>640</v>
      </c>
      <c r="B38" s="2" t="n">
        <v>90</v>
      </c>
      <c r="C38" s="93" t="n">
        <v>93.17</v>
      </c>
      <c r="D38" s="94" t="n">
        <v>0.9655</v>
      </c>
      <c r="E38" s="49" t="n">
        <f aca="false">10%*Q38+13%</f>
        <v>0.189970423333333</v>
      </c>
      <c r="F38" s="39" t="n">
        <f aca="false">IF(G38="",($F$1*C38-B38)/B38,H38/B38)</f>
        <v>0.170525766666667</v>
      </c>
      <c r="G38" s="4"/>
      <c r="H38" s="95" t="n">
        <f aca="false">IF(G38="",$F$1*C38-B38,G38-B38)</f>
        <v>15.347319</v>
      </c>
      <c r="I38" s="2" t="s">
        <v>96</v>
      </c>
      <c r="J38" s="50" t="s">
        <v>101</v>
      </c>
      <c r="K38" s="96" t="n">
        <f aca="false">DATE(MID(J38,1,4),MID(J38,5,2),MID(J38,7,2))</f>
        <v>43523</v>
      </c>
      <c r="L38" s="97" t="str">
        <f aca="true">IF(LEN(J38) &gt; 15,DATE(MID(J38,12,4),MID(J38,16,2),MID(J38,18,2)),TEXT(TODAY(),"yyyy/m/d"))</f>
        <v>2020/2/21</v>
      </c>
      <c r="M38" s="79" t="n">
        <f aca="false">(L38-K38+1)*B38</f>
        <v>32400</v>
      </c>
      <c r="N38" s="98" t="n">
        <f aca="false">H38/M38*365</f>
        <v>0.172894180092593</v>
      </c>
      <c r="O38" s="52" t="n">
        <f aca="false">D38*C38</f>
        <v>89.955635</v>
      </c>
      <c r="P38" s="52" t="n">
        <f aca="false">O38-B38</f>
        <v>-0.0443649999999991</v>
      </c>
      <c r="Q38" s="53" t="n">
        <f aca="false">O38/150</f>
        <v>0.599704233333333</v>
      </c>
      <c r="R38" s="54" t="n">
        <f aca="false">R37+C38-T38</f>
        <v>7323.62</v>
      </c>
      <c r="S38" s="55" t="n">
        <f aca="false">R38*D38</f>
        <v>7070.95511</v>
      </c>
      <c r="T38" s="55"/>
      <c r="U38" s="99"/>
      <c r="V38" s="56" t="n">
        <f aca="false">U38+V37</f>
        <v>517.3</v>
      </c>
      <c r="W38" s="56" t="n">
        <f aca="false">S38+V38</f>
        <v>7588.25511</v>
      </c>
      <c r="X38" s="1" t="n">
        <f aca="false">X37+B38</f>
        <v>6125</v>
      </c>
      <c r="Y38" s="54" t="n">
        <f aca="false">W38-X38</f>
        <v>1463.25511</v>
      </c>
      <c r="Z38" s="40" t="n">
        <f aca="false">W38/X38-1</f>
        <v>0.238898793469388</v>
      </c>
      <c r="AA38" s="40" t="n">
        <f aca="false">S38/(X38-V38)-1</f>
        <v>0.260936767302103</v>
      </c>
      <c r="AB38" s="40" t="n">
        <f aca="false">SUM($C$2:C38)*D38/SUM($B$2:B38)-1</f>
        <v>0.247112311020408</v>
      </c>
      <c r="AC38" s="40" t="n">
        <f aca="false">Z38-AA38</f>
        <v>-0.0220379738327148</v>
      </c>
      <c r="AD38" s="57" t="n">
        <f aca="false">IF(E38-F38&lt;0,"达成",E38-F38)</f>
        <v>0.0194446566666664</v>
      </c>
      <c r="AE38" s="57"/>
    </row>
    <row r="39" customFormat="false" ht="15" hidden="false" customHeight="false" outlineLevel="0" collapsed="false">
      <c r="A39" s="46" t="s">
        <v>641</v>
      </c>
      <c r="B39" s="2" t="n">
        <v>90</v>
      </c>
      <c r="C39" s="93" t="n">
        <v>93.05</v>
      </c>
      <c r="D39" s="94" t="n">
        <v>0.9667</v>
      </c>
      <c r="E39" s="49" t="n">
        <f aca="false">10%*Q39+13%</f>
        <v>0.189967623333333</v>
      </c>
      <c r="F39" s="39" t="n">
        <f aca="false">IF(G39="",($F$1*C39-B39)/B39,H39/B39)</f>
        <v>0.169018166666667</v>
      </c>
      <c r="G39" s="4"/>
      <c r="H39" s="95" t="n">
        <f aca="false">IF(G39="",$F$1*C39-B39,G39-B39)</f>
        <v>15.211635</v>
      </c>
      <c r="I39" s="2" t="s">
        <v>96</v>
      </c>
      <c r="J39" s="50" t="s">
        <v>103</v>
      </c>
      <c r="K39" s="96" t="n">
        <f aca="false">DATE(MID(J39,1,4),MID(J39,5,2),MID(J39,7,2))</f>
        <v>43524</v>
      </c>
      <c r="L39" s="97" t="str">
        <f aca="true">IF(LEN(J39) &gt; 15,DATE(MID(J39,12,4),MID(J39,16,2),MID(J39,18,2)),TEXT(TODAY(),"yyyy/m/d"))</f>
        <v>2020/2/21</v>
      </c>
      <c r="M39" s="79" t="n">
        <f aca="false">(L39-K39+1)*B39</f>
        <v>32310</v>
      </c>
      <c r="N39" s="98" t="n">
        <f aca="false">H39/M39*365</f>
        <v>0.171842982822656</v>
      </c>
      <c r="O39" s="52" t="n">
        <f aca="false">D39*C39</f>
        <v>89.951435</v>
      </c>
      <c r="P39" s="52" t="n">
        <f aca="false">O39-B39</f>
        <v>-0.0485649999999964</v>
      </c>
      <c r="Q39" s="53" t="n">
        <f aca="false">O39/150</f>
        <v>0.599676233333333</v>
      </c>
      <c r="R39" s="54" t="n">
        <f aca="false">R38+C39-T39</f>
        <v>7416.67</v>
      </c>
      <c r="S39" s="55" t="n">
        <f aca="false">R39*D39</f>
        <v>7169.694889</v>
      </c>
      <c r="T39" s="55"/>
      <c r="U39" s="99"/>
      <c r="V39" s="56" t="n">
        <f aca="false">U39+V38</f>
        <v>517.3</v>
      </c>
      <c r="W39" s="56" t="n">
        <f aca="false">S39+V39</f>
        <v>7686.994889</v>
      </c>
      <c r="X39" s="1" t="n">
        <f aca="false">X38+B39</f>
        <v>6215</v>
      </c>
      <c r="Y39" s="54" t="n">
        <f aca="false">W39-X39</f>
        <v>1471.994889</v>
      </c>
      <c r="Z39" s="40" t="n">
        <f aca="false">W39/X39-1</f>
        <v>0.236845517135961</v>
      </c>
      <c r="AA39" s="40" t="n">
        <f aca="false">S39/(X39-V39)-1</f>
        <v>0.258348963441389</v>
      </c>
      <c r="AB39" s="40" t="n">
        <f aca="false">SUM($C$2:C39)*D39/SUM($B$2:B39)-1</f>
        <v>0.245053604505229</v>
      </c>
      <c r="AC39" s="40" t="n">
        <f aca="false">Z39-AA39</f>
        <v>-0.0215034463054273</v>
      </c>
      <c r="AD39" s="57" t="n">
        <f aca="false">IF(E39-F39&lt;0,"达成",E39-F39)</f>
        <v>0.0209494566666663</v>
      </c>
      <c r="AE39" s="57"/>
    </row>
    <row r="40" customFormat="false" ht="15" hidden="false" customHeight="false" outlineLevel="0" collapsed="false">
      <c r="A40" s="46" t="s">
        <v>642</v>
      </c>
      <c r="B40" s="2" t="n">
        <v>90</v>
      </c>
      <c r="C40" s="93" t="n">
        <v>92.33</v>
      </c>
      <c r="D40" s="94" t="n">
        <v>0.9743</v>
      </c>
      <c r="E40" s="49" t="n">
        <f aca="false">10%*Q40+13%</f>
        <v>0.189971412666667</v>
      </c>
      <c r="F40" s="39" t="n">
        <f aca="false">IF(G40="",($F$1*C40-B40)/B40,H40/B40)</f>
        <v>0.159972566666667</v>
      </c>
      <c r="G40" s="4"/>
      <c r="H40" s="95" t="n">
        <f aca="false">IF(G40="",$F$1*C40-B40,G40-B40)</f>
        <v>14.397531</v>
      </c>
      <c r="I40" s="2" t="s">
        <v>96</v>
      </c>
      <c r="J40" s="50" t="s">
        <v>105</v>
      </c>
      <c r="K40" s="96" t="n">
        <f aca="false">DATE(MID(J40,1,4),MID(J40,5,2),MID(J40,7,2))</f>
        <v>43525</v>
      </c>
      <c r="L40" s="97" t="str">
        <f aca="true">IF(LEN(J40) &gt; 15,DATE(MID(J40,12,4),MID(J40,16,2),MID(J40,18,2)),TEXT(TODAY(),"yyyy/m/d"))</f>
        <v>2020/2/21</v>
      </c>
      <c r="M40" s="79" t="n">
        <f aca="false">(L40-K40+1)*B40</f>
        <v>32220</v>
      </c>
      <c r="N40" s="98" t="n">
        <f aca="false">H40/M40*365</f>
        <v>0.163100521880819</v>
      </c>
      <c r="O40" s="52" t="n">
        <f aca="false">D40*C40</f>
        <v>89.957119</v>
      </c>
      <c r="P40" s="52" t="n">
        <f aca="false">O40-B40</f>
        <v>-0.0428809999999942</v>
      </c>
      <c r="Q40" s="53" t="n">
        <f aca="false">O40/150</f>
        <v>0.599714126666667</v>
      </c>
      <c r="R40" s="54" t="n">
        <f aca="false">R39+C40-T40</f>
        <v>7509</v>
      </c>
      <c r="S40" s="55" t="n">
        <f aca="false">R40*D40</f>
        <v>7316.0187</v>
      </c>
      <c r="T40" s="55"/>
      <c r="U40" s="99"/>
      <c r="V40" s="56" t="n">
        <f aca="false">U40+V39</f>
        <v>517.3</v>
      </c>
      <c r="W40" s="56" t="n">
        <f aca="false">S40+V40</f>
        <v>7833.3187</v>
      </c>
      <c r="X40" s="1" t="n">
        <f aca="false">X39+B40</f>
        <v>6305</v>
      </c>
      <c r="Y40" s="54" t="n">
        <f aca="false">W40-X40</f>
        <v>1528.3187</v>
      </c>
      <c r="Z40" s="40" t="n">
        <f aca="false">W40/X40-1</f>
        <v>0.242397890563045</v>
      </c>
      <c r="AA40" s="40" t="n">
        <f aca="false">S40/(X40-V40)-1</f>
        <v>0.264063220277485</v>
      </c>
      <c r="AB40" s="40" t="n">
        <f aca="false">SUM($C$2:C40)*D40/SUM($B$2:B40)-1</f>
        <v>0.25119745075337</v>
      </c>
      <c r="AC40" s="40" t="n">
        <f aca="false">Z40-AA40</f>
        <v>-0.0216653297144398</v>
      </c>
      <c r="AD40" s="57" t="n">
        <f aca="false">IF(E40-F40&lt;0,"达成",E40-F40)</f>
        <v>0.0299988460000003</v>
      </c>
      <c r="AE40" s="57"/>
    </row>
    <row r="41" customFormat="false" ht="15" hidden="false" customHeight="false" outlineLevel="0" collapsed="false">
      <c r="A41" s="46" t="s">
        <v>643</v>
      </c>
      <c r="B41" s="2" t="n">
        <v>135</v>
      </c>
      <c r="C41" s="93" t="n">
        <v>136.19</v>
      </c>
      <c r="D41" s="94" t="n">
        <v>0.9908</v>
      </c>
      <c r="E41" s="49" t="n">
        <f aca="false">10%*Q41+13%</f>
        <v>0.219958034666667</v>
      </c>
      <c r="F41" s="39" t="n">
        <f aca="false">IF(G41="",($F$1*C41-B41)/B41,H41/B41)</f>
        <v>0.140666911111111</v>
      </c>
      <c r="G41" s="4"/>
      <c r="H41" s="95" t="n">
        <f aca="false">IF(G41="",$F$1*C41-B41,G41-B41)</f>
        <v>18.990033</v>
      </c>
      <c r="I41" s="2" t="s">
        <v>96</v>
      </c>
      <c r="J41" s="50" t="s">
        <v>107</v>
      </c>
      <c r="K41" s="96" t="n">
        <f aca="false">DATE(MID(J41,1,4),MID(J41,5,2),MID(J41,7,2))</f>
        <v>43528</v>
      </c>
      <c r="L41" s="97" t="str">
        <f aca="true">IF(LEN(J41) &gt; 15,DATE(MID(J41,12,4),MID(J41,16,2),MID(J41,18,2)),TEXT(TODAY(),"yyyy/m/d"))</f>
        <v>2020/2/21</v>
      </c>
      <c r="M41" s="79" t="n">
        <f aca="false">(L41-K41+1)*B41</f>
        <v>47925</v>
      </c>
      <c r="N41" s="98" t="n">
        <f aca="false">H41/M41*365</f>
        <v>0.144629359311424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99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Z41-AA41</f>
        <v>-0.0224071936974251</v>
      </c>
      <c r="AD41" s="57" t="n">
        <f aca="false">IF(E41-F41&lt;0,"达成",E41-F41)</f>
        <v>0.0792911235555558</v>
      </c>
      <c r="AE41" s="57"/>
    </row>
    <row r="42" customFormat="false" ht="15" hidden="false" customHeight="false" outlineLevel="0" collapsed="false">
      <c r="A42" s="46" t="s">
        <v>644</v>
      </c>
      <c r="B42" s="2" t="n">
        <v>135</v>
      </c>
      <c r="C42" s="93" t="n">
        <v>132.86</v>
      </c>
      <c r="D42" s="94" t="n">
        <v>1.0156</v>
      </c>
      <c r="E42" s="49" t="n">
        <f aca="false">10%*Q42+13%</f>
        <v>0.219955077333333</v>
      </c>
      <c r="F42" s="39" t="n">
        <f aca="false">IF(G42="",($F$1*C42-B42)/B42,H42/B42)</f>
        <v>0.112776311111111</v>
      </c>
      <c r="G42" s="4"/>
      <c r="H42" s="95" t="n">
        <f aca="false">IF(G42="",$F$1*C42-B42,G42-B42)</f>
        <v>15.224802</v>
      </c>
      <c r="I42" s="2" t="s">
        <v>96</v>
      </c>
      <c r="J42" s="50" t="s">
        <v>109</v>
      </c>
      <c r="K42" s="96" t="n">
        <f aca="false">DATE(MID(J42,1,4),MID(J42,5,2),MID(J42,7,2))</f>
        <v>43529</v>
      </c>
      <c r="L42" s="97" t="str">
        <f aca="true">IF(LEN(J42) &gt; 15,DATE(MID(J42,12,4),MID(J42,16,2),MID(J42,18,2)),TEXT(TODAY(),"yyyy/m/d"))</f>
        <v>2020/2/21</v>
      </c>
      <c r="M42" s="79" t="n">
        <f aca="false">(L42-K42+1)*B42</f>
        <v>47790</v>
      </c>
      <c r="N42" s="98" t="n">
        <f aca="false">H42/M42*365</f>
        <v>0.116280659761456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99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Z42-AA42</f>
        <v>-0.0533942370083604</v>
      </c>
      <c r="AD42" s="57" t="n">
        <f aca="false">IF(E42-F42&lt;0,"达成",E42-F42)</f>
        <v>0.107178766222222</v>
      </c>
      <c r="AE42" s="57"/>
    </row>
    <row r="43" customFormat="false" ht="15" hidden="false" customHeight="false" outlineLevel="0" collapsed="false">
      <c r="A43" s="100" t="s">
        <v>645</v>
      </c>
      <c r="B43" s="2" t="n">
        <v>135</v>
      </c>
      <c r="C43" s="93" t="n">
        <v>130.72</v>
      </c>
      <c r="D43" s="94" t="n">
        <v>1.0323</v>
      </c>
      <c r="E43" s="49" t="n">
        <f aca="false">10%*Q43+13%</f>
        <v>0.219961504</v>
      </c>
      <c r="F43" s="39" t="n">
        <f aca="false">IF(G43="",($F$1*C43-B43)/B43,H43/B43)</f>
        <v>0.0948526222222222</v>
      </c>
      <c r="G43" s="4"/>
      <c r="H43" s="95" t="n">
        <f aca="false">IF(G43="",$F$1*C43-B43,G43-B43)</f>
        <v>12.805104</v>
      </c>
      <c r="I43" s="2" t="s">
        <v>96</v>
      </c>
      <c r="J43" s="50" t="s">
        <v>111</v>
      </c>
      <c r="K43" s="96" t="n">
        <f aca="false">DATE(MID(J43,1,4),MID(J43,5,2),MID(J43,7,2))</f>
        <v>43530</v>
      </c>
      <c r="L43" s="97" t="str">
        <f aca="true">IF(LEN(J43) &gt; 15,DATE(MID(J43,12,4),MID(J43,16,2),MID(J43,18,2)),TEXT(TODAY(),"yyyy/m/d"))</f>
        <v>2020/2/21</v>
      </c>
      <c r="M43" s="79" t="n">
        <f aca="false">(L43-K43+1)*B43</f>
        <v>47655</v>
      </c>
      <c r="N43" s="98" t="n">
        <f aca="false">H43/M43*365</f>
        <v>0.0980770739691533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99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0.253119845007452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Z43-AA43</f>
        <v>-0.197162678793361</v>
      </c>
      <c r="AD43" s="57" t="n">
        <f aca="false">IF(E43-F43&lt;0,"达成",E43-F43)</f>
        <v>0.125108881777778</v>
      </c>
      <c r="AE43" s="57"/>
    </row>
    <row r="44" customFormat="false" ht="15" hidden="false" customHeight="false" outlineLevel="0" collapsed="false">
      <c r="A44" s="100" t="s">
        <v>646</v>
      </c>
      <c r="B44" s="2" t="n">
        <v>135</v>
      </c>
      <c r="C44" s="93" t="n">
        <v>129.13</v>
      </c>
      <c r="D44" s="94" t="n">
        <v>1.045</v>
      </c>
      <c r="E44" s="49" t="n">
        <f aca="false">10%*Q44+13%</f>
        <v>0.219960566666667</v>
      </c>
      <c r="F44" s="39" t="n">
        <f aca="false">IF(G44="",($F$1*C44-B44)/B44,H44/B44)</f>
        <v>0.081535488888889</v>
      </c>
      <c r="G44" s="4"/>
      <c r="H44" s="95" t="n">
        <f aca="false">IF(G44="",$F$1*C44-B44,G44-B44)</f>
        <v>11.007291</v>
      </c>
      <c r="I44" s="2" t="s">
        <v>96</v>
      </c>
      <c r="J44" s="50" t="s">
        <v>113</v>
      </c>
      <c r="K44" s="96" t="n">
        <f aca="false">DATE(MID(J44,1,4),MID(J44,5,2),MID(J44,7,2))</f>
        <v>43531</v>
      </c>
      <c r="L44" s="97" t="str">
        <f aca="true">IF(LEN(J44) &gt; 15,DATE(MID(J44,12,4),MID(J44,16,2),MID(J44,18,2)),TEXT(TODAY(),"yyyy/m/d"))</f>
        <v>2020/2/21</v>
      </c>
      <c r="M44" s="79" t="n">
        <f aca="false">(L44-K44+1)*B44</f>
        <v>47520</v>
      </c>
      <c r="N44" s="98" t="n">
        <f aca="false">H44/M44*365</f>
        <v>0.084546742739899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99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Z44-AA44</f>
        <v>-0.341289147725543</v>
      </c>
      <c r="AD44" s="57" t="n">
        <f aca="false">IF(E44-F44&lt;0,"达成",E44-F44)</f>
        <v>0.138425077777778</v>
      </c>
      <c r="AE44" s="57"/>
    </row>
    <row r="45" customFormat="false" ht="15" hidden="false" customHeight="false" outlineLevel="0" collapsed="false">
      <c r="A45" s="100" t="s">
        <v>647</v>
      </c>
      <c r="B45" s="2" t="n">
        <v>135</v>
      </c>
      <c r="C45" s="93" t="n">
        <v>133.72</v>
      </c>
      <c r="D45" s="94" t="n">
        <v>1.0091</v>
      </c>
      <c r="E45" s="49" t="n">
        <f aca="false">10%*Q45+13%</f>
        <v>0.219957901333333</v>
      </c>
      <c r="F45" s="39" t="n">
        <f aca="false">IF(G45="",($F$1*C45-B45)/B45,H45/B45)</f>
        <v>0.119979288888889</v>
      </c>
      <c r="G45" s="4"/>
      <c r="H45" s="95" t="n">
        <f aca="false">IF(G45="",$F$1*C45-B45,G45-B45)</f>
        <v>16.197204</v>
      </c>
      <c r="I45" s="2" t="s">
        <v>96</v>
      </c>
      <c r="J45" s="50" t="s">
        <v>115</v>
      </c>
      <c r="K45" s="96" t="n">
        <f aca="false">DATE(MID(J45,1,4),MID(J45,5,2),MID(J45,7,2))</f>
        <v>43532</v>
      </c>
      <c r="L45" s="97" t="str">
        <f aca="true">IF(LEN(J45) &gt; 15,DATE(MID(J45,12,4),MID(J45,16,2),MID(J45,18,2)),TEXT(TODAY(),"yyyy/m/d"))</f>
        <v>2020/2/21</v>
      </c>
      <c r="M45" s="79" t="n">
        <f aca="false">(L45-K45+1)*B45</f>
        <v>47385</v>
      </c>
      <c r="N45" s="98" t="n">
        <f aca="false">H45/M45*365</f>
        <v>0.12476478759101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99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0.503815605602098</v>
      </c>
      <c r="AB45" s="40" t="n">
        <f aca="false">SUM($C$2:C45)*D45/SUM($B$2:B45)-1</f>
        <v>0.266364117621776</v>
      </c>
      <c r="AC45" s="40" t="n">
        <f aca="false">Z45-AA45</f>
        <v>-0.289624680530465</v>
      </c>
      <c r="AD45" s="57" t="n">
        <f aca="false">IF(E45-F45&lt;0,"达成",E45-F45)</f>
        <v>0.0999786124444441</v>
      </c>
      <c r="AE45" s="57"/>
    </row>
    <row r="46" customFormat="false" ht="15" hidden="false" customHeight="false" outlineLevel="0" collapsed="false">
      <c r="A46" s="100" t="s">
        <v>648</v>
      </c>
      <c r="B46" s="2" t="n">
        <v>135</v>
      </c>
      <c r="C46" s="93" t="n">
        <v>128.99</v>
      </c>
      <c r="D46" s="94" t="n">
        <v>1.0462</v>
      </c>
      <c r="E46" s="49" t="n">
        <f aca="false">10%*Q46+13%</f>
        <v>0.219966225333333</v>
      </c>
      <c r="F46" s="39" t="n">
        <f aca="false">IF(G46="",($F$1*C46-B46)/B46,H46/B46)</f>
        <v>0.0803629111111112</v>
      </c>
      <c r="G46" s="4"/>
      <c r="H46" s="95" t="n">
        <f aca="false">IF(G46="",$F$1*C46-B46,G46-B46)</f>
        <v>10.848993</v>
      </c>
      <c r="I46" s="2" t="s">
        <v>96</v>
      </c>
      <c r="J46" s="50" t="s">
        <v>117</v>
      </c>
      <c r="K46" s="96" t="n">
        <f aca="false">DATE(MID(J46,1,4),MID(J46,5,2),MID(J46,7,2))</f>
        <v>43535</v>
      </c>
      <c r="L46" s="97" t="str">
        <f aca="true">IF(LEN(J46) &gt; 15,DATE(MID(J46,12,4),MID(J46,16,2),MID(J46,18,2)),TEXT(TODAY(),"yyyy/m/d"))</f>
        <v>2020/2/21</v>
      </c>
      <c r="M46" s="79" t="n">
        <f aca="false">(L46-K46+1)*B46</f>
        <v>46980</v>
      </c>
      <c r="N46" s="98" t="n">
        <f aca="false">H46/M46*365</f>
        <v>0.08428868550447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99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0.233178947575545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Z46-AA46</f>
        <v>-0.301579989525981</v>
      </c>
      <c r="AD46" s="57" t="n">
        <f aca="false">IF(E46-F46&lt;0,"达成",E46-F46)</f>
        <v>0.139603314222222</v>
      </c>
      <c r="AE46" s="57"/>
    </row>
    <row r="47" customFormat="false" ht="15" hidden="false" customHeight="false" outlineLevel="0" collapsed="false">
      <c r="A47" s="100" t="s">
        <v>649</v>
      </c>
      <c r="B47" s="2" t="n">
        <v>135</v>
      </c>
      <c r="C47" s="93" t="n">
        <v>126.93</v>
      </c>
      <c r="D47" s="94" t="n">
        <v>1.0631</v>
      </c>
      <c r="E47" s="49" t="n">
        <f aca="false">10%*Q47+13%</f>
        <v>0.219959522</v>
      </c>
      <c r="F47" s="39" t="n">
        <f aca="false">IF(G47="",($F$1*C47-B47)/B47,H47/B47)</f>
        <v>0.0631092666666668</v>
      </c>
      <c r="G47" s="4"/>
      <c r="H47" s="95" t="n">
        <f aca="false">IF(G47="",$F$1*C47-B47,G47-B47)</f>
        <v>8.51975100000001</v>
      </c>
      <c r="I47" s="2" t="s">
        <v>96</v>
      </c>
      <c r="J47" s="50" t="s">
        <v>119</v>
      </c>
      <c r="K47" s="96" t="n">
        <f aca="false">DATE(MID(J47,1,4),MID(J47,5,2),MID(J47,7,2))</f>
        <v>43536</v>
      </c>
      <c r="L47" s="97" t="str">
        <f aca="true">IF(LEN(J47) &gt; 15,DATE(MID(J47,12,4),MID(J47,16,2),MID(J47,18,2)),TEXT(TODAY(),"yyyy/m/d"))</f>
        <v>2020/2/21</v>
      </c>
      <c r="M47" s="79" t="n">
        <f aca="false">(L47-K47+1)*B47</f>
        <v>46845</v>
      </c>
      <c r="N47" s="98" t="n">
        <f aca="false">H47/M47*365</f>
        <v>0.0663829462055716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99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Z47-AA47</f>
        <v>-0.296761536995224</v>
      </c>
      <c r="AD47" s="57" t="n">
        <f aca="false">IF(E47-F47&lt;0,"达成",E47-F47)</f>
        <v>0.156850255333333</v>
      </c>
      <c r="AE47" s="57"/>
    </row>
    <row r="48" customFormat="false" ht="15" hidden="false" customHeight="false" outlineLevel="0" collapsed="false">
      <c r="A48" s="100" t="s">
        <v>650</v>
      </c>
      <c r="B48" s="2" t="n">
        <v>135</v>
      </c>
      <c r="C48" s="93" t="n">
        <v>129.74</v>
      </c>
      <c r="D48" s="94" t="n">
        <v>1.04</v>
      </c>
      <c r="E48" s="49" t="n">
        <f aca="false">10%*Q48+13%</f>
        <v>0.219953066666667</v>
      </c>
      <c r="F48" s="39" t="n">
        <f aca="false">IF(G48="",($F$1*C48-B48)/B48,H48/B48)</f>
        <v>0.0866445777777779</v>
      </c>
      <c r="G48" s="4"/>
      <c r="H48" s="95" t="n">
        <f aca="false">IF(G48="",$F$1*C48-B48,G48-B48)</f>
        <v>11.697018</v>
      </c>
      <c r="I48" s="2" t="s">
        <v>96</v>
      </c>
      <c r="J48" s="50" t="s">
        <v>121</v>
      </c>
      <c r="K48" s="96" t="n">
        <f aca="false">DATE(MID(J48,1,4),MID(J48,5,2),MID(J48,7,2))</f>
        <v>43537</v>
      </c>
      <c r="L48" s="97" t="str">
        <f aca="true">IF(LEN(J48) &gt; 15,DATE(MID(J48,12,4),MID(J48,16,2),MID(J48,18,2)),TEXT(TODAY(),"yyyy/m/d"))</f>
        <v>2020/2/21</v>
      </c>
      <c r="M48" s="79" t="n">
        <f aca="false">(L48-K48+1)*B48</f>
        <v>46710</v>
      </c>
      <c r="N48" s="98" t="n">
        <f aca="false">H48/M48*365</f>
        <v>0.0914025170199101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99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0.482670572816283</v>
      </c>
      <c r="AB48" s="40" t="n">
        <f aca="false">SUM($C$2:C48)*D48/SUM($B$2:B48)-1</f>
        <v>0.28787769803656</v>
      </c>
      <c r="AC48" s="40" t="n">
        <f aca="false">Z48-AA48</f>
        <v>-0.262252536255687</v>
      </c>
      <c r="AD48" s="57" t="n">
        <f aca="false">IF(E48-F48&lt;0,"达成",E48-F48)</f>
        <v>0.133308488888889</v>
      </c>
      <c r="AE48" s="57"/>
    </row>
    <row r="49" customFormat="false" ht="15" hidden="false" customHeight="false" outlineLevel="0" collapsed="false">
      <c r="A49" s="100" t="s">
        <v>651</v>
      </c>
      <c r="B49" s="2" t="n">
        <v>135</v>
      </c>
      <c r="C49" s="93" t="n">
        <v>132.66</v>
      </c>
      <c r="D49" s="94" t="n">
        <v>1.0172</v>
      </c>
      <c r="E49" s="49" t="n">
        <f aca="false">10%*Q49+13%</f>
        <v>0.219961168</v>
      </c>
      <c r="F49" s="39" t="n">
        <f aca="false">IF(G49="",($F$1*C49-B49)/B49,H49/B49)</f>
        <v>0.1111012</v>
      </c>
      <c r="G49" s="4"/>
      <c r="H49" s="95" t="n">
        <f aca="false">IF(G49="",$F$1*C49-B49,G49-B49)</f>
        <v>14.998662</v>
      </c>
      <c r="I49" s="2" t="s">
        <v>96</v>
      </c>
      <c r="J49" s="50" t="s">
        <v>123</v>
      </c>
      <c r="K49" s="96" t="n">
        <f aca="false">DATE(MID(J49,1,4),MID(J49,5,2),MID(J49,7,2))</f>
        <v>43538</v>
      </c>
      <c r="L49" s="97" t="str">
        <f aca="true">IF(LEN(J49) &gt; 15,DATE(MID(J49,12,4),MID(J49,16,2),MID(J49,18,2)),TEXT(TODAY(),"yyyy/m/d"))</f>
        <v>2020/2/21</v>
      </c>
      <c r="M49" s="79" t="n">
        <f aca="false">(L49-K49+1)*B49</f>
        <v>46575</v>
      </c>
      <c r="N49" s="98" t="n">
        <f aca="false">H49/M49*365</f>
        <v>0.117541849275362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99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Z49-AA49</f>
        <v>-0.230946571059906</v>
      </c>
      <c r="AD49" s="57" t="n">
        <f aca="false">IF(E49-F49&lt;0,"达成",E49-F49)</f>
        <v>0.108859968</v>
      </c>
      <c r="AE49" s="57"/>
    </row>
    <row r="50" customFormat="false" ht="15" hidden="false" customHeight="false" outlineLevel="0" collapsed="false">
      <c r="A50" s="100" t="s">
        <v>652</v>
      </c>
      <c r="B50" s="2" t="n">
        <v>135</v>
      </c>
      <c r="C50" s="93" t="n">
        <v>131.27</v>
      </c>
      <c r="D50" s="94" t="n">
        <v>1.028</v>
      </c>
      <c r="E50" s="49" t="n">
        <f aca="false">10%*Q50+13%</f>
        <v>0.219963706666667</v>
      </c>
      <c r="F50" s="39" t="n">
        <f aca="false">IF(G50="",($F$1*C50-B50)/B50,H50/B50)</f>
        <v>0.0994591777777779</v>
      </c>
      <c r="G50" s="4"/>
      <c r="H50" s="95" t="n">
        <f aca="false">IF(G50="",$F$1*C50-B50,G50-B50)</f>
        <v>13.426989</v>
      </c>
      <c r="I50" s="2" t="s">
        <v>96</v>
      </c>
      <c r="J50" s="50" t="s">
        <v>125</v>
      </c>
      <c r="K50" s="96" t="n">
        <f aca="false">DATE(MID(J50,1,4),MID(J50,5,2),MID(J50,7,2))</f>
        <v>43539</v>
      </c>
      <c r="L50" s="97" t="str">
        <f aca="true">IF(LEN(J50) &gt; 15,DATE(MID(J50,12,4),MID(J50,16,2),MID(J50,18,2)),TEXT(TODAY(),"yyyy/m/d"))</f>
        <v>2020/2/21</v>
      </c>
      <c r="M50" s="79" t="n">
        <f aca="false">(L50-K50+1)*B50</f>
        <v>46440</v>
      </c>
      <c r="N50" s="98" t="n">
        <f aca="false">H50/M50*365</f>
        <v>0.105530813630491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99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Z50-AA50</f>
        <v>-0.226135880265041</v>
      </c>
      <c r="AD50" s="57" t="n">
        <f aca="false">IF(E50-F50&lt;0,"达成",E50-F50)</f>
        <v>0.120504528888889</v>
      </c>
      <c r="AE50" s="57"/>
    </row>
    <row r="51" customFormat="false" ht="15" hidden="false" customHeight="false" outlineLevel="0" collapsed="false">
      <c r="A51" s="100" t="s">
        <v>653</v>
      </c>
      <c r="B51" s="2" t="n">
        <v>135</v>
      </c>
      <c r="C51" s="93" t="n">
        <v>128.06</v>
      </c>
      <c r="D51" s="94" t="n">
        <v>1.0537</v>
      </c>
      <c r="E51" s="49" t="n">
        <f aca="false">10%*Q51+13%</f>
        <v>0.219957881333333</v>
      </c>
      <c r="F51" s="39" t="n">
        <f aca="false">IF(G51="",($F$1*C51-B51)/B51,H51/B51)</f>
        <v>0.0725736444444446</v>
      </c>
      <c r="G51" s="4"/>
      <c r="H51" s="95" t="n">
        <f aca="false">IF(G51="",$F$1*C51-B51,G51-B51)</f>
        <v>9.79744200000002</v>
      </c>
      <c r="I51" s="2" t="s">
        <v>96</v>
      </c>
      <c r="J51" s="50" t="s">
        <v>127</v>
      </c>
      <c r="K51" s="96" t="n">
        <f aca="false">DATE(MID(J51,1,4),MID(J51,5,2),MID(J51,7,2))</f>
        <v>43542</v>
      </c>
      <c r="L51" s="97" t="str">
        <f aca="true">IF(LEN(J51) &gt; 15,DATE(MID(J51,12,4),MID(J51,16,2),MID(J51,18,2)),TEXT(TODAY(),"yyyy/m/d"))</f>
        <v>2020/2/21</v>
      </c>
      <c r="M51" s="79" t="n">
        <f aca="false">(L51-K51+1)*B51</f>
        <v>46035</v>
      </c>
      <c r="N51" s="98" t="n">
        <f aca="false">H51/M51*365</f>
        <v>0.077681466927338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99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Z51-AA51</f>
        <v>-0.232040581613258</v>
      </c>
      <c r="AD51" s="57" t="n">
        <f aca="false">IF(E51-F51&lt;0,"达成",E51-F51)</f>
        <v>0.147384236888888</v>
      </c>
      <c r="AE51" s="57"/>
    </row>
    <row r="52" customFormat="false" ht="15" hidden="false" customHeight="false" outlineLevel="0" collapsed="false">
      <c r="A52" s="100" t="s">
        <v>654</v>
      </c>
      <c r="B52" s="2" t="n">
        <v>135</v>
      </c>
      <c r="C52" s="93" t="n">
        <v>127.6</v>
      </c>
      <c r="D52" s="94" t="n">
        <v>1.0575</v>
      </c>
      <c r="E52" s="49" t="n">
        <f aca="false">10%*Q52+13%</f>
        <v>0.219958</v>
      </c>
      <c r="F52" s="39" t="n">
        <f aca="false">IF(G52="",($F$1*C52-B52)/B52,H52/B52)</f>
        <v>0.0687208888888889</v>
      </c>
      <c r="G52" s="4"/>
      <c r="H52" s="95" t="n">
        <f aca="false">IF(G52="",$F$1*C52-B52,G52-B52)</f>
        <v>9.27732</v>
      </c>
      <c r="I52" s="2" t="s">
        <v>96</v>
      </c>
      <c r="J52" s="50" t="s">
        <v>129</v>
      </c>
      <c r="K52" s="96" t="n">
        <f aca="false">DATE(MID(J52,1,4),MID(J52,5,2),MID(J52,7,2))</f>
        <v>43543</v>
      </c>
      <c r="L52" s="97" t="str">
        <f aca="true">IF(LEN(J52) &gt; 15,DATE(MID(J52,12,4),MID(J52,16,2),MID(J52,18,2)),TEXT(TODAY(),"yyyy/m/d"))</f>
        <v>2020/2/21</v>
      </c>
      <c r="M52" s="79" t="n">
        <f aca="false">(L52-K52+1)*B52</f>
        <v>45900</v>
      </c>
      <c r="N52" s="98" t="n">
        <f aca="false">H52/M52*365</f>
        <v>0.0737738954248366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99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Z52-AA52</f>
        <v>-0.253360826153419</v>
      </c>
      <c r="AD52" s="57" t="n">
        <f aca="false">IF(E52-F52&lt;0,"达成",E52-F52)</f>
        <v>0.151237111111111</v>
      </c>
      <c r="AE52" s="57"/>
    </row>
    <row r="53" customFormat="false" ht="15" hidden="false" customHeight="false" outlineLevel="0" collapsed="false">
      <c r="A53" s="100" t="s">
        <v>655</v>
      </c>
      <c r="B53" s="2" t="n">
        <v>135</v>
      </c>
      <c r="C53" s="93" t="n">
        <v>127.77</v>
      </c>
      <c r="D53" s="94" t="n">
        <v>1.0561</v>
      </c>
      <c r="E53" s="49" t="n">
        <f aca="false">10%*Q53+13%</f>
        <v>0.219958598</v>
      </c>
      <c r="F53" s="39" t="n">
        <f aca="false">IF(G53="",($F$1*C53-B53)/B53,H53/B53)</f>
        <v>0.0701447333333333</v>
      </c>
      <c r="G53" s="4"/>
      <c r="H53" s="95" t="n">
        <f aca="false">IF(G53="",$F$1*C53-B53,G53-B53)</f>
        <v>9.469539</v>
      </c>
      <c r="I53" s="2" t="s">
        <v>96</v>
      </c>
      <c r="J53" s="50" t="s">
        <v>131</v>
      </c>
      <c r="K53" s="96" t="n">
        <f aca="false">DATE(MID(J53,1,4),MID(J53,5,2),MID(J53,7,2))</f>
        <v>43544</v>
      </c>
      <c r="L53" s="97" t="str">
        <f aca="true">IF(LEN(J53) &gt; 15,DATE(MID(J53,12,4),MID(J53,16,2),MID(J53,18,2)),TEXT(TODAY(),"yyyy/m/d"))</f>
        <v>2020/2/21</v>
      </c>
      <c r="M53" s="79" t="n">
        <f aca="false">(L53-K53+1)*B53</f>
        <v>45765</v>
      </c>
      <c r="N53" s="98" t="n">
        <f aca="false">H53/M53*365</f>
        <v>0.0755245653883972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99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Z53-AA53</f>
        <v>-0.239156736527461</v>
      </c>
      <c r="AD53" s="57" t="n">
        <f aca="false">IF(E53-F53&lt;0,"达成",E53-F53)</f>
        <v>0.149813864666667</v>
      </c>
      <c r="AE53" s="57"/>
    </row>
    <row r="54" customFormat="false" ht="15" hidden="false" customHeight="false" outlineLevel="0" collapsed="false">
      <c r="A54" s="100" t="s">
        <v>656</v>
      </c>
      <c r="B54" s="2" t="n">
        <v>135</v>
      </c>
      <c r="C54" s="93" t="n">
        <v>126.13</v>
      </c>
      <c r="D54" s="94" t="n">
        <v>1.0699</v>
      </c>
      <c r="E54" s="49" t="n">
        <f aca="false">10%*Q54+13%</f>
        <v>0.219964324666667</v>
      </c>
      <c r="F54" s="39" t="n">
        <f aca="false">IF(G54="",($F$1*C54-B54)/B54,H54/B54)</f>
        <v>0.0564088222222223</v>
      </c>
      <c r="G54" s="4"/>
      <c r="H54" s="95" t="n">
        <f aca="false">IF(G54="",$F$1*C54-B54,G54-B54)</f>
        <v>7.61519100000001</v>
      </c>
      <c r="I54" s="2" t="s">
        <v>96</v>
      </c>
      <c r="J54" s="50" t="s">
        <v>133</v>
      </c>
      <c r="K54" s="96" t="n">
        <f aca="false">DATE(MID(J54,1,4),MID(J54,5,2),MID(J54,7,2))</f>
        <v>43545</v>
      </c>
      <c r="L54" s="97" t="str">
        <f aca="true">IF(LEN(J54) &gt; 15,DATE(MID(J54,12,4),MID(J54,16,2),MID(J54,18,2)),TEXT(TODAY(),"yyyy/m/d"))</f>
        <v>2020/2/21</v>
      </c>
      <c r="M54" s="79" t="n">
        <f aca="false">(L54-K54+1)*B54</f>
        <v>45630</v>
      </c>
      <c r="N54" s="98" t="n">
        <f aca="false">H54/M54*365</f>
        <v>0.0609148523997371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99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Z54-AA54</f>
        <v>-0.293901707512839</v>
      </c>
      <c r="AD54" s="57" t="n">
        <f aca="false">IF(E54-F54&lt;0,"达成",E54-F54)</f>
        <v>0.163555502444445</v>
      </c>
      <c r="AE54" s="57"/>
    </row>
    <row r="55" customFormat="false" ht="15" hidden="false" customHeight="false" outlineLevel="0" collapsed="false">
      <c r="A55" s="100" t="s">
        <v>657</v>
      </c>
      <c r="B55" s="2" t="n">
        <v>135</v>
      </c>
      <c r="C55" s="93" t="n">
        <v>125.44</v>
      </c>
      <c r="D55" s="94" t="n">
        <v>1.0757</v>
      </c>
      <c r="E55" s="49" t="n">
        <f aca="false">10%*Q55+13%</f>
        <v>0.219957205333333</v>
      </c>
      <c r="F55" s="39" t="n">
        <f aca="false">IF(G55="",($F$1*C55-B55)/B55,H55/B55)</f>
        <v>0.050629688888889</v>
      </c>
      <c r="G55" s="4"/>
      <c r="H55" s="95" t="n">
        <f aca="false">IF(G55="",$F$1*C55-B55,G55-B55)</f>
        <v>6.83500800000002</v>
      </c>
      <c r="I55" s="2" t="s">
        <v>96</v>
      </c>
      <c r="J55" s="50" t="s">
        <v>135</v>
      </c>
      <c r="K55" s="96" t="n">
        <f aca="false">DATE(MID(J55,1,4),MID(J55,5,2),MID(J55,7,2))</f>
        <v>43546</v>
      </c>
      <c r="L55" s="97" t="str">
        <f aca="true">IF(LEN(J55) &gt; 15,DATE(MID(J55,12,4),MID(J55,16,2),MID(J55,18,2)),TEXT(TODAY(),"yyyy/m/d"))</f>
        <v>2020/2/21</v>
      </c>
      <c r="M55" s="79" t="n">
        <f aca="false">(L55-K55+1)*B55</f>
        <v>45495</v>
      </c>
      <c r="N55" s="98" t="n">
        <f aca="false">H55/M55*365</f>
        <v>0.0548363099241676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99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</v>
      </c>
      <c r="AB55" s="40" t="n">
        <f aca="false">SUM($C$2:C55)*D55/SUM($B$2:B55)-1</f>
        <v>0.297051424969988</v>
      </c>
      <c r="AC55" s="40" t="n">
        <f aca="false">Z55-AA55</f>
        <v>-0.282569515385628</v>
      </c>
      <c r="AD55" s="57" t="n">
        <f aca="false">IF(E55-F55&lt;0,"达成",E55-F55)</f>
        <v>0.169327516444444</v>
      </c>
      <c r="AE55" s="57"/>
      <c r="AF55" s="54"/>
    </row>
    <row r="56" customFormat="false" ht="15" hidden="false" customHeight="false" outlineLevel="0" collapsed="false">
      <c r="A56" s="100" t="s">
        <v>658</v>
      </c>
      <c r="B56" s="2" t="n">
        <v>135</v>
      </c>
      <c r="C56" s="93" t="n">
        <v>126.97</v>
      </c>
      <c r="D56" s="94" t="n">
        <v>1.0627</v>
      </c>
      <c r="E56" s="49" t="n">
        <f aca="false">10%*Q56+13%</f>
        <v>0.219954012666667</v>
      </c>
      <c r="F56" s="39" t="n">
        <f aca="false">IF(G56="",($F$1*C56-B56)/B56,H56/B56)</f>
        <v>0.0634442888888888</v>
      </c>
      <c r="G56" s="4"/>
      <c r="H56" s="95" t="n">
        <f aca="false">IF(G56="",$F$1*C56-B56,G56-B56)</f>
        <v>8.56497899999999</v>
      </c>
      <c r="I56" s="2" t="s">
        <v>96</v>
      </c>
      <c r="J56" s="50" t="s">
        <v>137</v>
      </c>
      <c r="K56" s="96" t="n">
        <f aca="false">DATE(MID(J56,1,4),MID(J56,5,2),MID(J56,7,2))</f>
        <v>43549</v>
      </c>
      <c r="L56" s="97" t="str">
        <f aca="true">IF(LEN(J56) &gt; 15,DATE(MID(J56,12,4),MID(J56,16,2),MID(J56,18,2)),TEXT(TODAY(),"yyyy/m/d"))</f>
        <v>2020/2/21</v>
      </c>
      <c r="M56" s="79" t="n">
        <f aca="false">(L56-K56+1)*B56</f>
        <v>45090</v>
      </c>
      <c r="N56" s="98" t="n">
        <f aca="false">H56/M56*365</f>
        <v>0.0693328306719893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99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0.454441872378792</v>
      </c>
      <c r="AB56" s="40" t="n">
        <f aca="false">SUM($C$2:C56)*D56/SUM($B$2:B56)-1</f>
        <v>0.276880813821618</v>
      </c>
      <c r="AC56" s="40" t="n">
        <f aca="false">Z56-AA56</f>
        <v>-0.257952802680033</v>
      </c>
      <c r="AD56" s="57" t="n">
        <f aca="false">IF(E56-F56&lt;0,"达成",E56-F56)</f>
        <v>0.156509723777778</v>
      </c>
      <c r="AE56" s="57"/>
    </row>
    <row r="57" customFormat="false" ht="15" hidden="false" customHeight="false" outlineLevel="0" collapsed="false">
      <c r="A57" s="100" t="s">
        <v>659</v>
      </c>
      <c r="B57" s="2" t="n">
        <v>135</v>
      </c>
      <c r="C57" s="93" t="n">
        <v>130.43</v>
      </c>
      <c r="D57" s="94" t="n">
        <v>1.0346</v>
      </c>
      <c r="E57" s="49" t="n">
        <f aca="false">10%*Q57+13%</f>
        <v>0.219961918666667</v>
      </c>
      <c r="F57" s="39" t="n">
        <f aca="false">IF(G57="",($F$1*C57-B57)/B57,H57/B57)</f>
        <v>0.0924237111111112</v>
      </c>
      <c r="G57" s="4"/>
      <c r="H57" s="95" t="n">
        <f aca="false">IF(G57="",$F$1*C57-B57,G57-B57)</f>
        <v>12.477201</v>
      </c>
      <c r="I57" s="2" t="s">
        <v>96</v>
      </c>
      <c r="J57" s="50" t="s">
        <v>139</v>
      </c>
      <c r="K57" s="96" t="n">
        <f aca="false">DATE(MID(J57,1,4),MID(J57,5,2),MID(J57,7,2))</f>
        <v>43550</v>
      </c>
      <c r="L57" s="97" t="str">
        <f aca="true">IF(LEN(J57) &gt; 15,DATE(MID(J57,12,4),MID(J57,16,2),MID(J57,18,2)),TEXT(TODAY(),"yyyy/m/d"))</f>
        <v>2020/2/21</v>
      </c>
      <c r="M57" s="79" t="n">
        <f aca="false">(L57-K57+1)*B57</f>
        <v>44955</v>
      </c>
      <c r="N57" s="98" t="n">
        <f aca="false">H57/M57*365</f>
        <v>0.101305268935602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99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Z57-AA57</f>
        <v>-0.224140143568093</v>
      </c>
      <c r="AD57" s="57" t="n">
        <f aca="false">IF(E57-F57&lt;0,"达成",E57-F57)</f>
        <v>0.127538207555556</v>
      </c>
      <c r="AE57" s="57"/>
    </row>
    <row r="58" customFormat="false" ht="15" hidden="false" customHeight="false" outlineLevel="0" collapsed="false">
      <c r="A58" s="100" t="s">
        <v>660</v>
      </c>
      <c r="B58" s="2" t="n">
        <v>135</v>
      </c>
      <c r="C58" s="93" t="n">
        <v>129.27</v>
      </c>
      <c r="D58" s="94" t="n">
        <v>1.0439</v>
      </c>
      <c r="E58" s="49" t="n">
        <f aca="false">10%*Q58+13%</f>
        <v>0.219963302</v>
      </c>
      <c r="F58" s="39" t="n">
        <f aca="false">IF(G58="",($F$1*C58-B58)/B58,H58/B58)</f>
        <v>0.0827080666666667</v>
      </c>
      <c r="G58" s="4"/>
      <c r="H58" s="95" t="n">
        <f aca="false">IF(G58="",$F$1*C58-B58,G58-B58)</f>
        <v>11.165589</v>
      </c>
      <c r="I58" s="2" t="s">
        <v>96</v>
      </c>
      <c r="J58" s="50" t="s">
        <v>141</v>
      </c>
      <c r="K58" s="96" t="n">
        <f aca="false">DATE(MID(J58,1,4),MID(J58,5,2),MID(J58,7,2))</f>
        <v>43551</v>
      </c>
      <c r="L58" s="97" t="str">
        <f aca="true">IF(LEN(J58) &gt; 15,DATE(MID(J58,12,4),MID(J58,16,2),MID(J58,18,2)),TEXT(TODAY(),"yyyy/m/d"))</f>
        <v>2020/2/21</v>
      </c>
      <c r="M58" s="79" t="n">
        <f aca="false">(L58-K58+1)*B58</f>
        <v>44820</v>
      </c>
      <c r="N58" s="98" t="n">
        <f aca="false">H58/M58*365</f>
        <v>0.0909290491967871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99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</v>
      </c>
      <c r="AB58" s="40" t="n">
        <f aca="false">SUM($C$2:C58)*D58/SUM($B$2:B58)-1</f>
        <v>0.246557619118489</v>
      </c>
      <c r="AC58" s="40" t="n">
        <f aca="false">Z58-AA58</f>
        <v>-0.219778280178332</v>
      </c>
      <c r="AD58" s="57" t="n">
        <f aca="false">IF(E58-F58&lt;0,"达成",E58-F58)</f>
        <v>0.137255235333333</v>
      </c>
      <c r="AE58" s="57"/>
    </row>
    <row r="59" customFormat="false" ht="15" hidden="false" customHeight="false" outlineLevel="0" collapsed="false">
      <c r="A59" s="100" t="s">
        <v>661</v>
      </c>
      <c r="B59" s="2" t="n">
        <v>135</v>
      </c>
      <c r="C59" s="93" t="n">
        <v>131.01</v>
      </c>
      <c r="D59" s="94" t="n">
        <v>1.03</v>
      </c>
      <c r="E59" s="49" t="n">
        <f aca="false">10%*Q59+13%</f>
        <v>0.2199602</v>
      </c>
      <c r="F59" s="39" t="n">
        <f aca="false">IF(G59="",($F$1*C59-B59)/B59,H59/B59)</f>
        <v>0.0972815333333333</v>
      </c>
      <c r="G59" s="4"/>
      <c r="H59" s="95" t="n">
        <f aca="false">IF(G59="",$F$1*C59-B59,G59-B59)</f>
        <v>13.133007</v>
      </c>
      <c r="I59" s="2" t="s">
        <v>96</v>
      </c>
      <c r="J59" s="50" t="s">
        <v>143</v>
      </c>
      <c r="K59" s="96" t="n">
        <f aca="false">DATE(MID(J59,1,4),MID(J59,5,2),MID(J59,7,2))</f>
        <v>43552</v>
      </c>
      <c r="L59" s="97" t="str">
        <f aca="true">IF(LEN(J59) &gt; 15,DATE(MID(J59,12,4),MID(J59,16,2),MID(J59,18,2)),TEXT(TODAY(),"yyyy/m/d"))</f>
        <v>2020/2/21</v>
      </c>
      <c r="M59" s="79" t="n">
        <f aca="false">(L59-K59+1)*B59</f>
        <v>44685</v>
      </c>
      <c r="N59" s="98" t="n">
        <f aca="false">H59/M59*365</f>
        <v>0.107274198388721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99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Z59-AA59</f>
        <v>-0.199477861030205</v>
      </c>
      <c r="AD59" s="57" t="n">
        <f aca="false">IF(E59-F59&lt;0,"达成",E59-F59)</f>
        <v>0.122678666666667</v>
      </c>
      <c r="AE59" s="57"/>
    </row>
    <row r="60" customFormat="false" ht="15" hidden="false" customHeight="false" outlineLevel="0" collapsed="false">
      <c r="A60" s="100" t="s">
        <v>662</v>
      </c>
      <c r="B60" s="2" t="n">
        <v>135</v>
      </c>
      <c r="C60" s="93" t="n">
        <v>127.02</v>
      </c>
      <c r="D60" s="94" t="n">
        <v>1.0624</v>
      </c>
      <c r="E60" s="49" t="n">
        <f aca="false">10%*Q60+13%</f>
        <v>0.219964032</v>
      </c>
      <c r="F60" s="39" t="n">
        <f aca="false">IF(G60="",($F$1*C60-B60)/B60,H60/B60)</f>
        <v>0.0638630666666666</v>
      </c>
      <c r="G60" s="4"/>
      <c r="H60" s="95" t="n">
        <f aca="false">IF(G60="",$F$1*C60-B60,G60-B60)</f>
        <v>8.62151399999999</v>
      </c>
      <c r="I60" s="2" t="s">
        <v>96</v>
      </c>
      <c r="J60" s="50" t="s">
        <v>145</v>
      </c>
      <c r="K60" s="96" t="n">
        <f aca="false">DATE(MID(J60,1,4),MID(J60,5,2),MID(J60,7,2))</f>
        <v>43553</v>
      </c>
      <c r="L60" s="97" t="str">
        <f aca="true">IF(LEN(J60) &gt; 15,DATE(MID(J60,12,4),MID(J60,16,2),MID(J60,18,2)),TEXT(TODAY(),"yyyy/m/d"))</f>
        <v>2020/2/21</v>
      </c>
      <c r="M60" s="79" t="n">
        <f aca="false">(L60-K60+1)*B60</f>
        <v>44550</v>
      </c>
      <c r="N60" s="98" t="n">
        <f aca="false">H60/M60*365</f>
        <v>0.0706364222222221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99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0.398046107070154</v>
      </c>
      <c r="AB60" s="40" t="n">
        <f aca="false">SUM($C$2:C60)*D60/SUM($B$2:B60)-1</f>
        <v>0.261052872848418</v>
      </c>
      <c r="AC60" s="40" t="n">
        <f aca="false">Z60-AA60</f>
        <v>-0.212392186803635</v>
      </c>
      <c r="AD60" s="57" t="n">
        <f aca="false">IF(E60-F60&lt;0,"达成",E60-F60)</f>
        <v>0.156100965333333</v>
      </c>
      <c r="AE60" s="57"/>
    </row>
    <row r="61" customFormat="false" ht="15" hidden="false" customHeight="false" outlineLevel="0" collapsed="false">
      <c r="A61" s="100" t="s">
        <v>663</v>
      </c>
      <c r="B61" s="2" t="n">
        <v>135</v>
      </c>
      <c r="C61" s="93" t="n">
        <v>122.62</v>
      </c>
      <c r="D61" s="94" t="n">
        <v>1.1005</v>
      </c>
      <c r="E61" s="49" t="n">
        <f aca="false">10%*Q61+13%</f>
        <v>0.219962206666667</v>
      </c>
      <c r="F61" s="39" t="n">
        <f aca="false">IF(G61="",($F$1*C61-B61)/B61,H61/B61)</f>
        <v>0.0270106222222222</v>
      </c>
      <c r="G61" s="4"/>
      <c r="H61" s="95" t="n">
        <f aca="false">IF(G61="",$F$1*C61-B61,G61-B61)</f>
        <v>3.646434</v>
      </c>
      <c r="I61" s="2" t="s">
        <v>96</v>
      </c>
      <c r="J61" s="50" t="s">
        <v>147</v>
      </c>
      <c r="K61" s="96" t="n">
        <f aca="false">DATE(MID(J61,1,4),MID(J61,5,2),MID(J61,7,2))</f>
        <v>43556</v>
      </c>
      <c r="L61" s="97" t="str">
        <f aca="true">IF(LEN(J61) &gt; 15,DATE(MID(J61,12,4),MID(J61,16,2),MID(J61,18,2)),TEXT(TODAY(),"yyyy/m/d"))</f>
        <v>2020/2/21</v>
      </c>
      <c r="M61" s="79" t="n">
        <f aca="false">(L61-K61+1)*B61</f>
        <v>44145</v>
      </c>
      <c r="N61" s="98" t="n">
        <f aca="false">H61/M61*365</f>
        <v>0.0301494712878016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99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0.701854213182573</v>
      </c>
      <c r="AB61" s="40" t="n">
        <f aca="false">SUM($C$2:C61)*D61/SUM($B$2:B61)-1</f>
        <v>0.301747014223195</v>
      </c>
      <c r="AC61" s="40" t="n">
        <f aca="false">Z61-AA61</f>
        <v>-0.519576377296358</v>
      </c>
      <c r="AD61" s="57" t="n">
        <f aca="false">IF(E61-F61&lt;0,"达成",E61-F61)</f>
        <v>0.192951584444445</v>
      </c>
      <c r="AE61" s="57"/>
    </row>
    <row r="62" customFormat="false" ht="15" hidden="false" customHeight="false" outlineLevel="0" collapsed="false">
      <c r="A62" s="100" t="s">
        <v>664</v>
      </c>
      <c r="B62" s="2" t="n">
        <v>135</v>
      </c>
      <c r="C62" s="93" t="n">
        <v>122.25</v>
      </c>
      <c r="D62" s="94" t="n">
        <v>1.1038</v>
      </c>
      <c r="E62" s="49" t="n">
        <f aca="false">10%*Q62+13%</f>
        <v>0.2199597</v>
      </c>
      <c r="F62" s="39" t="n">
        <f aca="false">IF(G62="",($F$1*C62-B62)/B62,H62/B62)</f>
        <v>0.0239116666666668</v>
      </c>
      <c r="G62" s="4"/>
      <c r="H62" s="95" t="n">
        <f aca="false">IF(G62="",$F$1*C62-B62,G62-B62)</f>
        <v>3.22807500000002</v>
      </c>
      <c r="I62" s="2" t="s">
        <v>96</v>
      </c>
      <c r="J62" s="50" t="s">
        <v>149</v>
      </c>
      <c r="K62" s="96" t="n">
        <f aca="false">DATE(MID(J62,1,4),MID(J62,5,2),MID(J62,7,2))</f>
        <v>43557</v>
      </c>
      <c r="L62" s="97" t="str">
        <f aca="true">IF(LEN(J62) &gt; 15,DATE(MID(J62,12,4),MID(J62,16,2),MID(J62,18,2)),TEXT(TODAY(),"yyyy/m/d"))</f>
        <v>2020/2/21</v>
      </c>
      <c r="M62" s="79" t="n">
        <f aca="false">(L62-K62+1)*B62</f>
        <v>44010</v>
      </c>
      <c r="N62" s="98" t="n">
        <f aca="false">H62/M62*365</f>
        <v>0.026772264826176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99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0.180924284851752</v>
      </c>
      <c r="AA62" s="40" t="n">
        <f aca="false">S62/(X62-V62)-1</f>
        <v>0.668890655069876</v>
      </c>
      <c r="AB62" s="40" t="n">
        <f aca="false">SUM($C$2:C62)*D62/SUM($B$2:B62)-1</f>
        <v>0.301195142425876</v>
      </c>
      <c r="AC62" s="40" t="n">
        <f aca="false">Z62-AA62</f>
        <v>-0.487966370218124</v>
      </c>
      <c r="AD62" s="57" t="n">
        <f aca="false">IF(E62-F62&lt;0,"达成",E62-F62)</f>
        <v>0.196048033333333</v>
      </c>
      <c r="AE62" s="57"/>
    </row>
    <row r="63" customFormat="false" ht="15" hidden="false" customHeight="false" outlineLevel="0" collapsed="false">
      <c r="A63" s="100" t="s">
        <v>665</v>
      </c>
      <c r="B63" s="2" t="n">
        <v>120</v>
      </c>
      <c r="C63" s="93" t="n">
        <v>107.6</v>
      </c>
      <c r="D63" s="94" t="n">
        <v>1.1148</v>
      </c>
      <c r="E63" s="49" t="n">
        <f aca="false">10%*Q63+13%</f>
        <v>0.20996832</v>
      </c>
      <c r="F63" s="39" t="n">
        <f aca="false">IF(G63="",($F$1*C63-B63)/B63,H63/B63)</f>
        <v>0.013861</v>
      </c>
      <c r="G63" s="4"/>
      <c r="H63" s="95" t="n">
        <f aca="false">IF(G63="",$F$1*C63-B63,G63-B63)</f>
        <v>1.66332</v>
      </c>
      <c r="I63" s="2" t="s">
        <v>96</v>
      </c>
      <c r="J63" s="50" t="s">
        <v>151</v>
      </c>
      <c r="K63" s="96" t="n">
        <f aca="false">DATE(MID(J63,1,4),MID(J63,5,2),MID(J63,7,2))</f>
        <v>43558</v>
      </c>
      <c r="L63" s="97" t="str">
        <f aca="true">IF(LEN(J63) &gt; 15,DATE(MID(J63,12,4),MID(J63,16,2),MID(J63,18,2)),TEXT(TODAY(),"yyyy/m/d"))</f>
        <v>2020/2/21</v>
      </c>
      <c r="M63" s="79" t="n">
        <f aca="false">(L63-K63+1)*B63</f>
        <v>39000</v>
      </c>
      <c r="N63" s="98" t="n">
        <f aca="false">H63/M63*365</f>
        <v>0.0155669692307692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99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</v>
      </c>
      <c r="AB63" s="40" t="n">
        <f aca="false">SUM($C$2:C63)*D63/SUM($B$2:B63)-1</f>
        <v>0.310144523257052</v>
      </c>
      <c r="AC63" s="40" t="n">
        <f aca="false">Z63-AA63</f>
        <v>-0.500320860069037</v>
      </c>
      <c r="AD63" s="57" t="n">
        <f aca="false">IF(E63-F63&lt;0,"达成",E63-F63)</f>
        <v>0.19610732</v>
      </c>
      <c r="AE63" s="57"/>
    </row>
    <row r="64" customFormat="false" ht="15" hidden="false" customHeight="false" outlineLevel="0" collapsed="false">
      <c r="A64" s="100" t="s">
        <v>666</v>
      </c>
      <c r="B64" s="2" t="n">
        <v>120</v>
      </c>
      <c r="C64" s="93" t="n">
        <v>106.98</v>
      </c>
      <c r="D64" s="94" t="n">
        <v>1.1213</v>
      </c>
      <c r="E64" s="49" t="n">
        <f aca="false">10%*Q64+13%</f>
        <v>0.209971116</v>
      </c>
      <c r="F64" s="39" t="n">
        <f aca="false">IF(G64="",($F$1*C64-B64)/B64,H64/B64)</f>
        <v>0.00801905000000005</v>
      </c>
      <c r="G64" s="4"/>
      <c r="H64" s="95" t="n">
        <f aca="false">IF(G64="",$F$1*C64-B64,G64-B64)</f>
        <v>0.962286000000006</v>
      </c>
      <c r="I64" s="2" t="s">
        <v>96</v>
      </c>
      <c r="J64" s="50" t="s">
        <v>153</v>
      </c>
      <c r="K64" s="96" t="n">
        <f aca="false">DATE(MID(J64,1,4),MID(J64,5,2),MID(J64,7,2))</f>
        <v>43559</v>
      </c>
      <c r="L64" s="97" t="str">
        <f aca="true">IF(LEN(J64) &gt; 15,DATE(MID(J64,12,4),MID(J64,16,2),MID(J64,18,2)),TEXT(TODAY(),"yyyy/m/d"))</f>
        <v>2020/2/21</v>
      </c>
      <c r="M64" s="79" t="n">
        <f aca="false">(L64-K64+1)*B64</f>
        <v>38880</v>
      </c>
      <c r="N64" s="98" t="n">
        <f aca="false">H64/M64*365</f>
        <v>0.00903380632716055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99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0.746284858282095</v>
      </c>
      <c r="AB64" s="40" t="n">
        <f aca="false">SUM($C$2:C64)*D64/SUM($B$2:B64)-1</f>
        <v>0.313771174461377</v>
      </c>
      <c r="AC64" s="40" t="n">
        <f aca="false">Z64-AA64</f>
        <v>-0.568464353289977</v>
      </c>
      <c r="AD64" s="57" t="n">
        <f aca="false">IF(E64-F64&lt;0,"达成",E64-F64)</f>
        <v>0.201952066</v>
      </c>
      <c r="AE64" s="57"/>
    </row>
    <row r="65" customFormat="false" ht="15" hidden="false" customHeight="false" outlineLevel="0" collapsed="false">
      <c r="A65" s="100" t="s">
        <v>667</v>
      </c>
      <c r="B65" s="2" t="n">
        <v>120</v>
      </c>
      <c r="C65" s="93" t="n">
        <v>107.41</v>
      </c>
      <c r="D65" s="94" t="n">
        <v>1.1168</v>
      </c>
      <c r="E65" s="49" t="n">
        <f aca="false">10%*Q65+13%</f>
        <v>0.209970325333333</v>
      </c>
      <c r="F65" s="39" t="n">
        <f aca="false">IF(G65="",($F$1*C65-B65)/B65,H65/B65)</f>
        <v>0.012070725</v>
      </c>
      <c r="G65" s="4"/>
      <c r="H65" s="95" t="n">
        <f aca="false">IF(G65="",$F$1*C65-B65,G65-B65)</f>
        <v>1.448487</v>
      </c>
      <c r="I65" s="2" t="s">
        <v>96</v>
      </c>
      <c r="J65" s="50" t="s">
        <v>155</v>
      </c>
      <c r="K65" s="96" t="n">
        <f aca="false">DATE(MID(J65,1,4),MID(J65,5,2),MID(J65,7,2))</f>
        <v>43563</v>
      </c>
      <c r="L65" s="97" t="str">
        <f aca="true">IF(LEN(J65) &gt; 15,DATE(MID(J65,12,4),MID(J65,16,2),MID(J65,18,2)),TEXT(TODAY(),"yyyy/m/d"))</f>
        <v>2020/2/21</v>
      </c>
      <c r="M65" s="79" t="n">
        <f aca="false">(L65-K65+1)*B65</f>
        <v>38400</v>
      </c>
      <c r="N65" s="98" t="n">
        <f aca="false">H65/M65*365</f>
        <v>0.013768170703125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99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0.173952129527763</v>
      </c>
      <c r="AA65" s="40" t="n">
        <f aca="false">S65/(X65-V65)-1</f>
        <v>0.702095681096524</v>
      </c>
      <c r="AB65" s="40" t="n">
        <f aca="false">SUM($C$2:C65)*D65/SUM($B$2:B65)-1</f>
        <v>0.304651903269331</v>
      </c>
      <c r="AC65" s="40" t="n">
        <f aca="false">Z65-AA65</f>
        <v>-0.528143551568761</v>
      </c>
      <c r="AD65" s="57" t="n">
        <f aca="false">IF(E65-F65&lt;0,"达成",E65-F65)</f>
        <v>0.197899600333333</v>
      </c>
      <c r="AE65" s="57"/>
    </row>
    <row r="66" customFormat="false" ht="15" hidden="false" customHeight="false" outlineLevel="0" collapsed="false">
      <c r="A66" s="100" t="s">
        <v>668</v>
      </c>
      <c r="B66" s="2" t="n">
        <v>120</v>
      </c>
      <c r="C66" s="93" t="n">
        <v>107.23</v>
      </c>
      <c r="D66" s="94" t="n">
        <v>1.1186</v>
      </c>
      <c r="E66" s="49" t="n">
        <f aca="false">10%*Q66+13%</f>
        <v>0.209964985333333</v>
      </c>
      <c r="F66" s="39" t="n">
        <f aca="false">IF(G66="",($F$1*C66-B66)/B66,H66/B66)</f>
        <v>0.010374675</v>
      </c>
      <c r="G66" s="4"/>
      <c r="H66" s="95" t="n">
        <f aca="false">IF(G66="",$F$1*C66-B66,G66-B66)</f>
        <v>1.244961</v>
      </c>
      <c r="I66" s="2" t="s">
        <v>96</v>
      </c>
      <c r="J66" s="50" t="s">
        <v>157</v>
      </c>
      <c r="K66" s="96" t="n">
        <f aca="false">DATE(MID(J66,1,4),MID(J66,5,2),MID(J66,7,2))</f>
        <v>43564</v>
      </c>
      <c r="L66" s="97" t="str">
        <f aca="true">IF(LEN(J66) &gt; 15,DATE(MID(J66,12,4),MID(J66,16,2),MID(J66,18,2)),TEXT(TODAY(),"yyyy/m/d"))</f>
        <v>2020/2/21</v>
      </c>
      <c r="M66" s="79" t="n">
        <f aca="false">(L66-K66+1)*B66</f>
        <v>38280</v>
      </c>
      <c r="N66" s="98" t="n">
        <f aca="false">H66/M66*365</f>
        <v>0.0118707096394984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99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</v>
      </c>
      <c r="AB66" s="40" t="n">
        <f aca="false">SUM($C$2:C66)*D66/SUM($B$2:B66)-1</f>
        <v>0.302975782060482</v>
      </c>
      <c r="AC66" s="40" t="n">
        <f aca="false">Z66-AA66</f>
        <v>-0.498604468111161</v>
      </c>
      <c r="AD66" s="57" t="n">
        <f aca="false">IF(E66-F66&lt;0,"达成",E66-F66)</f>
        <v>0.199590310333333</v>
      </c>
      <c r="AE66" s="57"/>
    </row>
    <row r="67" customFormat="false" ht="15" hidden="false" customHeight="false" outlineLevel="0" collapsed="false">
      <c r="A67" s="100" t="s">
        <v>669</v>
      </c>
      <c r="B67" s="2" t="n">
        <v>120</v>
      </c>
      <c r="C67" s="93" t="n">
        <v>107.35</v>
      </c>
      <c r="D67" s="94" t="n">
        <v>1.1174</v>
      </c>
      <c r="E67" s="49" t="n">
        <f aca="false">10%*Q67+13%</f>
        <v>0.209968593333333</v>
      </c>
      <c r="F67" s="39" t="n">
        <f aca="false">IF(G67="",($F$1*C67-B67)/B67,H67/B67)</f>
        <v>0.011505375</v>
      </c>
      <c r="G67" s="4"/>
      <c r="H67" s="95" t="n">
        <f aca="false">IF(G67="",$F$1*C67-B67,G67-B67)</f>
        <v>1.380645</v>
      </c>
      <c r="I67" s="2" t="s">
        <v>96</v>
      </c>
      <c r="J67" s="50" t="s">
        <v>159</v>
      </c>
      <c r="K67" s="96" t="n">
        <f aca="false">DATE(MID(J67,1,4),MID(J67,5,2),MID(J67,7,2))</f>
        <v>43565</v>
      </c>
      <c r="L67" s="97" t="str">
        <f aca="true">IF(LEN(J67) &gt; 15,DATE(MID(J67,12,4),MID(J67,16,2),MID(J67,18,2)),TEXT(TODAY(),"yyyy/m/d"))</f>
        <v>2020/2/21</v>
      </c>
      <c r="M67" s="79" t="n">
        <f aca="false">(L67-K67+1)*B67</f>
        <v>38160</v>
      </c>
      <c r="N67" s="98" t="n">
        <f aca="false">H67/M67*365</f>
        <v>0.0132058549528302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99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0.169922371240506</v>
      </c>
      <c r="AA67" s="40" t="n">
        <f aca="false">S67/(X67-V67)-1</f>
        <v>0.638701351258764</v>
      </c>
      <c r="AB67" s="40" t="n">
        <f aca="false">SUM($C$2:C67)*D67/SUM($B$2:B67)-1</f>
        <v>0.297908473518987</v>
      </c>
      <c r="AC67" s="40" t="n">
        <f aca="false">Z67-AA67</f>
        <v>-0.468778980018258</v>
      </c>
      <c r="AD67" s="57" t="n">
        <f aca="false">IF(E67-F67&lt;0,"达成",E67-F67)</f>
        <v>0.198463218333333</v>
      </c>
      <c r="AE67" s="57"/>
    </row>
    <row r="68" customFormat="false" ht="15" hidden="false" customHeight="false" outlineLevel="0" collapsed="false">
      <c r="A68" s="100" t="s">
        <v>670</v>
      </c>
      <c r="B68" s="2" t="n">
        <v>120</v>
      </c>
      <c r="C68" s="93" t="n">
        <v>109.55</v>
      </c>
      <c r="D68" s="94" t="n">
        <v>1.095</v>
      </c>
      <c r="E68" s="49" t="n">
        <f aca="false">10%*Q68+13%</f>
        <v>0.2099715</v>
      </c>
      <c r="F68" s="39" t="n">
        <f aca="false">IF(G68="",($F$1*C68-B68)/B68,H68/B68)</f>
        <v>0.032234875</v>
      </c>
      <c r="G68" s="4"/>
      <c r="H68" s="95" t="n">
        <f aca="false">IF(G68="",$F$1*C68-B68,G68-B68)</f>
        <v>3.868185</v>
      </c>
      <c r="I68" s="2" t="s">
        <v>96</v>
      </c>
      <c r="J68" s="50" t="s">
        <v>161</v>
      </c>
      <c r="K68" s="96" t="n">
        <f aca="false">DATE(MID(J68,1,4),MID(J68,5,2),MID(J68,7,2))</f>
        <v>43566</v>
      </c>
      <c r="L68" s="97" t="str">
        <f aca="true">IF(LEN(J68) &gt; 15,DATE(MID(J68,12,4),MID(J68,16,2),MID(J68,18,2)),TEXT(TODAY(),"yyyy/m/d"))</f>
        <v>2020/2/21</v>
      </c>
      <c r="M68" s="79" t="n">
        <f aca="false">(L68-K68+1)*B68</f>
        <v>38040</v>
      </c>
      <c r="N68" s="98" t="n">
        <f aca="false">H68/M68*365</f>
        <v>0.0371158655362776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99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0.579371227950116</v>
      </c>
      <c r="AB68" s="40" t="n">
        <f aca="false">SUM($C$2:C68)*D68/SUM($B$2:B68)-1</f>
        <v>0.268621315657829</v>
      </c>
      <c r="AC68" s="40" t="n">
        <f aca="false">Z68-AA68</f>
        <v>-0.420127901286784</v>
      </c>
      <c r="AD68" s="57" t="n">
        <f aca="false">IF(E68-F68&lt;0,"达成",E68-F68)</f>
        <v>0.177736625</v>
      </c>
      <c r="AE68" s="57"/>
    </row>
    <row r="69" customFormat="false" ht="15" hidden="false" customHeight="false" outlineLevel="0" collapsed="false">
      <c r="A69" s="100" t="s">
        <v>671</v>
      </c>
      <c r="B69" s="2" t="n">
        <v>135</v>
      </c>
      <c r="C69" s="93" t="n">
        <v>123.52</v>
      </c>
      <c r="D69" s="94" t="n">
        <v>1.0925</v>
      </c>
      <c r="E69" s="49" t="n">
        <f aca="false">10%*Q69+13%</f>
        <v>0.219963733333333</v>
      </c>
      <c r="F69" s="39" t="n">
        <f aca="false">IF(G69="",($F$1*C69-B69)/B69,H69/B69)</f>
        <v>0.0345486222222222</v>
      </c>
      <c r="G69" s="4"/>
      <c r="H69" s="95" t="n">
        <f aca="false">IF(G69="",$F$1*C69-B69,G69-B69)</f>
        <v>4.664064</v>
      </c>
      <c r="I69" s="2" t="s">
        <v>96</v>
      </c>
      <c r="J69" s="50" t="s">
        <v>163</v>
      </c>
      <c r="K69" s="96" t="n">
        <f aca="false">DATE(MID(J69,1,4),MID(J69,5,2),MID(J69,7,2))</f>
        <v>43567</v>
      </c>
      <c r="L69" s="97" t="str">
        <f aca="true">IF(LEN(J69) &gt; 15,DATE(MID(J69,12,4),MID(J69,16,2),MID(J69,18,2)),TEXT(TODAY(),"yyyy/m/d"))</f>
        <v>2020/2/21</v>
      </c>
      <c r="M69" s="79" t="n">
        <f aca="false">(L69-K69+1)*B69</f>
        <v>42660</v>
      </c>
      <c r="N69" s="98" t="n">
        <f aca="false">H69/M69*365</f>
        <v>0.0399058452883263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99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0.548777895551284</v>
      </c>
      <c r="AB69" s="40" t="n">
        <f aca="false">SUM($C$2:C69)*D69/SUM($B$2:B69)-1</f>
        <v>0.262178299605133</v>
      </c>
      <c r="AC69" s="40" t="n">
        <f aca="false">Z69-AA69</f>
        <v>-0.392640020427888</v>
      </c>
      <c r="AD69" s="57" t="n">
        <f aca="false">IF(E69-F69&lt;0,"达成",E69-F69)</f>
        <v>0.185415111111111</v>
      </c>
      <c r="AE69" s="57"/>
    </row>
    <row r="70" customFormat="false" ht="15" hidden="false" customHeight="false" outlineLevel="0" collapsed="false">
      <c r="A70" s="100" t="s">
        <v>672</v>
      </c>
      <c r="B70" s="2" t="n">
        <v>135</v>
      </c>
      <c r="C70" s="93" t="n">
        <v>124.78</v>
      </c>
      <c r="D70" s="94" t="n">
        <v>1.0814</v>
      </c>
      <c r="E70" s="49" t="n">
        <f aca="false">10%*Q70+13%</f>
        <v>0.219958061333333</v>
      </c>
      <c r="F70" s="39" t="n">
        <f aca="false">IF(G70="",($F$1*C70-B70)/B70,H70/B70)</f>
        <v>0.0451018222222223</v>
      </c>
      <c r="G70" s="4"/>
      <c r="H70" s="95" t="n">
        <f aca="false">IF(G70="",$F$1*C70-B70,G70-B70)</f>
        <v>6.08874600000001</v>
      </c>
      <c r="I70" s="2" t="s">
        <v>96</v>
      </c>
      <c r="J70" s="50" t="s">
        <v>165</v>
      </c>
      <c r="K70" s="96" t="n">
        <f aca="false">DATE(MID(J70,1,4),MID(J70,5,2),MID(J70,7,2))</f>
        <v>43570</v>
      </c>
      <c r="L70" s="97" t="str">
        <f aca="true">IF(LEN(J70) &gt; 15,DATE(MID(J70,12,4),MID(J70,16,2),MID(J70,18,2)),TEXT(TODAY(),"yyyy/m/d"))</f>
        <v>2020/2/21</v>
      </c>
      <c r="M70" s="79" t="n">
        <f aca="false">(L70-K70+1)*B70</f>
        <v>42255</v>
      </c>
      <c r="N70" s="98" t="n">
        <f aca="false">H70/M70*365</f>
        <v>0.0525947767128151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99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0.509170870150272</v>
      </c>
      <c r="AB70" s="40" t="n">
        <f aca="false">SUM($C$2:C70)*D70/SUM($B$2:B70)-1</f>
        <v>0.246068828641013</v>
      </c>
      <c r="AC70" s="40" t="n">
        <f aca="false">Z70-AA70</f>
        <v>-0.359510844236975</v>
      </c>
      <c r="AD70" s="57" t="n">
        <f aca="false">IF(E70-F70&lt;0,"达成",E70-F70)</f>
        <v>0.174856239111111</v>
      </c>
      <c r="AE70" s="57"/>
    </row>
    <row r="71" customFormat="false" ht="15" hidden="false" customHeight="false" outlineLevel="0" collapsed="false">
      <c r="A71" s="100" t="s">
        <v>673</v>
      </c>
      <c r="B71" s="2" t="n">
        <v>135</v>
      </c>
      <c r="C71" s="93" t="n">
        <v>122.31</v>
      </c>
      <c r="D71" s="94" t="n">
        <v>1.1033</v>
      </c>
      <c r="E71" s="49" t="n">
        <f aca="false">10%*Q71+13%</f>
        <v>0.219963082</v>
      </c>
      <c r="F71" s="39" t="n">
        <f aca="false">IF(G71="",($F$1*C71-B71)/B71,H71/B71)</f>
        <v>0.0244142</v>
      </c>
      <c r="G71" s="4"/>
      <c r="H71" s="95" t="n">
        <f aca="false">IF(G71="",$F$1*C71-B71,G71-B71)</f>
        <v>3.295917</v>
      </c>
      <c r="I71" s="2" t="s">
        <v>96</v>
      </c>
      <c r="J71" s="50" t="s">
        <v>167</v>
      </c>
      <c r="K71" s="96" t="n">
        <f aca="false">DATE(MID(J71,1,4),MID(J71,5,2),MID(J71,7,2))</f>
        <v>43571</v>
      </c>
      <c r="L71" s="97" t="str">
        <f aca="true">IF(LEN(J71) &gt; 15,DATE(MID(J71,12,4),MID(J71,16,2),MID(J71,18,2)),TEXT(TODAY(),"yyyy/m/d"))</f>
        <v>2020/2/21</v>
      </c>
      <c r="M71" s="79" t="n">
        <f aca="false">(L71-K71+1)*B71</f>
        <v>42120</v>
      </c>
      <c r="N71" s="98" t="n">
        <f aca="false">H71/M71*365</f>
        <v>0.028561483974359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99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0.516600860356959</v>
      </c>
      <c r="AB71" s="40" t="n">
        <f aca="false">SUM($C$2:C71)*D71/SUM($B$2:B71)-1</f>
        <v>0.267776569230769</v>
      </c>
      <c r="AC71" s="40" t="n">
        <f aca="false">Z71-AA71</f>
        <v>-0.360022119972344</v>
      </c>
      <c r="AD71" s="57" t="n">
        <f aca="false">IF(E71-F71&lt;0,"达成",E71-F71)</f>
        <v>0.195548882</v>
      </c>
      <c r="AE71" s="57"/>
    </row>
    <row r="72" customFormat="false" ht="15" hidden="false" customHeight="false" outlineLevel="0" collapsed="false">
      <c r="A72" s="100" t="s">
        <v>674</v>
      </c>
      <c r="B72" s="2" t="n">
        <v>120</v>
      </c>
      <c r="C72" s="93" t="n">
        <v>108.19</v>
      </c>
      <c r="D72" s="94" t="n">
        <v>1.1087</v>
      </c>
      <c r="E72" s="49" t="n">
        <f aca="false">10%*Q72+13%</f>
        <v>0.209966835333333</v>
      </c>
      <c r="F72" s="39" t="n">
        <f aca="false">IF(G72="",($F$1*C72-B72)/B72,H72/B72)</f>
        <v>0.019420275</v>
      </c>
      <c r="G72" s="4"/>
      <c r="H72" s="95" t="n">
        <f aca="false">IF(G72="",$F$1*C72-B72,G72-B72)</f>
        <v>2.330433</v>
      </c>
      <c r="I72" s="2" t="s">
        <v>96</v>
      </c>
      <c r="J72" s="50" t="s">
        <v>169</v>
      </c>
      <c r="K72" s="96" t="n">
        <f aca="false">DATE(MID(J72,1,4),MID(J72,5,2),MID(J72,7,2))</f>
        <v>43572</v>
      </c>
      <c r="L72" s="97" t="str">
        <f aca="true">IF(LEN(J72) &gt; 15,DATE(MID(J72,12,4),MID(J72,16,2),MID(J72,18,2)),TEXT(TODAY(),"yyyy/m/d"))</f>
        <v>2020/2/21</v>
      </c>
      <c r="M72" s="79" t="n">
        <f aca="false">(L72-K72+1)*B72</f>
        <v>37320</v>
      </c>
      <c r="N72" s="98" t="n">
        <f aca="false">H72/M72*365</f>
        <v>0.0227922841639871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99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0.504791103484527</v>
      </c>
      <c r="AB72" s="40" t="n">
        <f aca="false">SUM($C$2:C72)*D72/SUM($B$2:B72)-1</f>
        <v>0.270851590589354</v>
      </c>
      <c r="AC72" s="40" t="n">
        <f aca="false">Z72-AA72</f>
        <v>-0.347778997686048</v>
      </c>
      <c r="AD72" s="57" t="n">
        <f aca="false">IF(E72-F72&lt;0,"达成",E72-F72)</f>
        <v>0.190546560333333</v>
      </c>
      <c r="AE72" s="57"/>
    </row>
    <row r="73" customFormat="false" ht="15" hidden="false" customHeight="false" outlineLevel="0" collapsed="false">
      <c r="A73" s="100" t="s">
        <v>675</v>
      </c>
      <c r="B73" s="2" t="n">
        <v>120</v>
      </c>
      <c r="C73" s="93" t="n">
        <v>108.77</v>
      </c>
      <c r="D73" s="94" t="n">
        <v>1.1028</v>
      </c>
      <c r="E73" s="49" t="n">
        <f aca="false">10%*Q73+13%</f>
        <v>0.209967704</v>
      </c>
      <c r="F73" s="39" t="n">
        <f aca="false">IF(G73="",($F$1*C73-B73)/B73,H73/B73)</f>
        <v>0.024885325</v>
      </c>
      <c r="G73" s="4"/>
      <c r="H73" s="95" t="n">
        <f aca="false">IF(G73="",$F$1*C73-B73,G73-B73)</f>
        <v>2.986239</v>
      </c>
      <c r="I73" s="2" t="s">
        <v>96</v>
      </c>
      <c r="J73" s="50" t="s">
        <v>171</v>
      </c>
      <c r="K73" s="96" t="n">
        <f aca="false">DATE(MID(J73,1,4),MID(J73,5,2),MID(J73,7,2))</f>
        <v>43573</v>
      </c>
      <c r="L73" s="97" t="str">
        <f aca="true">IF(LEN(J73) &gt; 15,DATE(MID(J73,12,4),MID(J73,16,2),MID(J73,18,2)),TEXT(TODAY(),"yyyy/m/d"))</f>
        <v>2020/2/21</v>
      </c>
      <c r="M73" s="79" t="n">
        <f aca="false">(L73-K73+1)*B73</f>
        <v>37200</v>
      </c>
      <c r="N73" s="98" t="n">
        <f aca="false">H73/M73*365</f>
        <v>0.0293004633064516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99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0.479195056866086</v>
      </c>
      <c r="AB73" s="40" t="n">
        <f aca="false">SUM($C$2:C73)*D73/SUM($B$2:B73)-1</f>
        <v>0.261105696240602</v>
      </c>
      <c r="AC73" s="40" t="n">
        <f aca="false">Z73-AA73</f>
        <v>-0.326421007242026</v>
      </c>
      <c r="AD73" s="57" t="n">
        <f aca="false">IF(E73-F73&lt;0,"达成",E73-F73)</f>
        <v>0.185082379</v>
      </c>
      <c r="AE73" s="57"/>
    </row>
    <row r="74" customFormat="false" ht="15" hidden="false" customHeight="false" outlineLevel="0" collapsed="false">
      <c r="A74" s="100" t="s">
        <v>676</v>
      </c>
      <c r="B74" s="2" t="n">
        <v>120</v>
      </c>
      <c r="C74" s="93" t="n">
        <v>108.14</v>
      </c>
      <c r="D74" s="94" t="n">
        <v>1.1092</v>
      </c>
      <c r="E74" s="49" t="n">
        <f aca="false">10%*Q74+13%</f>
        <v>0.209965925333333</v>
      </c>
      <c r="F74" s="39" t="n">
        <f aca="false">IF(G74="",($F$1*C74-B74)/B74,H74/B74)</f>
        <v>0.01894915</v>
      </c>
      <c r="G74" s="4"/>
      <c r="H74" s="95" t="n">
        <f aca="false">IF(G74="",$F$1*C74-B74,G74-B74)</f>
        <v>2.273898</v>
      </c>
      <c r="I74" s="2" t="s">
        <v>96</v>
      </c>
      <c r="J74" s="50" t="s">
        <v>173</v>
      </c>
      <c r="K74" s="96" t="n">
        <f aca="false">DATE(MID(J74,1,4),MID(J74,5,2),MID(J74,7,2))</f>
        <v>43574</v>
      </c>
      <c r="L74" s="97" t="str">
        <f aca="true">IF(LEN(J74) &gt; 15,DATE(MID(J74,12,4),MID(J74,16,2),MID(J74,18,2)),TEXT(TODAY(),"yyyy/m/d"))</f>
        <v>2020/2/21</v>
      </c>
      <c r="M74" s="79" t="n">
        <f aca="false">(L74-K74+1)*B74</f>
        <v>37080</v>
      </c>
      <c r="N74" s="98" t="n">
        <f aca="false">H74/M74*365</f>
        <v>0.0223833001618123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99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0.153771795539033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Z74-AA74</f>
        <v>-0.317327214192814</v>
      </c>
      <c r="AD74" s="57" t="n">
        <f aca="false">IF(E74-F74&lt;0,"达成",E74-F74)</f>
        <v>0.191016775333333</v>
      </c>
      <c r="AE74" s="57"/>
    </row>
    <row r="75" customFormat="false" ht="15" hidden="false" customHeight="false" outlineLevel="0" collapsed="false">
      <c r="A75" s="100" t="s">
        <v>677</v>
      </c>
      <c r="B75" s="2" t="n">
        <v>120</v>
      </c>
      <c r="C75" s="93" t="n">
        <v>109.71</v>
      </c>
      <c r="D75" s="94" t="n">
        <v>1.0933</v>
      </c>
      <c r="E75" s="49" t="n">
        <f aca="false">10%*Q75+13%</f>
        <v>0.209963962</v>
      </c>
      <c r="F75" s="39" t="n">
        <f aca="false">IF(G75="",($F$1*C75-B75)/B75,H75/B75)</f>
        <v>0.033742475</v>
      </c>
      <c r="G75" s="4"/>
      <c r="H75" s="95" t="n">
        <f aca="false">IF(G75="",$F$1*C75-B75,G75-B75)</f>
        <v>4.049097</v>
      </c>
      <c r="I75" s="2" t="s">
        <v>96</v>
      </c>
      <c r="J75" s="50" t="s">
        <v>175</v>
      </c>
      <c r="K75" s="96" t="n">
        <f aca="false">DATE(MID(J75,1,4),MID(J75,5,2),MID(J75,7,2))</f>
        <v>43577</v>
      </c>
      <c r="L75" s="97" t="str">
        <f aca="true">IF(LEN(J75) &gt; 15,DATE(MID(J75,12,4),MID(J75,16,2),MID(J75,18,2)),TEXT(TODAY(),"yyyy/m/d"))</f>
        <v>2020/2/21</v>
      </c>
      <c r="M75" s="79" t="n">
        <f aca="false">(L75-K75+1)*B75</f>
        <v>36720</v>
      </c>
      <c r="N75" s="98" t="n">
        <f aca="false">H75/M75*365</f>
        <v>0.0402483770424837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99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0.435128950933049</v>
      </c>
      <c r="AB75" s="40" t="n">
        <f aca="false">SUM($C$2:C75)*D75/SUM($B$2:B75)-1</f>
        <v>0.244554236488971</v>
      </c>
      <c r="AC75" s="40" t="n">
        <f aca="false">Z75-AA75</f>
        <v>-0.289865469958784</v>
      </c>
      <c r="AD75" s="57" t="n">
        <f aca="false">IF(E75-F75&lt;0,"达成",E75-F75)</f>
        <v>0.176221487</v>
      </c>
      <c r="AE75" s="57"/>
    </row>
    <row r="76" customFormat="false" ht="15" hidden="false" customHeight="false" outlineLevel="0" collapsed="false">
      <c r="A76" s="100" t="s">
        <v>678</v>
      </c>
      <c r="B76" s="2" t="n">
        <v>135</v>
      </c>
      <c r="C76" s="93" t="n">
        <v>125.35</v>
      </c>
      <c r="D76" s="94" t="n">
        <v>1.0765</v>
      </c>
      <c r="E76" s="49" t="n">
        <f aca="false">10%*Q76+13%</f>
        <v>0.219959516666667</v>
      </c>
      <c r="F76" s="39" t="n">
        <f aca="false">IF(G76="",($F$1*C76-B76)/B76,H76/B76)</f>
        <v>0.049875888888889</v>
      </c>
      <c r="G76" s="4"/>
      <c r="H76" s="95" t="n">
        <f aca="false">IF(G76="",$F$1*C76-B76,G76-B76)</f>
        <v>6.73324500000001</v>
      </c>
      <c r="I76" s="2" t="s">
        <v>96</v>
      </c>
      <c r="J76" s="50" t="s">
        <v>177</v>
      </c>
      <c r="K76" s="96" t="n">
        <f aca="false">DATE(MID(J76,1,4),MID(J76,5,2),MID(J76,7,2))</f>
        <v>43578</v>
      </c>
      <c r="L76" s="97" t="str">
        <f aca="true">IF(LEN(J76) &gt; 15,DATE(MID(J76,12,4),MID(J76,16,2),MID(J76,18,2)),TEXT(TODAY(),"yyyy/m/d"))</f>
        <v>2020/2/21</v>
      </c>
      <c r="M76" s="79" t="n">
        <f aca="false">(L76-K76+1)*B76</f>
        <v>41175</v>
      </c>
      <c r="N76" s="98" t="n">
        <f aca="false">H76/M76*365</f>
        <v>0.059687539162113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99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0.398257248127246</v>
      </c>
      <c r="AB76" s="40" t="n">
        <f aca="false">SUM($C$2:C76)*D76/SUM($B$2:B76)-1</f>
        <v>0.222661628688153</v>
      </c>
      <c r="AC76" s="40" t="n">
        <f aca="false">Z76-AA76</f>
        <v>-0.262051461472684</v>
      </c>
      <c r="AD76" s="57" t="n">
        <f aca="false">IF(E76-F76&lt;0,"达成",E76-F76)</f>
        <v>0.170083627777778</v>
      </c>
      <c r="AE76" s="57"/>
    </row>
    <row r="77" customFormat="false" ht="15" hidden="false" customHeight="false" outlineLevel="0" collapsed="false">
      <c r="A77" s="100" t="s">
        <v>679</v>
      </c>
      <c r="B77" s="2" t="n">
        <v>135</v>
      </c>
      <c r="C77" s="93" t="n">
        <v>124.26</v>
      </c>
      <c r="D77" s="94" t="n">
        <v>1.086</v>
      </c>
      <c r="E77" s="49" t="n">
        <f aca="false">10%*Q77+13%</f>
        <v>0.21996424</v>
      </c>
      <c r="F77" s="39" t="n">
        <f aca="false">IF(G77="",($F$1*C77-B77)/B77,H77/B77)</f>
        <v>0.0407465333333334</v>
      </c>
      <c r="G77" s="4"/>
      <c r="H77" s="95" t="n">
        <f aca="false">IF(G77="",$F$1*C77-B77,G77-B77)</f>
        <v>5.50078200000002</v>
      </c>
      <c r="I77" s="2" t="s">
        <v>96</v>
      </c>
      <c r="J77" s="50" t="s">
        <v>179</v>
      </c>
      <c r="K77" s="96" t="n">
        <f aca="false">DATE(MID(J77,1,4),MID(J77,5,2),MID(J77,7,2))</f>
        <v>43579</v>
      </c>
      <c r="L77" s="97" t="str">
        <f aca="true">IF(LEN(J77) &gt; 15,DATE(MID(J77,12,4),MID(J77,16,2),MID(J77,18,2)),TEXT(TODAY(),"yyyy/m/d"))</f>
        <v>2020/2/21</v>
      </c>
      <c r="M77" s="79" t="n">
        <f aca="false">(L77-K77+1)*B77</f>
        <v>41040</v>
      </c>
      <c r="N77" s="98" t="n">
        <f aca="false">H77/M77*365</f>
        <v>0.0489226469298247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99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</v>
      </c>
      <c r="Z77" s="40" t="n">
        <f aca="false">W77/X77-1</f>
        <v>0.138720907623318</v>
      </c>
      <c r="AA77" s="40" t="n">
        <f aca="false">S77/(X77-V77)-1</f>
        <v>0.39637795283662</v>
      </c>
      <c r="AB77" s="40" t="n">
        <f aca="false">SUM($C$2:C77)*D77/SUM($B$2:B77)-1</f>
        <v>0.23062013632287</v>
      </c>
      <c r="AC77" s="40" t="n">
        <f aca="false">Z77-AA77</f>
        <v>-0.257657045213301</v>
      </c>
      <c r="AD77" s="57" t="n">
        <f aca="false">IF(E77-F77&lt;0,"达成",E77-F77)</f>
        <v>0.179217706666667</v>
      </c>
      <c r="AE77" s="57"/>
    </row>
    <row r="78" customFormat="false" ht="15" hidden="false" customHeight="false" outlineLevel="0" collapsed="false">
      <c r="A78" s="100" t="s">
        <v>680</v>
      </c>
      <c r="B78" s="2" t="n">
        <v>135</v>
      </c>
      <c r="C78" s="93" t="n">
        <v>129.08</v>
      </c>
      <c r="D78" s="94" t="n">
        <v>1.0454</v>
      </c>
      <c r="E78" s="49" t="n">
        <f aca="false">10%*Q78+13%</f>
        <v>0.219960154666667</v>
      </c>
      <c r="F78" s="39" t="n">
        <f aca="false">IF(G78="",($F$1*C78-B78)/B78,H78/B78)</f>
        <v>0.0811167111111112</v>
      </c>
      <c r="G78" s="4"/>
      <c r="H78" s="95" t="n">
        <f aca="false">IF(G78="",$F$1*C78-B78,G78-B78)</f>
        <v>10.950756</v>
      </c>
      <c r="I78" s="2" t="s">
        <v>96</v>
      </c>
      <c r="J78" s="50" t="s">
        <v>181</v>
      </c>
      <c r="K78" s="96" t="n">
        <f aca="false">DATE(MID(J78,1,4),MID(J78,5,2),MID(J78,7,2))</f>
        <v>43580</v>
      </c>
      <c r="L78" s="97" t="str">
        <f aca="true">IF(LEN(J78) &gt; 15,DATE(MID(J78,12,4),MID(J78,16,2),MID(J78,18,2)),TEXT(TODAY(),"yyyy/m/d"))</f>
        <v>2020/2/21</v>
      </c>
      <c r="M78" s="79" t="n">
        <f aca="false">(L78-K78+1)*B78</f>
        <v>40905</v>
      </c>
      <c r="N78" s="98" t="n">
        <f aca="false">H78/M78*365</f>
        <v>0.0977148500183352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99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</v>
      </c>
      <c r="Z78" s="40" t="n">
        <f aca="false">W78/X78-1</f>
        <v>0.119004971200709</v>
      </c>
      <c r="AA78" s="40" t="n">
        <f aca="false">S78/(X78-V78)-1</f>
        <v>0.332650785944645</v>
      </c>
      <c r="AB78" s="40" t="n">
        <f aca="false">SUM($C$2:C78)*D78/SUM($B$2:B78)-1</f>
        <v>0.182399739477182</v>
      </c>
      <c r="AC78" s="40" t="n">
        <f aca="false">Z78-AA78</f>
        <v>-0.213645814743936</v>
      </c>
      <c r="AD78" s="57" t="n">
        <f aca="false">IF(E78-F78&lt;0,"达成",E78-F78)</f>
        <v>0.138843443555556</v>
      </c>
      <c r="AE78" s="57"/>
    </row>
    <row r="79" customFormat="false" ht="15" hidden="false" customHeight="false" outlineLevel="0" collapsed="false">
      <c r="A79" s="100" t="s">
        <v>681</v>
      </c>
      <c r="B79" s="2" t="n">
        <v>135</v>
      </c>
      <c r="C79" s="93" t="n">
        <v>130.18</v>
      </c>
      <c r="D79" s="94" t="n">
        <v>1.0366</v>
      </c>
      <c r="E79" s="49" t="n">
        <f aca="false">10%*Q79+13%</f>
        <v>0.219963058666667</v>
      </c>
      <c r="F79" s="39" t="n">
        <f aca="false">IF(G79="",($F$1*C79-B79)/B79,H79/B79)</f>
        <v>0.0903298222222224</v>
      </c>
      <c r="G79" s="4"/>
      <c r="H79" s="95" t="n">
        <f aca="false">IF(G79="",$F$1*C79-B79,G79-B79)</f>
        <v>12.194526</v>
      </c>
      <c r="I79" s="2" t="s">
        <v>96</v>
      </c>
      <c r="J79" s="50" t="s">
        <v>183</v>
      </c>
      <c r="K79" s="96" t="n">
        <f aca="false">DATE(MID(J79,1,4),MID(J79,5,2),MID(J79,7,2))</f>
        <v>43581</v>
      </c>
      <c r="L79" s="97" t="str">
        <f aca="true">IF(LEN(J79) &gt; 15,DATE(MID(J79,12,4),MID(J79,16,2),MID(J79,18,2)),TEXT(TODAY(),"yyyy/m/d"))</f>
        <v>2020/2/21</v>
      </c>
      <c r="M79" s="79" t="n">
        <f aca="false">(L79-K79+1)*B79</f>
        <v>40770</v>
      </c>
      <c r="N79" s="98" t="n">
        <f aca="false">H79/M79*365</f>
        <v>0.109173460632818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99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</v>
      </c>
      <c r="Z79" s="40" t="n">
        <f aca="false">W79/X79-1</f>
        <v>0.113627538353765</v>
      </c>
      <c r="AA79" s="40" t="n">
        <f aca="false">S79/(X79-V79)-1</f>
        <v>0.311018817021317</v>
      </c>
      <c r="AB79" s="40" t="n">
        <f aca="false">SUM($C$2:C79)*D79/SUM($B$2:B79)-1</f>
        <v>0.17040309352014</v>
      </c>
      <c r="AC79" s="40" t="n">
        <f aca="false">Z79-AA79</f>
        <v>-0.197391278667552</v>
      </c>
      <c r="AD79" s="57" t="n">
        <f aca="false">IF(E79-F79&lt;0,"达成",E79-F79)</f>
        <v>0.129633236444445</v>
      </c>
      <c r="AE79" s="57"/>
    </row>
    <row r="80" customFormat="false" ht="15" hidden="false" customHeight="false" outlineLevel="0" collapsed="false">
      <c r="A80" s="100" t="s">
        <v>682</v>
      </c>
      <c r="B80" s="2" t="n">
        <v>135</v>
      </c>
      <c r="C80" s="93" t="n">
        <v>133.52</v>
      </c>
      <c r="D80" s="94" t="n">
        <v>1.0106</v>
      </c>
      <c r="E80" s="49" t="n">
        <f aca="false">10%*Q80+13%</f>
        <v>0.219956874666667</v>
      </c>
      <c r="F80" s="39" t="n">
        <f aca="false">IF(G80="",($F$1*C80-B80)/B80,H80/B80)</f>
        <v>0.118304177777778</v>
      </c>
      <c r="G80" s="4"/>
      <c r="H80" s="95" t="n">
        <f aca="false">IF(G80="",$F$1*C80-B80,G80-B80)</f>
        <v>15.971064</v>
      </c>
      <c r="I80" s="2" t="s">
        <v>96</v>
      </c>
      <c r="J80" s="50" t="s">
        <v>185</v>
      </c>
      <c r="K80" s="96" t="n">
        <f aca="false">DATE(MID(J80,1,4),MID(J80,5,2),MID(J80,7,2))</f>
        <v>43584</v>
      </c>
      <c r="L80" s="97" t="str">
        <f aca="true">IF(LEN(J80) &gt; 15,DATE(MID(J80,12,4),MID(J80,16,2),MID(J80,18,2)),TEXT(TODAY(),"yyyy/m/d"))</f>
        <v>2020/2/21</v>
      </c>
      <c r="M80" s="79" t="n">
        <f aca="false">(L80-K80+1)*B80</f>
        <v>40365</v>
      </c>
      <c r="N80" s="98" t="n">
        <f aca="false">H80/M80*365</f>
        <v>0.1444181434411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99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0.100421299870186</v>
      </c>
      <c r="AA80" s="40" t="n">
        <f aca="false">S80/(X80-V80)-1</f>
        <v>0.269403210453243</v>
      </c>
      <c r="AB80" s="40" t="n">
        <f aca="false">SUM($C$2:C80)*D80/SUM($B$2:B80)-1</f>
        <v>0.139393557767201</v>
      </c>
      <c r="AC80" s="40" t="n">
        <f aca="false">Z80-AA80</f>
        <v>-0.168981910583057</v>
      </c>
      <c r="AD80" s="57" t="n">
        <f aca="false">IF(E80-F80&lt;0,"达成",E80-F80)</f>
        <v>0.101652696888889</v>
      </c>
      <c r="AE80" s="57"/>
    </row>
    <row r="81" customFormat="false" ht="15" hidden="false" customHeight="false" outlineLevel="0" collapsed="false">
      <c r="A81" s="100" t="s">
        <v>683</v>
      </c>
      <c r="B81" s="2" t="n">
        <v>135</v>
      </c>
      <c r="C81" s="93" t="n">
        <v>132.56</v>
      </c>
      <c r="D81" s="94" t="n">
        <v>1.018</v>
      </c>
      <c r="E81" s="49" t="n">
        <f aca="false">10%*Q81+13%</f>
        <v>0.219964053333333</v>
      </c>
      <c r="F81" s="39" t="n">
        <f aca="false">IF(G81="",($F$1*C81-B81)/B81,H81/B81)</f>
        <v>0.110263644444444</v>
      </c>
      <c r="G81" s="4"/>
      <c r="H81" s="95" t="n">
        <f aca="false">IF(G81="",$F$1*C81-B81,G81-B81)</f>
        <v>14.885592</v>
      </c>
      <c r="I81" s="2" t="s">
        <v>96</v>
      </c>
      <c r="J81" s="50" t="s">
        <v>187</v>
      </c>
      <c r="K81" s="96" t="n">
        <f aca="false">DATE(MID(J81,1,4),MID(J81,5,2),MID(J81,7,2))</f>
        <v>43585</v>
      </c>
      <c r="L81" s="97" t="str">
        <f aca="true">IF(LEN(J81) &gt; 15,DATE(MID(J81,12,4),MID(J81,16,2),MID(J81,18,2)),TEXT(TODAY(),"yyyy/m/d"))</f>
        <v>2020/2/21</v>
      </c>
      <c r="M81" s="79" t="n">
        <f aca="false">(L81-K81+1)*B81</f>
        <v>40230</v>
      </c>
      <c r="N81" s="98" t="n">
        <f aca="false">H81/M81*365</f>
        <v>0.13505446383296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5542.76000000001</v>
      </c>
      <c r="S81" s="55" t="n">
        <f aca="false">R81*D81</f>
        <v>5642.52968000001</v>
      </c>
      <c r="T81" s="55"/>
      <c r="U81" s="99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1200.34968000001</v>
      </c>
      <c r="Z81" s="40" t="n">
        <f aca="false">W81/X81-1</f>
        <v>0.102681751924723</v>
      </c>
      <c r="AA81" s="40" t="n">
        <f aca="false">S81/(X81-V81)-1</f>
        <v>0.270216353231974</v>
      </c>
      <c r="AB81" s="40" t="n">
        <f aca="false">SUM($C$2:C81)*D81/SUM($B$2:B81)-1</f>
        <v>0.146025909324209</v>
      </c>
      <c r="AC81" s="40" t="n">
        <f aca="false">Z81-AA81</f>
        <v>-0.167534601307251</v>
      </c>
      <c r="AD81" s="57" t="n">
        <f aca="false">IF(E81-F81&lt;0,"达成",E81-F81)</f>
        <v>0.109700408888889</v>
      </c>
      <c r="AE81" s="57"/>
    </row>
    <row r="82" customFormat="false" ht="15" hidden="false" customHeight="false" outlineLevel="0" collapsed="false">
      <c r="A82" s="100" t="s">
        <v>684</v>
      </c>
      <c r="B82" s="2" t="n">
        <v>135</v>
      </c>
      <c r="C82" s="93" t="n">
        <v>142.72</v>
      </c>
      <c r="D82" s="94" t="n">
        <v>0.9454</v>
      </c>
      <c r="E82" s="49" t="n">
        <f aca="false">10%*Q82+13%</f>
        <v>0.219951658666667</v>
      </c>
      <c r="F82" s="39" t="n">
        <f aca="false">IF(G82="",($F$1*C82-B82)/B82,H82/B82)</f>
        <v>0.195359288888889</v>
      </c>
      <c r="G82" s="4"/>
      <c r="H82" s="95" t="n">
        <f aca="false">IF(G82="",$F$1*C82-B82,G82-B82)</f>
        <v>26.373504</v>
      </c>
      <c r="I82" s="2" t="s">
        <v>96</v>
      </c>
      <c r="J82" s="50" t="s">
        <v>189</v>
      </c>
      <c r="K82" s="96" t="n">
        <f aca="false">DATE(MID(J82,1,4),MID(J82,5,2),MID(J82,7,2))</f>
        <v>43591</v>
      </c>
      <c r="L82" s="97" t="str">
        <f aca="true">IF(LEN(J82) &gt; 15,DATE(MID(J82,12,4),MID(J82,16,2),MID(J82,18,2)),TEXT(TODAY(),"yyyy/m/d"))</f>
        <v>2020/2/21</v>
      </c>
      <c r="M82" s="79" t="n">
        <f aca="false">(L82-K82+1)*B82</f>
        <v>39420</v>
      </c>
      <c r="N82" s="98" t="n">
        <f aca="false">H82/M82*365</f>
        <v>0.244199111111111</v>
      </c>
      <c r="O82" s="52" t="n">
        <f aca="false">D82*C82</f>
        <v>134.927488</v>
      </c>
      <c r="P82" s="52" t="n">
        <f aca="false">O82-B82</f>
        <v>-0.072511999999989</v>
      </c>
      <c r="Q82" s="53" t="n">
        <f aca="false">O82/150</f>
        <v>0.899516586666667</v>
      </c>
      <c r="R82" s="54" t="n">
        <f aca="false">R81+C82-T82</f>
        <v>5685.48000000001</v>
      </c>
      <c r="S82" s="55" t="n">
        <f aca="false">R82*D82</f>
        <v>5375.05279200001</v>
      </c>
      <c r="T82" s="55"/>
      <c r="U82" s="99"/>
      <c r="V82" s="56" t="n">
        <f aca="false">U82+V81</f>
        <v>7247.82</v>
      </c>
      <c r="W82" s="56" t="n">
        <f aca="false">S82+V82</f>
        <v>12622.872792</v>
      </c>
      <c r="X82" s="1" t="n">
        <f aca="false">X81+B82</f>
        <v>11825</v>
      </c>
      <c r="Y82" s="54" t="n">
        <f aca="false">W82-X82</f>
        <v>797.872792000009</v>
      </c>
      <c r="Z82" s="40" t="n">
        <f aca="false">W82/X82-1</f>
        <v>0.0674733862156456</v>
      </c>
      <c r="AA82" s="40" t="n">
        <f aca="false">S82/(X82-V82)-1</f>
        <v>0.174315362734262</v>
      </c>
      <c r="AB82" s="40" t="n">
        <f aca="false">SUM($C$2:C82)*D82/SUM($B$2:B82)-1</f>
        <v>0.0635554124312898</v>
      </c>
      <c r="AC82" s="40" t="n">
        <f aca="false">Z82-AA82</f>
        <v>-0.106841976518616</v>
      </c>
      <c r="AD82" s="57" t="n">
        <f aca="false">IF(E82-F82&lt;0,"达成",E82-F82)</f>
        <v>0.0245923697777781</v>
      </c>
      <c r="AE82" s="57"/>
    </row>
    <row r="83" customFormat="false" ht="15" hidden="false" customHeight="false" outlineLevel="0" collapsed="false">
      <c r="A83" s="58" t="s">
        <v>685</v>
      </c>
      <c r="B83" s="59" t="n">
        <v>90</v>
      </c>
      <c r="C83" s="101" t="n">
        <v>93.96</v>
      </c>
      <c r="D83" s="102" t="n">
        <v>0.9574</v>
      </c>
      <c r="E83" s="62" t="n">
        <f aca="false">10%*Q83+13%</f>
        <v>0.189971536</v>
      </c>
      <c r="F83" s="76" t="n">
        <f aca="false">IF(G83="",($F$1*C83-B83)/B83,H83/B83)</f>
        <v>0.1804508</v>
      </c>
      <c r="G83" s="64"/>
      <c r="H83" s="103" t="n">
        <f aca="false">IF(G83="",$F$1*C83-B83,G83-B83)</f>
        <v>16.240572</v>
      </c>
      <c r="I83" s="59" t="s">
        <v>686</v>
      </c>
      <c r="J83" s="66" t="s">
        <v>687</v>
      </c>
      <c r="K83" s="96" t="n">
        <f aca="false">DATE(MID(J83,1,4),MID(J83,5,2),MID(J83,7,2))</f>
        <v>43592</v>
      </c>
      <c r="L83" s="97" t="n">
        <f aca="true">IF(LEN(J83) &gt; 15,DATE(MID(J83,12,4),MID(J83,16,2),MID(J83,18,2)),TEXT(TODAY(),"yyyy/m/d"))</f>
        <v>43882</v>
      </c>
      <c r="M83" s="79" t="n">
        <f aca="false">(L83-K83+1)*B83</f>
        <v>26190</v>
      </c>
      <c r="N83" s="98" t="n">
        <f aca="false">H83/M83*365</f>
        <v>0.226338632302405</v>
      </c>
      <c r="O83" s="52" t="n">
        <f aca="false">D83*C83</f>
        <v>89.957304</v>
      </c>
      <c r="P83" s="52" t="n">
        <f aca="false">O83-B83</f>
        <v>-0.0426960000000065</v>
      </c>
      <c r="Q83" s="53" t="n">
        <f aca="false">O83/150</f>
        <v>0.59971536</v>
      </c>
      <c r="R83" s="54" t="n">
        <f aca="false">R82+C83-T83</f>
        <v>5779.44000000001</v>
      </c>
      <c r="S83" s="55" t="n">
        <f aca="false">R83*D83</f>
        <v>5533.23585600001</v>
      </c>
      <c r="T83" s="55"/>
      <c r="U83" s="99"/>
      <c r="V83" s="56" t="n">
        <f aca="false">U83+V82</f>
        <v>7247.82</v>
      </c>
      <c r="W83" s="56" t="n">
        <f aca="false">S83+V83</f>
        <v>12781.055856</v>
      </c>
      <c r="X83" s="1" t="n">
        <f aca="false">X82+B83</f>
        <v>11915</v>
      </c>
      <c r="Y83" s="54" t="n">
        <f aca="false">W83-X83</f>
        <v>866.05585600001</v>
      </c>
      <c r="Z83" s="40" t="n">
        <f aca="false">W83/X83-1</f>
        <v>0.0726861817876634</v>
      </c>
      <c r="AA83" s="40" t="n">
        <f aca="false">S83/(X83-V83)-1</f>
        <v>0.185562985785851</v>
      </c>
      <c r="AB83" s="40" t="n">
        <f aca="false">SUM($C$2:C83)*D83/SUM($B$2:B83)-1</f>
        <v>0.0764695439362149</v>
      </c>
      <c r="AC83" s="40" t="n">
        <f aca="false">Z83-AA83</f>
        <v>-0.112876803998188</v>
      </c>
      <c r="AD83" s="57" t="n">
        <f aca="false">IF(E83-F83&lt;0,"达成",E83-F83)</f>
        <v>0.00952073600000003</v>
      </c>
      <c r="AE83" s="57"/>
    </row>
    <row r="84" customFormat="false" ht="15" hidden="false" customHeight="false" outlineLevel="0" collapsed="false">
      <c r="A84" s="58" t="s">
        <v>688</v>
      </c>
      <c r="B84" s="59" t="n">
        <v>90</v>
      </c>
      <c r="C84" s="101" t="n">
        <v>94.35</v>
      </c>
      <c r="D84" s="102" t="n">
        <v>0.9534</v>
      </c>
      <c r="E84" s="62" t="n">
        <f aca="false">10%*Q84+13%</f>
        <v>0.18996886</v>
      </c>
      <c r="F84" s="76" t="n">
        <f aca="false">IF(G84="",($F$1*C84-B84)/B84,H84/B84)</f>
        <v>0.1853505</v>
      </c>
      <c r="G84" s="64"/>
      <c r="H84" s="103" t="n">
        <f aca="false">IF(G84="",$F$1*C84-B84,G84-B84)</f>
        <v>16.681545</v>
      </c>
      <c r="I84" s="59" t="s">
        <v>686</v>
      </c>
      <c r="J84" s="66" t="s">
        <v>689</v>
      </c>
      <c r="K84" s="96" t="n">
        <f aca="false">DATE(MID(J84,1,4),MID(J84,5,2),MID(J84,7,2))</f>
        <v>43593</v>
      </c>
      <c r="L84" s="97" t="n">
        <f aca="true">IF(LEN(J84) &gt; 15,DATE(MID(J84,12,4),MID(J84,16,2),MID(J84,18,2)),TEXT(TODAY(),"yyyy/m/d"))</f>
        <v>43882</v>
      </c>
      <c r="M84" s="79" t="n">
        <f aca="false">(L84-K84+1)*B84</f>
        <v>26100</v>
      </c>
      <c r="N84" s="98" t="n">
        <f aca="false">H84/M84*365</f>
        <v>0.233285974137931</v>
      </c>
      <c r="O84" s="52" t="n">
        <f aca="false">D84*C84</f>
        <v>89.95329</v>
      </c>
      <c r="P84" s="52" t="n">
        <f aca="false">O84-B84</f>
        <v>-0.0467100000000045</v>
      </c>
      <c r="Q84" s="53" t="n">
        <f aca="false">O84/150</f>
        <v>0.5996886</v>
      </c>
      <c r="R84" s="54" t="n">
        <f aca="false">R83+C84-T84</f>
        <v>5873.79000000001</v>
      </c>
      <c r="S84" s="55" t="n">
        <f aca="false">R84*D84</f>
        <v>5600.07138600001</v>
      </c>
      <c r="T84" s="55"/>
      <c r="U84" s="99"/>
      <c r="V84" s="56" t="n">
        <f aca="false">U84+V83</f>
        <v>7247.82</v>
      </c>
      <c r="W84" s="56" t="n">
        <f aca="false">S84+V84</f>
        <v>12847.891386</v>
      </c>
      <c r="X84" s="1" t="n">
        <f aca="false">X83+B84</f>
        <v>12005</v>
      </c>
      <c r="Y84" s="54" t="n">
        <f aca="false">W84-X84</f>
        <v>842.89138600001</v>
      </c>
      <c r="Z84" s="40" t="n">
        <f aca="false">W84/X84-1</f>
        <v>0.0702116939608506</v>
      </c>
      <c r="AA84" s="40" t="n">
        <f aca="false">S84/(X84-V84)-1</f>
        <v>0.177182992024689</v>
      </c>
      <c r="AB84" s="40" t="n">
        <f aca="false">SUM($C$2:C84)*D84/SUM($B$2:B84)-1</f>
        <v>0.071428616909621</v>
      </c>
      <c r="AC84" s="40" t="n">
        <f aca="false">Z84-AA84</f>
        <v>-0.106971298063838</v>
      </c>
      <c r="AD84" s="57" t="n">
        <f aca="false">IF(E84-F84&lt;0,"达成",E84-F84)</f>
        <v>0.00461836000000002</v>
      </c>
      <c r="AE84" s="57"/>
    </row>
    <row r="85" customFormat="false" ht="15" hidden="false" customHeight="false" outlineLevel="0" collapsed="false">
      <c r="A85" s="58" t="s">
        <v>690</v>
      </c>
      <c r="B85" s="59" t="n">
        <v>90</v>
      </c>
      <c r="C85" s="101" t="n">
        <v>95.42</v>
      </c>
      <c r="D85" s="102" t="n">
        <v>0.9428</v>
      </c>
      <c r="E85" s="62" t="n">
        <f aca="false">10%*Q85+13%</f>
        <v>0.189974650666667</v>
      </c>
      <c r="F85" s="76" t="n">
        <f aca="false">IF(G85="",($F$1*C85-B85)/B85,H85/B85)</f>
        <v>0.198888888888889</v>
      </c>
      <c r="G85" s="64" t="n">
        <v>107.9</v>
      </c>
      <c r="H85" s="103" t="n">
        <f aca="false">IF(G85="",$F$1*C85-B85,G85-B85)</f>
        <v>17.9</v>
      </c>
      <c r="I85" s="59" t="s">
        <v>686</v>
      </c>
      <c r="J85" s="66" t="s">
        <v>691</v>
      </c>
      <c r="K85" s="104" t="n">
        <f aca="false">DATE(MID(J85,1,4),MID(J85,5,2),MID(J85,7,2))</f>
        <v>43594</v>
      </c>
      <c r="L85" s="105" t="n">
        <f aca="true">IF(LEN(J85) &gt; 15,DATE(MID(J85,12,4),MID(J85,16,2),MID(J85,18,2)),TEXT(TODAY(),"yyyy/m/d"))</f>
        <v>43881</v>
      </c>
      <c r="M85" s="106" t="n">
        <f aca="false">(L85-K85+1)*B85</f>
        <v>25920</v>
      </c>
      <c r="N85" s="69" t="n">
        <f aca="false">H85/M85*365</f>
        <v>0.252064043209877</v>
      </c>
      <c r="O85" s="70" t="n">
        <f aca="false">D85*C85</f>
        <v>89.961976</v>
      </c>
      <c r="P85" s="70" t="n">
        <f aca="false">O85-B85</f>
        <v>-0.038023999999993</v>
      </c>
      <c r="Q85" s="71" t="n">
        <f aca="false">O85/150</f>
        <v>0.599746506666667</v>
      </c>
      <c r="R85" s="72" t="n">
        <f aca="false">R84+C85-T85</f>
        <v>5969.21000000001</v>
      </c>
      <c r="S85" s="73" t="n">
        <f aca="false">R85*D85</f>
        <v>5627.77118800001</v>
      </c>
      <c r="T85" s="73"/>
      <c r="U85" s="107"/>
      <c r="V85" s="74" t="n">
        <f aca="false">U85+V84</f>
        <v>7247.82</v>
      </c>
      <c r="W85" s="74" t="n">
        <f aca="false">S85+V85</f>
        <v>12875.591188</v>
      </c>
      <c r="X85" s="75" t="n">
        <f aca="false">X84+B85</f>
        <v>12095</v>
      </c>
      <c r="Y85" s="72" t="n">
        <f aca="false">W85-X85</f>
        <v>780.591188000009</v>
      </c>
      <c r="Z85" s="76" t="n">
        <f aca="false">W85/X85-1</f>
        <v>0.0645383371641182</v>
      </c>
      <c r="AA85" s="76" t="n">
        <f aca="false">S85/(X85-V85)-1</f>
        <v>0.161040272488335</v>
      </c>
      <c r="AB85" s="76" t="n">
        <f aca="false">SUM($C$2:C85)*D85/SUM($B$2:B85)-1</f>
        <v>0.0590703520463003</v>
      </c>
      <c r="AC85" s="76" t="n">
        <f aca="false">Z85-AA85</f>
        <v>-0.0965019353242171</v>
      </c>
      <c r="AD85" s="77" t="str">
        <f aca="false">IF(E85-F85&lt;0,"达成",E85-F85)</f>
        <v>达成</v>
      </c>
      <c r="AE85" s="57"/>
    </row>
    <row r="86" customFormat="false" ht="15" hidden="false" customHeight="false" outlineLevel="0" collapsed="false">
      <c r="A86" s="100" t="s">
        <v>692</v>
      </c>
      <c r="B86" s="2" t="n">
        <v>90</v>
      </c>
      <c r="C86" s="93" t="n">
        <v>92.29</v>
      </c>
      <c r="D86" s="94" t="n">
        <v>0.9747</v>
      </c>
      <c r="E86" s="49" t="n">
        <f aca="false">10%*Q86+13%</f>
        <v>0.189970042</v>
      </c>
      <c r="F86" s="39" t="n">
        <f aca="false">IF(G86="",($F$1*C86-B86)/B86,H86/B86)</f>
        <v>0.159470033333333</v>
      </c>
      <c r="G86" s="4"/>
      <c r="H86" s="95" t="n">
        <f aca="false">IF(G86="",$F$1*C86-B86,G86-B86)</f>
        <v>14.352303</v>
      </c>
      <c r="I86" s="2" t="s">
        <v>96</v>
      </c>
      <c r="J86" s="50" t="s">
        <v>197</v>
      </c>
      <c r="K86" s="96" t="n">
        <f aca="false">DATE(MID(J86,1,4),MID(J86,5,2),MID(J86,7,2))</f>
        <v>43595</v>
      </c>
      <c r="L86" s="97" t="str">
        <f aca="true">IF(LEN(J86) &gt; 15,DATE(MID(J86,12,4),MID(J86,16,2),MID(J86,18,2)),TEXT(TODAY(),"yyyy/m/d"))</f>
        <v>2020/2/21</v>
      </c>
      <c r="M86" s="79" t="n">
        <f aca="false">(L86-K86+1)*B86</f>
        <v>25920</v>
      </c>
      <c r="N86" s="98" t="n">
        <f aca="false">H86/M86*365</f>
        <v>0.202106118634259</v>
      </c>
      <c r="O86" s="52" t="n">
        <f aca="false">D86*C86</f>
        <v>89.955063</v>
      </c>
      <c r="P86" s="52" t="n">
        <f aca="false">O86-B86</f>
        <v>-0.0449369999999902</v>
      </c>
      <c r="Q86" s="53" t="n">
        <f aca="false">O86/150</f>
        <v>0.59970042</v>
      </c>
      <c r="R86" s="54" t="n">
        <f aca="false">R85+C86-T86</f>
        <v>6061.50000000001</v>
      </c>
      <c r="S86" s="55" t="n">
        <f aca="false">R86*D86</f>
        <v>5908.14405000001</v>
      </c>
      <c r="V86" s="56" t="n">
        <f aca="false">U86+V85</f>
        <v>7247.82</v>
      </c>
      <c r="W86" s="56" t="n">
        <f aca="false">S86+V86</f>
        <v>13155.96405</v>
      </c>
      <c r="X86" s="1" t="n">
        <f aca="false">X85+B86</f>
        <v>12185</v>
      </c>
      <c r="Y86" s="54" t="n">
        <f aca="false">W86-X86</f>
        <v>970.96405000001</v>
      </c>
      <c r="Z86" s="40" t="n">
        <f aca="false">W86/X86-1</f>
        <v>0.0796851908083718</v>
      </c>
      <c r="AA86" s="40" t="n">
        <f aca="false">S86/(X86-V86)-1</f>
        <v>0.196663692634259</v>
      </c>
      <c r="AB86" s="40" t="n">
        <f aca="false">SUM($C$2:C86)*D86/SUM($B$2:B86)-1</f>
        <v>0.0941997398440706</v>
      </c>
      <c r="AC86" s="40" t="n">
        <f aca="false">Z86-AA86</f>
        <v>-0.116978501825887</v>
      </c>
      <c r="AD86" s="57" t="n">
        <f aca="false">IF(E86-F86&lt;0,"达成",E86-F86)</f>
        <v>0.0305000086666666</v>
      </c>
      <c r="AE86" s="57"/>
    </row>
    <row r="87" customFormat="false" ht="15" hidden="false" customHeight="false" outlineLevel="0" collapsed="false">
      <c r="A87" s="100" t="s">
        <v>693</v>
      </c>
      <c r="B87" s="2" t="n">
        <v>135</v>
      </c>
      <c r="C87" s="93" t="n">
        <v>139.98</v>
      </c>
      <c r="D87" s="94" t="n">
        <v>0.964</v>
      </c>
      <c r="E87" s="49" t="n">
        <f aca="false">10%*Q87+13%</f>
        <v>0.21996048</v>
      </c>
      <c r="F87" s="39" t="n">
        <f aca="false">IF(G87="",($F$1*C87-B87)/B87,H87/B87)</f>
        <v>0.172410266666667</v>
      </c>
      <c r="G87" s="4"/>
      <c r="H87" s="95" t="n">
        <f aca="false">IF(G87="",$F$1*C87-B87,G87-B87)</f>
        <v>23.275386</v>
      </c>
      <c r="I87" s="2" t="s">
        <v>96</v>
      </c>
      <c r="J87" s="50" t="s">
        <v>199</v>
      </c>
      <c r="K87" s="96" t="n">
        <f aca="false">DATE(MID(J87,1,4),MID(J87,5,2),MID(J87,7,2))</f>
        <v>43598</v>
      </c>
      <c r="L87" s="97" t="str">
        <f aca="true">IF(LEN(J87) &gt; 15,DATE(MID(J87,12,4),MID(J87,16,2),MID(J87,18,2)),TEXT(TODAY(),"yyyy/m/d"))</f>
        <v>2020/2/21</v>
      </c>
      <c r="M87" s="79" t="n">
        <f aca="false">(L87-K87+1)*B87</f>
        <v>38475</v>
      </c>
      <c r="N87" s="98" t="n">
        <f aca="false">H87/M87*365</f>
        <v>0.220806130994152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6201.48000000001</v>
      </c>
      <c r="S87" s="55" t="n">
        <f aca="false">R87*D87</f>
        <v>5978.22672000001</v>
      </c>
      <c r="T87" s="55"/>
      <c r="U87" s="99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906.046720000009</v>
      </c>
      <c r="Z87" s="40" t="n">
        <f aca="false">W87/X87-1</f>
        <v>0.0735427532467541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Z87-AA87</f>
        <v>-0.1050878789469</v>
      </c>
      <c r="AD87" s="57" t="n">
        <f aca="false">IF(E87-F87&lt;0,"达成",E87-F87)</f>
        <v>0.0475502133333334</v>
      </c>
      <c r="AE87" s="57"/>
    </row>
    <row r="88" customFormat="false" ht="15" hidden="false" customHeight="false" outlineLevel="0" collapsed="false">
      <c r="A88" s="100" t="s">
        <v>694</v>
      </c>
      <c r="B88" s="2" t="n">
        <v>135</v>
      </c>
      <c r="C88" s="93" t="n">
        <v>140.97</v>
      </c>
      <c r="D88" s="94" t="n">
        <v>0.9572</v>
      </c>
      <c r="E88" s="49" t="n">
        <f aca="false">10%*Q88+13%</f>
        <v>0.219957656</v>
      </c>
      <c r="F88" s="39" t="n">
        <f aca="false">IF(G88="",($F$1*C88-B88)/B88,H88/B88)</f>
        <v>0.180702066666667</v>
      </c>
      <c r="G88" s="4"/>
      <c r="H88" s="95" t="n">
        <f aca="false">IF(G88="",$F$1*C88-B88,G88-B88)</f>
        <v>24.394779</v>
      </c>
      <c r="I88" s="2" t="s">
        <v>96</v>
      </c>
      <c r="J88" s="50" t="s">
        <v>201</v>
      </c>
      <c r="K88" s="96" t="n">
        <f aca="false">DATE(MID(J88,1,4),MID(J88,5,2),MID(J88,7,2))</f>
        <v>43599</v>
      </c>
      <c r="L88" s="97" t="str">
        <f aca="true">IF(LEN(J88) &gt; 15,DATE(MID(J88,12,4),MID(J88,16,2),MID(J88,18,2)),TEXT(TODAY(),"yyyy/m/d"))</f>
        <v>2020/2/21</v>
      </c>
      <c r="M88" s="79" t="n">
        <f aca="false">(L88-K88+1)*B88</f>
        <v>38340</v>
      </c>
      <c r="N88" s="98" t="n">
        <f aca="false">H88/M88*365</f>
        <v>0.232240332159624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6070.99314000001</v>
      </c>
      <c r="T88" s="55"/>
      <c r="U88" s="99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863.813140000009</v>
      </c>
      <c r="Z88" s="40" t="n">
        <f aca="false">W88/X88-1</f>
        <v>0.0693547282215985</v>
      </c>
      <c r="AA88" s="40" t="n">
        <f aca="false">S88/(X88-V88)-1</f>
        <v>0.165888857308564</v>
      </c>
      <c r="AB88" s="40" t="n">
        <f aca="false">SUM($C$2:C88)*D88/SUM($B$2:B88)-1</f>
        <v>0.0728517398635087</v>
      </c>
      <c r="AC88" s="40" t="n">
        <f aca="false">Z88-AA88</f>
        <v>-0.0965341290869657</v>
      </c>
      <c r="AD88" s="57" t="n">
        <f aca="false">IF(E88-F88&lt;0,"达成",E88-F88)</f>
        <v>0.0392555893333333</v>
      </c>
      <c r="AE88" s="57"/>
    </row>
    <row r="89" customFormat="false" ht="15" hidden="false" customHeight="false" outlineLevel="0" collapsed="false">
      <c r="A89" s="100" t="s">
        <v>695</v>
      </c>
      <c r="B89" s="2" t="n">
        <v>135</v>
      </c>
      <c r="C89" s="93" t="n">
        <v>138.03</v>
      </c>
      <c r="D89" s="94" t="n">
        <v>0.9776</v>
      </c>
      <c r="E89" s="49" t="n">
        <f aca="false">10%*Q89+13%</f>
        <v>0.219958752</v>
      </c>
      <c r="F89" s="39" t="n">
        <f aca="false">IF(G89="",($F$1*C89-B89)/B89,H89/B89)</f>
        <v>0.156077933333333</v>
      </c>
      <c r="G89" s="4"/>
      <c r="H89" s="95" t="n">
        <f aca="false">IF(G89="",$F$1*C89-B89,G89-B89)</f>
        <v>21.070521</v>
      </c>
      <c r="I89" s="2" t="s">
        <v>96</v>
      </c>
      <c r="J89" s="50" t="s">
        <v>203</v>
      </c>
      <c r="K89" s="96" t="n">
        <f aca="false">DATE(MID(J89,1,4),MID(J89,5,2),MID(J89,7,2))</f>
        <v>43600</v>
      </c>
      <c r="L89" s="97" t="str">
        <f aca="true">IF(LEN(J89) &gt; 15,DATE(MID(J89,12,4),MID(J89,16,2),MID(J89,18,2)),TEXT(TODAY(),"yyyy/m/d"))</f>
        <v>2020/2/21</v>
      </c>
      <c r="M89" s="79" t="n">
        <f aca="false">(L89-K89+1)*B89</f>
        <v>38205</v>
      </c>
      <c r="N89" s="98" t="n">
        <f aca="false">H89/M89*365</f>
        <v>0.201301928150766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6480.48000000001</v>
      </c>
      <c r="S89" s="55" t="n">
        <f aca="false">R89*D89</f>
        <v>6335.31724800001</v>
      </c>
      <c r="T89" s="55"/>
      <c r="U89" s="99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993.13724800001</v>
      </c>
      <c r="Z89" s="40" t="n">
        <f aca="false">W89/X89-1</f>
        <v>0.0788830220810175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Z89-AA89</f>
        <v>-0.107021842225316</v>
      </c>
      <c r="AD89" s="57" t="n">
        <f aca="false">IF(E89-F89&lt;0,"达成",E89-F89)</f>
        <v>0.0638808186666666</v>
      </c>
      <c r="AE89" s="57"/>
    </row>
    <row r="90" customFormat="false" ht="15" hidden="false" customHeight="false" outlineLevel="0" collapsed="false">
      <c r="A90" s="100" t="s">
        <v>696</v>
      </c>
      <c r="B90" s="2" t="n">
        <v>135</v>
      </c>
      <c r="C90" s="93" t="n">
        <v>137.2</v>
      </c>
      <c r="D90" s="94" t="n">
        <v>0.9835</v>
      </c>
      <c r="E90" s="49" t="n">
        <f aca="false">10%*Q90+13%</f>
        <v>0.219957466666667</v>
      </c>
      <c r="F90" s="39" t="n">
        <f aca="false">IF(G90="",($F$1*C90-B90)/B90,H90/B90)</f>
        <v>0.149126222222222</v>
      </c>
      <c r="G90" s="4"/>
      <c r="H90" s="95" t="n">
        <f aca="false">IF(G90="",$F$1*C90-B90,G90-B90)</f>
        <v>20.13204</v>
      </c>
      <c r="I90" s="2" t="s">
        <v>96</v>
      </c>
      <c r="J90" s="50" t="s">
        <v>205</v>
      </c>
      <c r="K90" s="96" t="n">
        <f aca="false">DATE(MID(J90,1,4),MID(J90,5,2),MID(J90,7,2))</f>
        <v>43601</v>
      </c>
      <c r="L90" s="97" t="str">
        <f aca="true">IF(LEN(J90) &gt; 15,DATE(MID(J90,12,4),MID(J90,16,2),MID(J90,18,2)),TEXT(TODAY(),"yyyy/m/d"))</f>
        <v>2020/2/21</v>
      </c>
      <c r="M90" s="79" t="n">
        <f aca="false">(L90-K90+1)*B90</f>
        <v>38070</v>
      </c>
      <c r="N90" s="98" t="n">
        <f aca="false">H90/M90*365</f>
        <v>0.193017982663515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</v>
      </c>
      <c r="T90" s="55"/>
      <c r="U90" s="99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0.0810458373280945</v>
      </c>
      <c r="AA90" s="40" t="n">
        <f aca="false">S90/(X90-V90)-1</f>
        <v>0.188291836309926</v>
      </c>
      <c r="AB90" s="40" t="n">
        <f aca="false">SUM($C$2:C90)*D90/SUM($B$2:B90)-1</f>
        <v>0.100212273477407</v>
      </c>
      <c r="AC90" s="40" t="n">
        <f aca="false">Z90-AA90</f>
        <v>-0.107245998981832</v>
      </c>
      <c r="AD90" s="57" t="n">
        <f aca="false">IF(E90-F90&lt;0,"达成",E90-F90)</f>
        <v>0.0708312444444449</v>
      </c>
      <c r="AE90" s="57"/>
    </row>
    <row r="91" customFormat="false" ht="15" hidden="false" customHeight="false" outlineLevel="0" collapsed="false">
      <c r="A91" s="100" t="s">
        <v>697</v>
      </c>
      <c r="B91" s="2" t="n">
        <v>135</v>
      </c>
      <c r="C91" s="93" t="n">
        <v>141.55</v>
      </c>
      <c r="D91" s="94" t="n">
        <v>0.9533</v>
      </c>
      <c r="E91" s="49" t="n">
        <f aca="false">10%*Q91+13%</f>
        <v>0.219959743333333</v>
      </c>
      <c r="F91" s="39" t="n">
        <f aca="false">IF(G91="",($F$1*C91-B91)/B91,H91/B91)</f>
        <v>0.185559888888889</v>
      </c>
      <c r="G91" s="4"/>
      <c r="H91" s="95" t="n">
        <f aca="false">IF(G91="",$F$1*C91-B91,G91-B91)</f>
        <v>25.050585</v>
      </c>
      <c r="I91" s="2" t="s">
        <v>96</v>
      </c>
      <c r="J91" s="50" t="s">
        <v>207</v>
      </c>
      <c r="K91" s="96" t="n">
        <f aca="false">DATE(MID(J91,1,4),MID(J91,5,2),MID(J91,7,2))</f>
        <v>43602</v>
      </c>
      <c r="L91" s="97" t="str">
        <f aca="true">IF(LEN(J91) &gt; 15,DATE(MID(J91,12,4),MID(J91,16,2),MID(J91,18,2)),TEXT(TODAY(),"yyyy/m/d"))</f>
        <v>2020/2/21</v>
      </c>
      <c r="M91" s="79" t="n">
        <f aca="false">(L91-K91+1)*B91</f>
        <v>37935</v>
      </c>
      <c r="N91" s="98" t="n">
        <f aca="false">H91/M91*365</f>
        <v>0.241029748912614</v>
      </c>
      <c r="O91" s="52" t="n">
        <f aca="false">D91*C91</f>
        <v>134.939615</v>
      </c>
      <c r="P91" s="52" t="n">
        <f aca="false">O91-B91</f>
        <v>-0.0603849999999966</v>
      </c>
      <c r="Q91" s="53" t="n">
        <f aca="false">O91/150</f>
        <v>0.899597433333333</v>
      </c>
      <c r="R91" s="54" t="n">
        <f aca="false">R90+C91-T91</f>
        <v>6759.23000000001</v>
      </c>
      <c r="S91" s="55" t="n">
        <f aca="false">R91*D91</f>
        <v>6443.57395900001</v>
      </c>
      <c r="T91" s="55"/>
      <c r="U91" s="99"/>
      <c r="V91" s="56" t="n">
        <f aca="false">U91+V90</f>
        <v>7247.82</v>
      </c>
      <c r="W91" s="56" t="n">
        <f aca="false">S91+V91</f>
        <v>13691.393959</v>
      </c>
      <c r="X91" s="1" t="n">
        <f aca="false">X90+B91</f>
        <v>12860</v>
      </c>
      <c r="Y91" s="54" t="n">
        <f aca="false">W91-X91</f>
        <v>831.393959000008</v>
      </c>
      <c r="Z91" s="40" t="n">
        <f aca="false">W91/X91-1</f>
        <v>0.064649608009332</v>
      </c>
      <c r="AA91" s="40" t="n">
        <f aca="false">S91/(X91-V91)-1</f>
        <v>0.148141000288659</v>
      </c>
      <c r="AB91" s="40" t="n">
        <f aca="false">SUM($C$2:C91)*D91/SUM($B$2:B91)-1</f>
        <v>0.0657263902799379</v>
      </c>
      <c r="AC91" s="40" t="n">
        <f aca="false">Z91-AA91</f>
        <v>-0.0834913922793274</v>
      </c>
      <c r="AD91" s="57" t="n">
        <f aca="false">IF(E91-F91&lt;0,"达成",E91-F91)</f>
        <v>0.034399854444444</v>
      </c>
      <c r="AE91" s="57"/>
    </row>
    <row r="92" customFormat="false" ht="15" hidden="false" customHeight="false" outlineLevel="0" collapsed="false">
      <c r="A92" s="100" t="s">
        <v>698</v>
      </c>
      <c r="B92" s="2" t="n">
        <v>240</v>
      </c>
      <c r="C92" s="93" t="n">
        <v>252.48</v>
      </c>
      <c r="D92" s="94" t="n">
        <v>0.9501</v>
      </c>
      <c r="E92" s="49" t="n">
        <f aca="false">10%*Q92+13%</f>
        <v>0.289920832</v>
      </c>
      <c r="F92" s="39" t="n">
        <f aca="false">IF(G92="",($F$1*C92-B92)/B92,H92/B92)</f>
        <v>0.1894964</v>
      </c>
      <c r="G92" s="4"/>
      <c r="H92" s="95" t="n">
        <f aca="false">IF(G92="",$F$1*C92-B92,G92-B92)</f>
        <v>45.479136</v>
      </c>
      <c r="I92" s="2" t="s">
        <v>96</v>
      </c>
      <c r="J92" s="50" t="s">
        <v>209</v>
      </c>
      <c r="K92" s="96" t="n">
        <f aca="false">DATE(MID(J92,1,4),MID(J92,5,2),MID(J92,7,2))</f>
        <v>43605</v>
      </c>
      <c r="L92" s="97" t="str">
        <f aca="true">IF(LEN(J92) &gt; 15,DATE(MID(J92,12,4),MID(J92,16,2),MID(J92,18,2)),TEXT(TODAY(),"yyyy/m/d"))</f>
        <v>2020/2/21</v>
      </c>
      <c r="M92" s="79" t="n">
        <f aca="false">(L92-K92+1)*B92</f>
        <v>66720</v>
      </c>
      <c r="N92" s="98" t="n">
        <f aca="false">H92/M92*365</f>
        <v>0.248799230215827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</v>
      </c>
      <c r="T92" s="55"/>
      <c r="U92" s="99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809.645671</v>
      </c>
      <c r="Z92" s="40" t="n">
        <f aca="false">W92/X92-1</f>
        <v>0.0618050130534351</v>
      </c>
      <c r="AA92" s="40" t="n">
        <f aca="false">S92/(X92-V92)-1</f>
        <v>0.138349413551873</v>
      </c>
      <c r="AB92" s="40" t="n">
        <f aca="false">SUM($C$2:C92)*D92/SUM($B$2:B92)-1</f>
        <v>0.0610013290839695</v>
      </c>
      <c r="AC92" s="40" t="n">
        <f aca="false">Z92-AA92</f>
        <v>-0.0765444004984379</v>
      </c>
      <c r="AD92" s="57" t="n">
        <f aca="false">IF(E92-F92&lt;0,"达成",E92-F92)</f>
        <v>0.100424432</v>
      </c>
      <c r="AE92" s="57"/>
    </row>
    <row r="93" customFormat="false" ht="15" hidden="false" customHeight="false" outlineLevel="0" collapsed="false">
      <c r="A93" s="100" t="s">
        <v>699</v>
      </c>
      <c r="B93" s="2" t="n">
        <v>240</v>
      </c>
      <c r="C93" s="93" t="n">
        <v>248.29</v>
      </c>
      <c r="D93" s="94" t="n">
        <v>0.9661</v>
      </c>
      <c r="E93" s="49" t="n">
        <f aca="false">10%*Q93+13%</f>
        <v>0.289915312666667</v>
      </c>
      <c r="F93" s="39" t="n">
        <f aca="false">IF(G93="",($F$1*C93-B93)/B93,H93/B93)</f>
        <v>0.1697562625</v>
      </c>
      <c r="G93" s="4"/>
      <c r="H93" s="95" t="n">
        <f aca="false">IF(G93="",$F$1*C93-B93,G93-B93)</f>
        <v>40.741503</v>
      </c>
      <c r="I93" s="2" t="s">
        <v>96</v>
      </c>
      <c r="J93" s="50" t="s">
        <v>211</v>
      </c>
      <c r="K93" s="96" t="n">
        <f aca="false">DATE(MID(J93,1,4),MID(J93,5,2),MID(J93,7,2))</f>
        <v>43606</v>
      </c>
      <c r="L93" s="97" t="str">
        <f aca="true">IF(LEN(J93) &gt; 15,DATE(MID(J93,12,4),MID(J93,16,2),MID(J93,18,2)),TEXT(TODAY(),"yyyy/m/d"))</f>
        <v>2020/2/21</v>
      </c>
      <c r="M93" s="79" t="n">
        <f aca="false">(L93-K93+1)*B93</f>
        <v>66480</v>
      </c>
      <c r="N93" s="98" t="n">
        <f aca="false">H93/M93*365</f>
        <v>0.223686049864621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</v>
      </c>
      <c r="T93" s="55"/>
      <c r="U93" s="99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921.706</v>
      </c>
      <c r="Z93" s="40" t="n">
        <f aca="false">W93/X93-1</f>
        <v>0.0690934032983508</v>
      </c>
      <c r="AA93" s="40" t="n">
        <f aca="false">S93/(X93-V93)-1</f>
        <v>0.151293297309009</v>
      </c>
      <c r="AB93" s="40" t="n">
        <f aca="false">SUM($C$2:C93)*D93/SUM($B$2:B93)-1</f>
        <v>0.0774404902548727</v>
      </c>
      <c r="AC93" s="40" t="n">
        <f aca="false">Z93-AA93</f>
        <v>-0.0821998940106585</v>
      </c>
      <c r="AD93" s="57" t="n">
        <f aca="false">IF(E93-F93&lt;0,"达成",E93-F93)</f>
        <v>0.120159050166667</v>
      </c>
      <c r="AE93" s="57"/>
    </row>
    <row r="94" customFormat="false" ht="15" hidden="false" customHeight="false" outlineLevel="0" collapsed="false">
      <c r="A94" s="100" t="s">
        <v>700</v>
      </c>
      <c r="B94" s="2" t="n">
        <v>135</v>
      </c>
      <c r="C94" s="93" t="n">
        <v>140.5</v>
      </c>
      <c r="D94" s="94" t="n">
        <v>0.9604</v>
      </c>
      <c r="E94" s="49" t="n">
        <f aca="false">10%*Q94+13%</f>
        <v>0.219957466666667</v>
      </c>
      <c r="F94" s="39" t="n">
        <f aca="false">IF(G94="",($F$1*C94-B94)/B94,H94/B94)</f>
        <v>0.176765555555556</v>
      </c>
      <c r="G94" s="4"/>
      <c r="H94" s="95" t="n">
        <f aca="false">IF(G94="",$F$1*C94-B94,G94-B94)</f>
        <v>23.86335</v>
      </c>
      <c r="I94" s="2" t="s">
        <v>96</v>
      </c>
      <c r="J94" s="50" t="s">
        <v>213</v>
      </c>
      <c r="K94" s="96" t="n">
        <f aca="false">DATE(MID(J94,1,4),MID(J94,5,2),MID(J94,7,2))</f>
        <v>43607</v>
      </c>
      <c r="L94" s="97" t="str">
        <f aca="true">IF(LEN(J94) &gt; 15,DATE(MID(J94,12,4),MID(J94,16,2),MID(J94,18,2)),TEXT(TODAY(),"yyyy/m/d"))</f>
        <v>2020/2/21</v>
      </c>
      <c r="M94" s="79" t="n">
        <f aca="false">(L94-K94+1)*B94</f>
        <v>37260</v>
      </c>
      <c r="N94" s="98" t="n">
        <f aca="false">H94/M94*365</f>
        <v>0.233766042673108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99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880.260200000001</v>
      </c>
      <c r="Z94" s="40" t="n">
        <f aca="false">W94/X94-1</f>
        <v>0.0653254322820038</v>
      </c>
      <c r="AA94" s="40" t="n">
        <f aca="false">S94/(X94-V94)-1</f>
        <v>0.141357757443979</v>
      </c>
      <c r="AB94" s="40" t="n">
        <f aca="false">SUM($C$2:C94)*D94/SUM($B$2:B94)-1</f>
        <v>0.070366690909091</v>
      </c>
      <c r="AC94" s="40" t="n">
        <f aca="false">Z94-AA94</f>
        <v>-0.0760323251619757</v>
      </c>
      <c r="AD94" s="57" t="n">
        <f aca="false">IF(E94-F94&lt;0,"达成",E94-F94)</f>
        <v>0.0431919111111115</v>
      </c>
      <c r="AE94" s="57"/>
    </row>
    <row r="95" customFormat="false" ht="15" hidden="false" customHeight="false" outlineLevel="0" collapsed="false">
      <c r="A95" s="100" t="s">
        <v>701</v>
      </c>
      <c r="B95" s="2" t="n">
        <v>135</v>
      </c>
      <c r="C95" s="93" t="n">
        <v>143.24</v>
      </c>
      <c r="D95" s="94" t="n">
        <v>0.942</v>
      </c>
      <c r="E95" s="49" t="n">
        <f aca="false">10%*Q95+13%</f>
        <v>0.21995472</v>
      </c>
      <c r="F95" s="39" t="n">
        <f aca="false">IF(G95="",($F$1*C95-B95)/B95,H95/B95)</f>
        <v>0.199714577777778</v>
      </c>
      <c r="G95" s="4"/>
      <c r="H95" s="95" t="n">
        <f aca="false">IF(G95="",$F$1*C95-B95,G95-B95)</f>
        <v>26.961468</v>
      </c>
      <c r="I95" s="2" t="s">
        <v>96</v>
      </c>
      <c r="J95" s="50" t="s">
        <v>702</v>
      </c>
      <c r="K95" s="96" t="n">
        <f aca="false">DATE(MID(J95,1,4),MID(J95,5,2),MID(J95,7,2))</f>
        <v>43608</v>
      </c>
      <c r="L95" s="97" t="str">
        <f aca="true">IF(LEN(J95) &gt; 15,DATE(MID(J95,12,4),MID(J95,16,2),MID(J95,18,2)),TEXT(TODAY(),"yyyy/m/d"))</f>
        <v>2020/2/21</v>
      </c>
      <c r="M95" s="79" t="n">
        <f aca="false">(L95-K95+1)*B95</f>
        <v>37125</v>
      </c>
      <c r="N95" s="98" t="n">
        <f aca="false">H95/M95*365</f>
        <v>0.265075712323232</v>
      </c>
      <c r="O95" s="52" t="n">
        <f aca="false">D95*C95</f>
        <v>134.93208</v>
      </c>
      <c r="P95" s="52" t="n">
        <f aca="false">O95-B95</f>
        <v>-0.0679199999999867</v>
      </c>
      <c r="Q95" s="53" t="n">
        <f aca="false">O95/150</f>
        <v>0.8995472</v>
      </c>
      <c r="R95" s="54" t="n">
        <f aca="false">R94+C95-T95</f>
        <v>7543.74</v>
      </c>
      <c r="S95" s="55" t="n">
        <f aca="false">R95*D95</f>
        <v>7106.20308</v>
      </c>
      <c r="T95" s="55"/>
      <c r="U95" s="99"/>
      <c r="V95" s="56" t="n">
        <f aca="false">U95+V94</f>
        <v>7247.82</v>
      </c>
      <c r="W95" s="56" t="n">
        <f aca="false">S95+V95</f>
        <v>14354.02308</v>
      </c>
      <c r="X95" s="1" t="n">
        <f aca="false">X94+B95</f>
        <v>13610</v>
      </c>
      <c r="Y95" s="54" t="n">
        <f aca="false">W95-X95</f>
        <v>744.023079999999</v>
      </c>
      <c r="Z95" s="40" t="n">
        <f aca="false">W95/X95-1</f>
        <v>0.0546673828067596</v>
      </c>
      <c r="AA95" s="40" t="n">
        <f aca="false">S95/(X95-V95)-1</f>
        <v>0.116944676195895</v>
      </c>
      <c r="AB95" s="40" t="n">
        <f aca="false">SUM($C$2:C95)*D95/SUM($B$2:B95)-1</f>
        <v>0.0493603144746513</v>
      </c>
      <c r="AC95" s="40" t="n">
        <f aca="false">Z95-AA95</f>
        <v>-0.0622772933891353</v>
      </c>
      <c r="AD95" s="57" t="n">
        <f aca="false">IF(E95-F95&lt;0,"达成",E95-F95)</f>
        <v>0.020240142222222</v>
      </c>
      <c r="AE95" s="57"/>
    </row>
    <row r="96" customFormat="false" ht="15" hidden="false" customHeight="false" outlineLevel="0" collapsed="false">
      <c r="A96" s="100" t="s">
        <v>703</v>
      </c>
      <c r="B96" s="2" t="n">
        <v>240</v>
      </c>
      <c r="C96" s="93" t="n">
        <v>256.1</v>
      </c>
      <c r="D96" s="94" t="n">
        <v>0.9367</v>
      </c>
      <c r="E96" s="49" t="n">
        <f aca="false">10%*Q96+13%</f>
        <v>0.289925913333333</v>
      </c>
      <c r="F96" s="39" t="n">
        <f aca="false">IF(G96="",($F$1*C96-B96)/B96,H96/B96)</f>
        <v>0.206551125</v>
      </c>
      <c r="G96" s="4"/>
      <c r="H96" s="95" t="n">
        <f aca="false">IF(G96="",$F$1*C96-B96,G96-B96)</f>
        <v>49.5722700000001</v>
      </c>
      <c r="I96" s="2" t="s">
        <v>96</v>
      </c>
      <c r="J96" s="50" t="s">
        <v>704</v>
      </c>
      <c r="K96" s="96" t="n">
        <f aca="false">DATE(MID(J96,1,4),MID(J96,5,2),MID(J96,7,2))</f>
        <v>43609</v>
      </c>
      <c r="L96" s="97" t="str">
        <f aca="true">IF(LEN(J96) &gt; 15,DATE(MID(J96,12,4),MID(J96,16,2),MID(J96,18,2)),TEXT(TODAY(),"yyyy/m/d"))</f>
        <v>2020/2/21</v>
      </c>
      <c r="M96" s="79" t="n">
        <f aca="false">(L96-K96+1)*B96</f>
        <v>65760</v>
      </c>
      <c r="N96" s="98" t="n">
        <f aca="false">H96/M96*365</f>
        <v>0.275150221259125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7799.84000000001</v>
      </c>
      <c r="S96" s="55" t="n">
        <f aca="false">R96*D96</f>
        <v>7306.11012800001</v>
      </c>
      <c r="T96" s="55"/>
      <c r="U96" s="99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703.930128000011</v>
      </c>
      <c r="Z96" s="40" t="n">
        <f aca="false">W96/X96-1</f>
        <v>0.0508252800000009</v>
      </c>
      <c r="AA96" s="40" t="n">
        <f aca="false">S96/(X96-V96)-1</f>
        <v>0.106620862805923</v>
      </c>
      <c r="AB96" s="40" t="n">
        <f aca="false">SUM($C$2:C96)*D96/SUM($B$2:B96)-1</f>
        <v>0.0426952135740075</v>
      </c>
      <c r="AC96" s="40" t="n">
        <f aca="false">Z96-AA96</f>
        <v>-0.0557955828059222</v>
      </c>
      <c r="AD96" s="57" t="n">
        <f aca="false">IF(E96-F96&lt;0,"达成",E96-F96)</f>
        <v>0.0833747883333328</v>
      </c>
      <c r="AE96" s="57"/>
    </row>
    <row r="97" customFormat="false" ht="15" hidden="false" customHeight="false" outlineLevel="0" collapsed="false">
      <c r="A97" s="58" t="s">
        <v>705</v>
      </c>
      <c r="B97" s="59" t="n">
        <v>90</v>
      </c>
      <c r="C97" s="101" t="n">
        <v>93.8</v>
      </c>
      <c r="D97" s="102" t="n">
        <v>0.959</v>
      </c>
      <c r="E97" s="62" t="n">
        <f aca="false">10%*Q97+13%</f>
        <v>0.189969466666667</v>
      </c>
      <c r="F97" s="76" t="n">
        <f aca="false">IF(G97="",($F$1*C97-B97)/B97,H97/B97)</f>
        <v>0.178440666666667</v>
      </c>
      <c r="G97" s="64"/>
      <c r="H97" s="103" t="n">
        <f aca="false">IF(G97="",$F$1*C97-B97,G97-B97)</f>
        <v>16.05966</v>
      </c>
      <c r="I97" s="59" t="s">
        <v>686</v>
      </c>
      <c r="J97" s="66" t="s">
        <v>706</v>
      </c>
      <c r="K97" s="96" t="n">
        <f aca="false">DATE(MID(J97,1,4),MID(J97,5,2),MID(J97,7,2))</f>
        <v>43612</v>
      </c>
      <c r="L97" s="97" t="n">
        <f aca="true">IF(LEN(J97) &gt; 15,DATE(MID(J97,12,4),MID(J97,16,2),MID(J97,18,2)),TEXT(TODAY(),"yyyy/m/d"))</f>
        <v>43882</v>
      </c>
      <c r="M97" s="79" t="n">
        <f aca="false">(L97-K97+1)*B97</f>
        <v>24390</v>
      </c>
      <c r="N97" s="98" t="n">
        <f aca="false">H97/M97*365</f>
        <v>0.240335215252153</v>
      </c>
      <c r="O97" s="52" t="n">
        <f aca="false">D97*C97</f>
        <v>89.9542</v>
      </c>
      <c r="P97" s="52" t="n">
        <f aca="false">O97-B97</f>
        <v>-0.0457999999999998</v>
      </c>
      <c r="Q97" s="53" t="n">
        <f aca="false">O97/150</f>
        <v>0.599694666666667</v>
      </c>
      <c r="R97" s="54" t="n">
        <f aca="false">R96+C97-T97</f>
        <v>7893.64000000001</v>
      </c>
      <c r="S97" s="55" t="n">
        <f aca="false">R97*D97</f>
        <v>7570.00076000001</v>
      </c>
      <c r="T97" s="55"/>
      <c r="U97" s="99"/>
      <c r="V97" s="56" t="n">
        <f aca="false">U97+V96</f>
        <v>7247.82</v>
      </c>
      <c r="W97" s="56" t="n">
        <f aca="false">S97+V97</f>
        <v>14817.82076</v>
      </c>
      <c r="X97" s="1" t="n">
        <f aca="false">X96+B97</f>
        <v>13940</v>
      </c>
      <c r="Y97" s="54" t="n">
        <f aca="false">W97-X97</f>
        <v>877.82076000001</v>
      </c>
      <c r="Z97" s="40" t="n">
        <f aca="false">W97/X97-1</f>
        <v>0.0629713601147783</v>
      </c>
      <c r="AA97" s="40" t="n">
        <f aca="false">S97/(X97-V97)-1</f>
        <v>0.131171122115665</v>
      </c>
      <c r="AB97" s="40" t="n">
        <f aca="false">SUM($C$2:C97)*D97/SUM($B$2:B97)-1</f>
        <v>0.0670794375896702</v>
      </c>
      <c r="AC97" s="40" t="n">
        <f aca="false">Z97-AA97</f>
        <v>-0.0681997620008865</v>
      </c>
      <c r="AD97" s="57" t="n">
        <f aca="false">IF(E97-F97&lt;0,"达成",E97-F97)</f>
        <v>0.0115288000000004</v>
      </c>
      <c r="AE97" s="57"/>
    </row>
    <row r="98" customFormat="false" ht="15" hidden="false" customHeight="false" outlineLevel="0" collapsed="false">
      <c r="A98" s="100" t="s">
        <v>707</v>
      </c>
      <c r="B98" s="2" t="n">
        <v>135</v>
      </c>
      <c r="C98" s="93" t="n">
        <v>140.89</v>
      </c>
      <c r="D98" s="94" t="n">
        <v>0.9577</v>
      </c>
      <c r="E98" s="49" t="n">
        <f aca="false">10%*Q98+13%</f>
        <v>0.219953568666667</v>
      </c>
      <c r="F98" s="39" t="n">
        <f aca="false">IF(G98="",($F$1*C98-B98)/B98,H98/B98)</f>
        <v>0.180032022222222</v>
      </c>
      <c r="G98" s="4"/>
      <c r="H98" s="95" t="n">
        <f aca="false">IF(G98="",$F$1*C98-B98,G98-B98)</f>
        <v>24.304323</v>
      </c>
      <c r="I98" s="2" t="s">
        <v>96</v>
      </c>
      <c r="J98" s="50" t="s">
        <v>221</v>
      </c>
      <c r="K98" s="96" t="n">
        <f aca="false">DATE(MID(J98,1,4),MID(J98,5,2),MID(J98,7,2))</f>
        <v>43613</v>
      </c>
      <c r="L98" s="97" t="str">
        <f aca="true">IF(LEN(J98) &gt; 15,DATE(MID(J98,12,4),MID(J98,16,2),MID(J98,18,2)),TEXT(TODAY(),"yyyy/m/d"))</f>
        <v>2020/2/21</v>
      </c>
      <c r="M98" s="79" t="n">
        <f aca="false">(L98-K98+1)*B98</f>
        <v>36450</v>
      </c>
      <c r="N98" s="98" t="n">
        <f aca="false">H98/M98*365</f>
        <v>0.243376622633745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8034.53000000001</v>
      </c>
      <c r="S98" s="55" t="n">
        <f aca="false">R98*D98</f>
        <v>7694.66938100001</v>
      </c>
      <c r="T98" s="55"/>
      <c r="U98" s="99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867.48938100001</v>
      </c>
      <c r="Z98" s="40" t="n">
        <f aca="false">W98/X98-1</f>
        <v>0.0616333485612797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Z98-AA98</f>
        <v>-0.0654307366100515</v>
      </c>
      <c r="AD98" s="57" t="n">
        <f aca="false">IF(E98-F98&lt;0,"达成",E98-F98)</f>
        <v>0.0399215464444449</v>
      </c>
      <c r="AE98" s="57"/>
    </row>
    <row r="99" customFormat="false" ht="15" hidden="false" customHeight="false" outlineLevel="0" collapsed="false">
      <c r="A99" s="100" t="s">
        <v>708</v>
      </c>
      <c r="B99" s="2" t="n">
        <v>135</v>
      </c>
      <c r="C99" s="93" t="n">
        <v>140.84</v>
      </c>
      <c r="D99" s="94" t="n">
        <v>0.958</v>
      </c>
      <c r="E99" s="49" t="n">
        <f aca="false">10%*Q99+13%</f>
        <v>0.219949813333333</v>
      </c>
      <c r="F99" s="39" t="n">
        <f aca="false">IF(G99="",($F$1*C99-B99)/B99,H99/B99)</f>
        <v>0.179613244444445</v>
      </c>
      <c r="G99" s="4"/>
      <c r="H99" s="95" t="n">
        <f aca="false">IF(G99="",$F$1*C99-B99,G99-B99)</f>
        <v>24.247788</v>
      </c>
      <c r="I99" s="2" t="s">
        <v>96</v>
      </c>
      <c r="J99" s="50" t="s">
        <v>223</v>
      </c>
      <c r="K99" s="96" t="n">
        <f aca="false">DATE(MID(J99,1,4),MID(J99,5,2),MID(J99,7,2))</f>
        <v>43614</v>
      </c>
      <c r="L99" s="97" t="str">
        <f aca="true">IF(LEN(J99) &gt; 15,DATE(MID(J99,12,4),MID(J99,16,2),MID(J99,18,2)),TEXT(TODAY(),"yyyy/m/d"))</f>
        <v>2020/2/21</v>
      </c>
      <c r="M99" s="79" t="n">
        <f aca="false">(L99-K99+1)*B99</f>
        <v>36315</v>
      </c>
      <c r="N99" s="98" t="n">
        <f aca="false">H99/M99*365</f>
        <v>0.243713138372573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</v>
      </c>
      <c r="T99" s="55"/>
      <c r="U99" s="99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</v>
      </c>
      <c r="Z99" s="40" t="n">
        <f aca="false">W99/X99-1</f>
        <v>0.0612121365235749</v>
      </c>
      <c r="AA99" s="40" t="n">
        <f aca="false">S99/(X99-V99)-1</f>
        <v>0.124935646593452</v>
      </c>
      <c r="AB99" s="40" t="n">
        <f aca="false">SUM($C$2:C99)*D99/SUM($B$2:B99)-1</f>
        <v>0.0647060985221677</v>
      </c>
      <c r="AC99" s="40" t="n">
        <f aca="false">Z99-AA99</f>
        <v>-0.063723510069877</v>
      </c>
      <c r="AD99" s="57" t="n">
        <f aca="false">IF(E99-F99&lt;0,"达成",E99-F99)</f>
        <v>0.0403365688888885</v>
      </c>
      <c r="AE99" s="57"/>
    </row>
    <row r="100" customFormat="false" ht="15" hidden="false" customHeight="false" outlineLevel="0" collapsed="false">
      <c r="A100" s="100" t="s">
        <v>709</v>
      </c>
      <c r="B100" s="2" t="n">
        <v>135</v>
      </c>
      <c r="C100" s="93" t="n">
        <v>141.67</v>
      </c>
      <c r="D100" s="94" t="n">
        <v>0.9524</v>
      </c>
      <c r="E100" s="49" t="n">
        <f aca="false">10%*Q100+13%</f>
        <v>0.219951005333333</v>
      </c>
      <c r="F100" s="39" t="n">
        <f aca="false">IF(G100="",($F$1*C100-B100)/B100,H100/B100)</f>
        <v>0.186564955555555</v>
      </c>
      <c r="G100" s="4"/>
      <c r="H100" s="95" t="n">
        <f aca="false">IF(G100="",$F$1*C100-B100,G100-B100)</f>
        <v>25.186269</v>
      </c>
      <c r="I100" s="2" t="s">
        <v>96</v>
      </c>
      <c r="J100" s="50" t="s">
        <v>225</v>
      </c>
      <c r="K100" s="96" t="n">
        <f aca="false">DATE(MID(J100,1,4),MID(J100,5,2),MID(J100,7,2))</f>
        <v>43615</v>
      </c>
      <c r="L100" s="97" t="str">
        <f aca="true">IF(LEN(J100) &gt; 15,DATE(MID(J100,12,4),MID(J100,16,2),MID(J100,18,2)),TEXT(TODAY(),"yyyy/m/d"))</f>
        <v>2020/2/21</v>
      </c>
      <c r="M100" s="79" t="n">
        <f aca="false">(L100-K100+1)*B100</f>
        <v>36180</v>
      </c>
      <c r="N100" s="98" t="n">
        <f aca="false">H100/M100*365</f>
        <v>0.254090331260365</v>
      </c>
      <c r="O100" s="52" t="n">
        <f aca="false">D100*C100</f>
        <v>134.926508</v>
      </c>
      <c r="P100" s="52" t="n">
        <f aca="false">O100-B100</f>
        <v>-0.0734920000000159</v>
      </c>
      <c r="Q100" s="53" t="n">
        <f aca="false">O100/150</f>
        <v>0.899510053333333</v>
      </c>
      <c r="R100" s="54" t="n">
        <f aca="false">R99+C100-T100</f>
        <v>8317.04</v>
      </c>
      <c r="S100" s="55" t="n">
        <f aca="false">R100*D100</f>
        <v>7921.148896</v>
      </c>
      <c r="T100" s="55"/>
      <c r="U100" s="99"/>
      <c r="V100" s="56" t="n">
        <f aca="false">U100+V99</f>
        <v>7247.82</v>
      </c>
      <c r="W100" s="56" t="n">
        <f aca="false">S100+V100</f>
        <v>15168.968896</v>
      </c>
      <c r="X100" s="1" t="n">
        <f aca="false">X99+B100</f>
        <v>14345</v>
      </c>
      <c r="Y100" s="54" t="n">
        <f aca="false">W100-X100</f>
        <v>823.968896</v>
      </c>
      <c r="Z100" s="40" t="n">
        <f aca="false">W100/X100-1</f>
        <v>0.0574394490066226</v>
      </c>
      <c r="AA100" s="40" t="n">
        <f aca="false">S100/(X100-V100)-1</f>
        <v>0.116098069374033</v>
      </c>
      <c r="AB100" s="40" t="n">
        <f aca="false">SUM($C$2:C100)*D100/SUM($B$2:B100)-1</f>
        <v>0.0579268494945975</v>
      </c>
      <c r="AC100" s="40" t="n">
        <f aca="false">Z100-AA100</f>
        <v>-0.0586586203674104</v>
      </c>
      <c r="AD100" s="57" t="n">
        <f aca="false">IF(E100-F100&lt;0,"达成",E100-F100)</f>
        <v>0.0333860497777776</v>
      </c>
      <c r="AE100" s="57"/>
    </row>
    <row r="101" customFormat="false" ht="15" hidden="false" customHeight="false" outlineLevel="0" collapsed="false">
      <c r="A101" s="100" t="s">
        <v>710</v>
      </c>
      <c r="B101" s="2" t="n">
        <v>135</v>
      </c>
      <c r="C101" s="93" t="n">
        <v>142.04</v>
      </c>
      <c r="D101" s="94" t="n">
        <v>0.9499</v>
      </c>
      <c r="E101" s="49" t="n">
        <f aca="false">10%*Q101+13%</f>
        <v>0.219949197333333</v>
      </c>
      <c r="F101" s="39" t="n">
        <f aca="false">IF(G101="",($F$1*C101-B101)/B101,H101/B101)</f>
        <v>0.189663911111111</v>
      </c>
      <c r="G101" s="4"/>
      <c r="H101" s="95" t="n">
        <f aca="false">IF(G101="",$F$1*C101-B101,G101-B101)</f>
        <v>25.604628</v>
      </c>
      <c r="I101" s="2" t="s">
        <v>96</v>
      </c>
      <c r="J101" s="50" t="s">
        <v>227</v>
      </c>
      <c r="K101" s="96" t="n">
        <f aca="false">DATE(MID(J101,1,4),MID(J101,5,2),MID(J101,7,2))</f>
        <v>43616</v>
      </c>
      <c r="L101" s="97" t="str">
        <f aca="true">IF(LEN(J101) &gt; 15,DATE(MID(J101,12,4),MID(J101,16,2),MID(J101,18,2)),TEXT(TODAY(),"yyyy/m/d"))</f>
        <v>2020/2/21</v>
      </c>
      <c r="M101" s="79" t="n">
        <f aca="false">(L101-K101+1)*B101</f>
        <v>36045</v>
      </c>
      <c r="N101" s="98" t="n">
        <f aca="false">H101/M101*365</f>
        <v>0.259278380357886</v>
      </c>
      <c r="O101" s="52" t="n">
        <f aca="false">D101*C101</f>
        <v>134.923796</v>
      </c>
      <c r="P101" s="52" t="n">
        <f aca="false">O101-B101</f>
        <v>-0.0762039999999899</v>
      </c>
      <c r="Q101" s="53" t="n">
        <f aca="false">O101/150</f>
        <v>0.899491973333333</v>
      </c>
      <c r="R101" s="54" t="n">
        <f aca="false">R100+C101-T101</f>
        <v>8459.08000000001</v>
      </c>
      <c r="S101" s="55" t="n">
        <f aca="false">R101*D101</f>
        <v>8035.28009200001</v>
      </c>
      <c r="T101" s="55"/>
      <c r="U101" s="99"/>
      <c r="V101" s="56" t="n">
        <f aca="false">U101+V100</f>
        <v>7247.82</v>
      </c>
      <c r="W101" s="56" t="n">
        <f aca="false">S101+V101</f>
        <v>15283.100092</v>
      </c>
      <c r="X101" s="1" t="n">
        <f aca="false">X100+B101</f>
        <v>14480</v>
      </c>
      <c r="Y101" s="54" t="n">
        <f aca="false">W101-X101</f>
        <v>803.100092000012</v>
      </c>
      <c r="Z101" s="40" t="n">
        <f aca="false">W101/X101-1</f>
        <v>0.0554627135359125</v>
      </c>
      <c r="AA101" s="40" t="n">
        <f aca="false">S101/(X101-V101)-1</f>
        <v>0.111045368339838</v>
      </c>
      <c r="AB101" s="40" t="n">
        <f aca="false">SUM($C$2:C101)*D101/SUM($B$2:B101)-1</f>
        <v>0.054630411049724</v>
      </c>
      <c r="AC101" s="40" t="n">
        <f aca="false">Z101-AA101</f>
        <v>-0.0555826548039255</v>
      </c>
      <c r="AD101" s="57" t="n">
        <f aca="false">IF(E101-F101&lt;0,"达成",E101-F101)</f>
        <v>0.030285286222222</v>
      </c>
      <c r="AE101" s="57"/>
    </row>
    <row r="102" customFormat="false" ht="15" hidden="false" customHeight="false" outlineLevel="0" collapsed="false">
      <c r="A102" s="100" t="s">
        <v>711</v>
      </c>
      <c r="B102" s="2" t="n">
        <v>135</v>
      </c>
      <c r="C102" s="93" t="n">
        <v>143.59</v>
      </c>
      <c r="D102" s="94" t="n">
        <v>0.9397</v>
      </c>
      <c r="E102" s="49" t="n">
        <f aca="false">10%*Q102+13%</f>
        <v>0.219954348666667</v>
      </c>
      <c r="F102" s="39" t="n">
        <f aca="false">IF(G102="",($F$1*C102-B102)/B102,H102/B102)</f>
        <v>0.202646022222222</v>
      </c>
      <c r="G102" s="4"/>
      <c r="H102" s="95" t="n">
        <f aca="false">IF(G102="",$F$1*C102-B102,G102-B102)</f>
        <v>27.357213</v>
      </c>
      <c r="I102" s="2" t="s">
        <v>96</v>
      </c>
      <c r="J102" s="50" t="s">
        <v>229</v>
      </c>
      <c r="K102" s="96" t="n">
        <f aca="false">DATE(MID(J102,1,4),MID(J102,5,2),MID(J102,7,2))</f>
        <v>43619</v>
      </c>
      <c r="L102" s="97" t="str">
        <f aca="true">IF(LEN(J102) &gt; 15,DATE(MID(J102,12,4),MID(J102,16,2),MID(J102,18,2)),TEXT(TODAY(),"yyyy/m/d"))</f>
        <v>2020/2/21</v>
      </c>
      <c r="M102" s="79" t="n">
        <f aca="false">(L102-K102+1)*B102</f>
        <v>35640</v>
      </c>
      <c r="N102" s="98" t="n">
        <f aca="false">H102/M102*365</f>
        <v>0.280173477693603</v>
      </c>
      <c r="O102" s="52" t="n">
        <f aca="false">D102*C102</f>
        <v>134.931523</v>
      </c>
      <c r="P102" s="52" t="n">
        <f aca="false">O102-B102</f>
        <v>-0.068476999999973</v>
      </c>
      <c r="Q102" s="53" t="n">
        <f aca="false">O102/150</f>
        <v>0.899543486666667</v>
      </c>
      <c r="R102" s="54" t="n">
        <f aca="false">R101+C102-T102</f>
        <v>8602.67000000001</v>
      </c>
      <c r="S102" s="55" t="n">
        <f aca="false">R102*D102</f>
        <v>8083.92899900001</v>
      </c>
      <c r="T102" s="55"/>
      <c r="U102" s="99"/>
      <c r="V102" s="56" t="n">
        <f aca="false">U102+V101</f>
        <v>7247.82</v>
      </c>
      <c r="W102" s="56" t="n">
        <f aca="false">S102+V102</f>
        <v>15331.748999</v>
      </c>
      <c r="X102" s="1" t="n">
        <f aca="false">X101+B102</f>
        <v>14615</v>
      </c>
      <c r="Y102" s="54" t="n">
        <f aca="false">W102-X102</f>
        <v>716.74899900001</v>
      </c>
      <c r="Z102" s="40" t="n">
        <f aca="false">W102/X102-1</f>
        <v>0.0490420115634629</v>
      </c>
      <c r="AA102" s="40" t="n">
        <f aca="false">S102/(X102-V102)-1</f>
        <v>0.0972894647612803</v>
      </c>
      <c r="AB102" s="40" t="n">
        <f aca="false">SUM($C$2:C102)*D102/SUM($B$2:B102)-1</f>
        <v>0.0429011138556281</v>
      </c>
      <c r="AC102" s="40" t="n">
        <f aca="false">Z102-AA102</f>
        <v>-0.0482474531978174</v>
      </c>
      <c r="AD102" s="57" t="n">
        <f aca="false">IF(E102-F102&lt;0,"达成",E102-F102)</f>
        <v>0.0173083264444448</v>
      </c>
      <c r="AE102" s="57"/>
    </row>
    <row r="103" customFormat="false" ht="15" hidden="false" customHeight="false" outlineLevel="0" collapsed="false">
      <c r="A103" s="100" t="s">
        <v>712</v>
      </c>
      <c r="B103" s="2" t="n">
        <v>240</v>
      </c>
      <c r="C103" s="93" t="n">
        <v>258.14</v>
      </c>
      <c r="D103" s="94" t="n">
        <v>0.9292</v>
      </c>
      <c r="E103" s="49" t="n">
        <f aca="false">10%*Q103+13%</f>
        <v>0.289909125333333</v>
      </c>
      <c r="F103" s="39" t="n">
        <f aca="false">IF(G103="",($F$1*C103-B103)/B103,H103/B103)</f>
        <v>0.216162075</v>
      </c>
      <c r="G103" s="4"/>
      <c r="H103" s="95" t="n">
        <f aca="false">IF(G103="",$F$1*C103-B103,G103-B103)</f>
        <v>51.878898</v>
      </c>
      <c r="I103" s="2" t="s">
        <v>96</v>
      </c>
      <c r="J103" s="50" t="s">
        <v>231</v>
      </c>
      <c r="K103" s="96" t="n">
        <f aca="false">DATE(MID(J103,1,4),MID(J103,5,2),MID(J103,7,2))</f>
        <v>43620</v>
      </c>
      <c r="L103" s="97" t="str">
        <f aca="true">IF(LEN(J103) &gt; 15,DATE(MID(J103,12,4),MID(J103,16,2),MID(J103,18,2)),TEXT(TODAY(),"yyyy/m/d"))</f>
        <v>2020/2/21</v>
      </c>
      <c r="M103" s="79" t="n">
        <f aca="false">(L103-K103+1)*B103</f>
        <v>63120</v>
      </c>
      <c r="N103" s="98" t="n">
        <f aca="false">H103/M103*365</f>
        <v>0.299996796102662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99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</v>
      </c>
      <c r="Z103" s="40" t="n">
        <f aca="false">W103/X103-1</f>
        <v>0.0421598554022216</v>
      </c>
      <c r="AA103" s="40" t="n">
        <f aca="false">S103/(X103-V103)-1</f>
        <v>0.082328096876898</v>
      </c>
      <c r="AB103" s="40" t="n">
        <f aca="false">SUM($C$2:C103)*D103/SUM($B$2:B103)-1</f>
        <v>0.0307339435880178</v>
      </c>
      <c r="AC103" s="40" t="n">
        <f aca="false">Z103-AA103</f>
        <v>-0.0401682414746765</v>
      </c>
      <c r="AD103" s="57" t="n">
        <f aca="false">IF(E103-F103&lt;0,"达成",E103-F103)</f>
        <v>0.073747050333333</v>
      </c>
      <c r="AE103" s="57"/>
    </row>
    <row r="104" customFormat="false" ht="15" hidden="false" customHeight="false" outlineLevel="0" collapsed="false">
      <c r="A104" s="100" t="s">
        <v>713</v>
      </c>
      <c r="B104" s="2" t="n">
        <v>240</v>
      </c>
      <c r="C104" s="93" t="n">
        <v>258.61</v>
      </c>
      <c r="D104" s="94" t="n">
        <v>0.9276</v>
      </c>
      <c r="E104" s="49" t="n">
        <f aca="false">10%*Q104+13%</f>
        <v>0.289924424</v>
      </c>
      <c r="F104" s="39" t="n">
        <f aca="false">IF(G104="",($F$1*C104-B104)/B104,H104/B104)</f>
        <v>0.2183763625</v>
      </c>
      <c r="G104" s="4"/>
      <c r="H104" s="95" t="n">
        <f aca="false">IF(G104="",$F$1*C104-B104,G104-B104)</f>
        <v>52.4103270000001</v>
      </c>
      <c r="I104" s="2" t="s">
        <v>96</v>
      </c>
      <c r="J104" s="50" t="s">
        <v>233</v>
      </c>
      <c r="K104" s="96" t="n">
        <f aca="false">DATE(MID(J104,1,4),MID(J104,5,2),MID(J104,7,2))</f>
        <v>43621</v>
      </c>
      <c r="L104" s="97" t="str">
        <f aca="true">IF(LEN(J104) &gt; 15,DATE(MID(J104,12,4),MID(J104,16,2),MID(J104,18,2)),TEXT(TODAY(),"yyyy/m/d"))</f>
        <v>2020/2/21</v>
      </c>
      <c r="M104" s="79" t="n">
        <f aca="false">(L104-K104+1)*B104</f>
        <v>62880</v>
      </c>
      <c r="N104" s="98" t="n">
        <f aca="false">H104/M104*365</f>
        <v>0.304226611879772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99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611.993992000009</v>
      </c>
      <c r="Z104" s="40" t="n">
        <f aca="false">W104/X104-1</f>
        <v>0.0405428282212659</v>
      </c>
      <c r="AA104" s="40" t="n">
        <f aca="false">S104/(X104-V104)-1</f>
        <v>0.0779890345321514</v>
      </c>
      <c r="AB104" s="40" t="n">
        <f aca="false">SUM($C$2:C104)*D104/SUM($B$2:B104)-1</f>
        <v>0.0284911713812521</v>
      </c>
      <c r="AC104" s="40" t="n">
        <f aca="false">Z104-AA104</f>
        <v>-0.0374462063108856</v>
      </c>
      <c r="AD104" s="57" t="n">
        <f aca="false">IF(E104-F104&lt;0,"达成",E104-F104)</f>
        <v>0.0715480614999998</v>
      </c>
      <c r="AE104" s="57"/>
    </row>
    <row r="105" customFormat="false" ht="15" hidden="false" customHeight="false" outlineLevel="0" collapsed="false">
      <c r="A105" s="100" t="s">
        <v>714</v>
      </c>
      <c r="B105" s="2" t="n">
        <v>240</v>
      </c>
      <c r="C105" s="93" t="n">
        <v>263.9</v>
      </c>
      <c r="D105" s="94" t="n">
        <v>0.9089</v>
      </c>
      <c r="E105" s="49" t="n">
        <f aca="false">10%*Q105+13%</f>
        <v>0.289905806666667</v>
      </c>
      <c r="F105" s="39" t="n">
        <f aca="false">IF(G105="",($F$1*C105-B105)/B105,H105/B105)</f>
        <v>0.243298875</v>
      </c>
      <c r="G105" s="4"/>
      <c r="H105" s="95" t="n">
        <f aca="false">IF(G105="",$F$1*C105-B105,G105-B105)</f>
        <v>58.39173</v>
      </c>
      <c r="I105" s="2" t="s">
        <v>96</v>
      </c>
      <c r="J105" s="50" t="s">
        <v>715</v>
      </c>
      <c r="K105" s="96" t="n">
        <f aca="false">DATE(MID(J105,1,4),MID(J105,5,2),MID(J105,7,2))</f>
        <v>43622</v>
      </c>
      <c r="L105" s="97" t="str">
        <f aca="true">IF(LEN(J105) &gt; 15,DATE(MID(J105,12,4),MID(J105,16,2),MID(J105,18,2)),TEXT(TODAY(),"yyyy/m/d"))</f>
        <v>2020/2/21</v>
      </c>
      <c r="M105" s="79" t="n">
        <f aca="false">(L105-K105+1)*B105</f>
        <v>62640</v>
      </c>
      <c r="N105" s="98" t="n">
        <f aca="false">H105/M105*365</f>
        <v>0.34024555316092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8528.49954800001</v>
      </c>
      <c r="T105" s="55"/>
      <c r="U105" s="99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441.31954800001</v>
      </c>
      <c r="Z105" s="40" t="n">
        <f aca="false">W105/X105-1</f>
        <v>0.0287785815454848</v>
      </c>
      <c r="AA105" s="40" t="n">
        <f aca="false">S105/(X105-V105)-1</f>
        <v>0.0545702640475432</v>
      </c>
      <c r="AB105" s="40" t="n">
        <f aca="false">SUM($C$2:C105)*D105/SUM($B$2:B105)-1</f>
        <v>0.00762663240952088</v>
      </c>
      <c r="AC105" s="40" t="n">
        <f aca="false">Z105-AA105</f>
        <v>-0.0257916825020583</v>
      </c>
      <c r="AD105" s="57" t="n">
        <f aca="false">IF(E105-F105&lt;0,"达成",E105-F105)</f>
        <v>0.0466069316666671</v>
      </c>
      <c r="AE105" s="57"/>
    </row>
    <row r="106" customFormat="false" ht="15" hidden="false" customHeight="false" outlineLevel="0" collapsed="false">
      <c r="A106" s="100" t="s">
        <v>716</v>
      </c>
      <c r="B106" s="2" t="n">
        <v>240</v>
      </c>
      <c r="C106" s="93" t="n">
        <v>261.49</v>
      </c>
      <c r="D106" s="94" t="n">
        <v>0.9174</v>
      </c>
      <c r="E106" s="49" t="n">
        <f aca="false">10%*Q106+13%</f>
        <v>0.289927284</v>
      </c>
      <c r="F106" s="39" t="n">
        <f aca="false">IF(G106="",($F$1*C106-B106)/B106,H106/B106)</f>
        <v>0.2319447625</v>
      </c>
      <c r="G106" s="4"/>
      <c r="H106" s="95" t="n">
        <f aca="false">IF(G106="",$F$1*C106-B106,G106-B106)</f>
        <v>55.666743</v>
      </c>
      <c r="I106" s="2" t="s">
        <v>96</v>
      </c>
      <c r="J106" s="50" t="s">
        <v>237</v>
      </c>
      <c r="K106" s="96" t="n">
        <f aca="false">DATE(MID(J106,1,4),MID(J106,5,2),MID(J106,7,2))</f>
        <v>43626</v>
      </c>
      <c r="L106" s="97" t="str">
        <f aca="true">IF(LEN(J106) &gt; 15,DATE(MID(J106,12,4),MID(J106,16,2),MID(J106,18,2)),TEXT(TODAY(),"yyyy/m/d"))</f>
        <v>2020/2/21</v>
      </c>
      <c r="M106" s="79" t="n">
        <f aca="false">(L106-K106+1)*B106</f>
        <v>61680</v>
      </c>
      <c r="N106" s="98" t="n">
        <f aca="false">H106/M106*365</f>
        <v>0.32941571327821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8848.14869400001</v>
      </c>
      <c r="T106" s="55"/>
      <c r="U106" s="99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520.968694000008</v>
      </c>
      <c r="Z106" s="40" t="n">
        <f aca="false">W106/X106-1</f>
        <v>0.0334490333226329</v>
      </c>
      <c r="AA106" s="40" t="n">
        <f aca="false">S106/(X106-V106)-1</f>
        <v>0.0625624393852431</v>
      </c>
      <c r="AB106" s="40" t="n">
        <f aca="false">SUM($C$2:C106)*D106/SUM($B$2:B106)-1</f>
        <v>0.0167801896629216</v>
      </c>
      <c r="AC106" s="40" t="n">
        <f aca="false">Z106-AA106</f>
        <v>-0.0291134060626101</v>
      </c>
      <c r="AD106" s="57" t="n">
        <f aca="false">IF(E106-F106&lt;0,"达成",E106-F106)</f>
        <v>0.0579825215</v>
      </c>
      <c r="AE106" s="57"/>
    </row>
    <row r="107" customFormat="false" ht="15" hidden="false" customHeight="false" outlineLevel="0" collapsed="false">
      <c r="A107" s="58" t="s">
        <v>717</v>
      </c>
      <c r="B107" s="59" t="n">
        <v>90</v>
      </c>
      <c r="C107" s="101" t="n">
        <v>94.69</v>
      </c>
      <c r="D107" s="102" t="n">
        <v>0.9499</v>
      </c>
      <c r="E107" s="62" t="n">
        <f aca="false">10%*Q107+13%</f>
        <v>0.189964020666667</v>
      </c>
      <c r="F107" s="76" t="n">
        <f aca="false">IF(G107="",($F$1*C107-B107)/B107,H107/B107)</f>
        <v>0.189622033333333</v>
      </c>
      <c r="G107" s="64"/>
      <c r="H107" s="103" t="n">
        <f aca="false">IF(G107="",$F$1*C107-B107,G107-B107)</f>
        <v>17.065983</v>
      </c>
      <c r="I107" s="59" t="s">
        <v>686</v>
      </c>
      <c r="J107" s="66" t="s">
        <v>718</v>
      </c>
      <c r="K107" s="96" t="n">
        <f aca="false">DATE(MID(J107,1,4),MID(J107,5,2),MID(J107,7,2))</f>
        <v>43627</v>
      </c>
      <c r="L107" s="97" t="n">
        <f aca="true">IF(LEN(J107) &gt; 15,DATE(MID(J107,12,4),MID(J107,16,2),MID(J107,18,2)),TEXT(TODAY(),"yyyy/m/d"))</f>
        <v>43882</v>
      </c>
      <c r="M107" s="79" t="n">
        <f aca="false">(L107-K107+1)*B107</f>
        <v>23040</v>
      </c>
      <c r="N107" s="98" t="n">
        <f aca="false">H107/M107*365</f>
        <v>0.270359539713542</v>
      </c>
      <c r="O107" s="52" t="n">
        <f aca="false">D107*C107</f>
        <v>89.946031</v>
      </c>
      <c r="P107" s="52" t="n">
        <f aca="false">O107-B107</f>
        <v>-0.0539689999999951</v>
      </c>
      <c r="Q107" s="53" t="n">
        <f aca="false">O107/150</f>
        <v>0.599640206666667</v>
      </c>
      <c r="R107" s="54" t="n">
        <f aca="false">R106+C107-T107</f>
        <v>9739.50000000001</v>
      </c>
      <c r="S107" s="55" t="n">
        <f aca="false">R107*D107</f>
        <v>9251.55105000001</v>
      </c>
      <c r="T107" s="55"/>
      <c r="U107" s="99"/>
      <c r="V107" s="56" t="n">
        <f aca="false">U107+V106</f>
        <v>7247.82</v>
      </c>
      <c r="W107" s="56" t="n">
        <f aca="false">S107+V107</f>
        <v>16499.37105</v>
      </c>
      <c r="X107" s="1" t="n">
        <f aca="false">X106+B107</f>
        <v>15665</v>
      </c>
      <c r="Y107" s="54" t="n">
        <f aca="false">W107-X107</f>
        <v>834.371050000009</v>
      </c>
      <c r="Z107" s="40" t="n">
        <f aca="false">W107/X107-1</f>
        <v>0.0532633929141404</v>
      </c>
      <c r="AA107" s="40" t="n">
        <f aca="false">S107/(X107-V107)-1</f>
        <v>0.0991271482848186</v>
      </c>
      <c r="AB107" s="40" t="n">
        <f aca="false">SUM($C$2:C107)*D107/SUM($B$2:B107)-1</f>
        <v>0.0524940510692629</v>
      </c>
      <c r="AC107" s="40" t="n">
        <f aca="false">Z107-AA107</f>
        <v>-0.0458637553706782</v>
      </c>
      <c r="AD107" s="57" t="n">
        <f aca="false">IF(E107-F107&lt;0,"达成",E107-F107)</f>
        <v>0.000341987333333654</v>
      </c>
      <c r="AE107" s="57"/>
    </row>
    <row r="108" customFormat="false" ht="15" hidden="false" customHeight="false" outlineLevel="0" collapsed="false">
      <c r="A108" s="100" t="s">
        <v>719</v>
      </c>
      <c r="B108" s="2" t="n">
        <v>135</v>
      </c>
      <c r="C108" s="93" t="n">
        <v>143.09</v>
      </c>
      <c r="D108" s="94" t="n">
        <v>0.943</v>
      </c>
      <c r="E108" s="49" t="n">
        <f aca="false">10%*Q108+13%</f>
        <v>0.219955913333333</v>
      </c>
      <c r="F108" s="39" t="n">
        <f aca="false">IF(G108="",($F$1*C108-B108)/B108,H108/B108)</f>
        <v>0.198458244444444</v>
      </c>
      <c r="G108" s="4"/>
      <c r="H108" s="95" t="n">
        <f aca="false">IF(G108="",$F$1*C108-B108,G108-B108)</f>
        <v>26.791863</v>
      </c>
      <c r="I108" s="2" t="s">
        <v>96</v>
      </c>
      <c r="J108" s="50" t="s">
        <v>241</v>
      </c>
      <c r="K108" s="96" t="n">
        <f aca="false">DATE(MID(J108,1,4),MID(J108,5,2),MID(J108,7,2))</f>
        <v>43628</v>
      </c>
      <c r="L108" s="97" t="str">
        <f aca="true">IF(LEN(J108) &gt; 15,DATE(MID(J108,12,4),MID(J108,16,2),MID(J108,18,2)),TEXT(TODAY(),"yyyy/m/d"))</f>
        <v>2020/2/21</v>
      </c>
      <c r="M108" s="79" t="n">
        <f aca="false">(L108-K108+1)*B108</f>
        <v>34425</v>
      </c>
      <c r="N108" s="98" t="n">
        <f aca="false">H108/M108*365</f>
        <v>0.284067683224401</v>
      </c>
      <c r="O108" s="52" t="n">
        <f aca="false">D108*C108</f>
        <v>134.93387</v>
      </c>
      <c r="P108" s="52" t="n">
        <f aca="false">O108-B108</f>
        <v>-0.0661299999999869</v>
      </c>
      <c r="Q108" s="53" t="n">
        <f aca="false">O108/150</f>
        <v>0.899559133333333</v>
      </c>
      <c r="R108" s="54" t="n">
        <f aca="false">R107+C108-T108</f>
        <v>9882.59000000001</v>
      </c>
      <c r="S108" s="55" t="n">
        <f aca="false">R108*D108</f>
        <v>9319.28237000001</v>
      </c>
      <c r="T108" s="55"/>
      <c r="U108" s="99"/>
      <c r="V108" s="56" t="n">
        <f aca="false">U108+V107</f>
        <v>7247.82</v>
      </c>
      <c r="W108" s="56" t="n">
        <f aca="false">S108+V108</f>
        <v>16567.10237</v>
      </c>
      <c r="X108" s="1" t="n">
        <f aca="false">X107+B108</f>
        <v>15800</v>
      </c>
      <c r="Y108" s="54" t="n">
        <f aca="false">W108-X108</f>
        <v>767.102370000008</v>
      </c>
      <c r="Z108" s="40" t="n">
        <f aca="false">W108/X108-1</f>
        <v>0.0485507829113929</v>
      </c>
      <c r="AA108" s="40" t="n">
        <f aca="false">S108/(X108-V108)-1</f>
        <v>0.089696705401431</v>
      </c>
      <c r="AB108" s="40" t="n">
        <f aca="false">SUM($C$2:C108)*D108/SUM($B$2:B108)-1</f>
        <v>0.0444614284810128</v>
      </c>
      <c r="AC108" s="40" t="n">
        <f aca="false">Z108-AA108</f>
        <v>-0.0411459224900381</v>
      </c>
      <c r="AD108" s="57" t="n">
        <f aca="false">IF(E108-F108&lt;0,"达成",E108-F108)</f>
        <v>0.0214976688888885</v>
      </c>
      <c r="AE108" s="57"/>
    </row>
    <row r="109" customFormat="false" ht="15" hidden="false" customHeight="false" outlineLevel="0" collapsed="false">
      <c r="A109" s="58" t="s">
        <v>720</v>
      </c>
      <c r="B109" s="59" t="n">
        <v>90</v>
      </c>
      <c r="C109" s="101" t="n">
        <v>95.14</v>
      </c>
      <c r="D109" s="102" t="n">
        <v>0.9455</v>
      </c>
      <c r="E109" s="62" t="n">
        <f aca="false">10%*Q109+13%</f>
        <v>0.189969913333333</v>
      </c>
      <c r="F109" s="76" t="n">
        <f aca="false">IF(G109="",($F$1*C109-B109)/B109,H109/B109)</f>
        <v>0.195444444444444</v>
      </c>
      <c r="G109" s="64" t="n">
        <v>107.59</v>
      </c>
      <c r="H109" s="103" t="n">
        <f aca="false">IF(G109="",$F$1*C109-B109,G109-B109)</f>
        <v>17.59</v>
      </c>
      <c r="I109" s="59" t="s">
        <v>686</v>
      </c>
      <c r="J109" s="66" t="s">
        <v>721</v>
      </c>
      <c r="K109" s="104" t="n">
        <f aca="false">DATE(MID(J109,1,4),MID(J109,5,2),MID(J109,7,2))</f>
        <v>43629</v>
      </c>
      <c r="L109" s="105" t="n">
        <f aca="true">IF(LEN(J109) &gt; 15,DATE(MID(J109,12,4),MID(J109,16,2),MID(J109,18,2)),TEXT(TODAY(),"yyyy/m/d"))</f>
        <v>43881</v>
      </c>
      <c r="M109" s="106" t="n">
        <f aca="false">(L109-K109+1)*B109</f>
        <v>22770</v>
      </c>
      <c r="N109" s="69" t="n">
        <f aca="false">H109/M109*365</f>
        <v>0.281965305226175</v>
      </c>
      <c r="O109" s="70" t="n">
        <f aca="false">D109*C109</f>
        <v>89.95487</v>
      </c>
      <c r="P109" s="70" t="n">
        <f aca="false">O109-B109</f>
        <v>-0.0451300000000003</v>
      </c>
      <c r="Q109" s="71" t="n">
        <f aca="false">O109/150</f>
        <v>0.599699133333333</v>
      </c>
      <c r="R109" s="72" t="n">
        <f aca="false">R108+C109-T109</f>
        <v>9977.73</v>
      </c>
      <c r="S109" s="73" t="n">
        <f aca="false">R109*D109</f>
        <v>9433.943715</v>
      </c>
      <c r="T109" s="73"/>
      <c r="U109" s="107"/>
      <c r="V109" s="74" t="n">
        <f aca="false">U109+V108</f>
        <v>7247.82</v>
      </c>
      <c r="W109" s="74" t="n">
        <f aca="false">S109+V109</f>
        <v>16681.763715</v>
      </c>
      <c r="X109" s="75" t="n">
        <f aca="false">X108+B109</f>
        <v>15890</v>
      </c>
      <c r="Y109" s="72" t="n">
        <f aca="false">W109-X109</f>
        <v>791.763715000001</v>
      </c>
      <c r="Z109" s="76" t="n">
        <f aca="false">W109/X109-1</f>
        <v>0.0498277983008182</v>
      </c>
      <c r="AA109" s="76" t="n">
        <f aca="false">S109/(X109-V109)-1</f>
        <v>0.0916162027405121</v>
      </c>
      <c r="AB109" s="76" t="n">
        <f aca="false">SUM($C$2:C109)*D109/SUM($B$2:B109)-1</f>
        <v>0.0469600638766521</v>
      </c>
      <c r="AC109" s="76" t="n">
        <f aca="false">Z109-AA109</f>
        <v>-0.0417884044396939</v>
      </c>
      <c r="AD109" s="77" t="str">
        <f aca="false">IF(E109-F109&lt;0,"达成",E109-F109)</f>
        <v>达成</v>
      </c>
      <c r="AE109" s="57"/>
    </row>
    <row r="110" customFormat="false" ht="15" hidden="false" customHeight="false" outlineLevel="0" collapsed="false">
      <c r="A110" s="100" t="s">
        <v>722</v>
      </c>
      <c r="B110" s="2" t="n">
        <v>240</v>
      </c>
      <c r="C110" s="93" t="n">
        <v>258.36</v>
      </c>
      <c r="D110" s="94" t="n">
        <v>0.9285</v>
      </c>
      <c r="E110" s="49" t="n">
        <f aca="false">10%*Q110+13%</f>
        <v>0.28992484</v>
      </c>
      <c r="F110" s="39" t="n">
        <f aca="false">IF(G110="",($F$1*C110-B110)/B110,H110/B110)</f>
        <v>0.21719855</v>
      </c>
      <c r="G110" s="4"/>
      <c r="H110" s="95" t="n">
        <f aca="false">IF(G110="",$F$1*C110-B110,G110-B110)</f>
        <v>52.127652</v>
      </c>
      <c r="I110" s="2" t="s">
        <v>96</v>
      </c>
      <c r="J110" s="50" t="s">
        <v>245</v>
      </c>
      <c r="K110" s="96" t="n">
        <f aca="false">DATE(MID(J110,1,4),MID(J110,5,2),MID(J110,7,2))</f>
        <v>43630</v>
      </c>
      <c r="L110" s="97" t="str">
        <f aca="true">IF(LEN(J110) &gt; 15,DATE(MID(J110,12,4),MID(J110,16,2),MID(J110,18,2)),TEXT(TODAY(),"yyyy/m/d"))</f>
        <v>2020/2/21</v>
      </c>
      <c r="M110" s="79" t="n">
        <f aca="false">(L110-K110+1)*B110</f>
        <v>60720</v>
      </c>
      <c r="N110" s="98" t="n">
        <f aca="false">H110/M110*365</f>
        <v>0.313349686758893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</v>
      </c>
      <c r="T110" s="55"/>
      <c r="U110" s="99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622.029564999997</v>
      </c>
      <c r="Z110" s="40" t="n">
        <f aca="false">W110/X110-1</f>
        <v>0.0385635192188467</v>
      </c>
      <c r="AA110" s="40" t="n">
        <f aca="false">S110/(X110-V110)-1</f>
        <v>0.0700311820971877</v>
      </c>
      <c r="AB110" s="40" t="n">
        <f aca="false">SUM($C$2:C110)*D110/SUM($B$2:B110)-1</f>
        <v>0.0277101962182269</v>
      </c>
      <c r="AC110" s="40" t="n">
        <f aca="false">Z110-AA110</f>
        <v>-0.031467662878341</v>
      </c>
      <c r="AD110" s="57" t="n">
        <f aca="false">IF(E110-F110&lt;0,"达成",E110-F110)</f>
        <v>0.07272629</v>
      </c>
      <c r="AE110" s="57"/>
    </row>
    <row r="111" customFormat="false" ht="15" hidden="false" customHeight="false" outlineLevel="0" collapsed="false">
      <c r="A111" s="100" t="s">
        <v>723</v>
      </c>
      <c r="B111" s="2" t="n">
        <v>240</v>
      </c>
      <c r="C111" s="93" t="n">
        <v>258.18</v>
      </c>
      <c r="D111" s="94" t="n">
        <v>0.9291</v>
      </c>
      <c r="E111" s="49" t="n">
        <f aca="false">10%*Q111+13%</f>
        <v>0.289916692</v>
      </c>
      <c r="F111" s="39" t="n">
        <f aca="false">IF(G111="",($F$1*C111-B111)/B111,H111/B111)</f>
        <v>0.216350525</v>
      </c>
      <c r="G111" s="4"/>
      <c r="H111" s="95" t="n">
        <f aca="false">IF(G111="",$F$1*C111-B111,G111-B111)</f>
        <v>51.924126</v>
      </c>
      <c r="I111" s="2" t="s">
        <v>96</v>
      </c>
      <c r="J111" s="50" t="s">
        <v>247</v>
      </c>
      <c r="K111" s="96" t="n">
        <f aca="false">DATE(MID(J111,1,4),MID(J111,5,2),MID(J111,7,2))</f>
        <v>43633</v>
      </c>
      <c r="L111" s="97" t="str">
        <f aca="true">IF(LEN(J111) &gt; 15,DATE(MID(J111,12,4),MID(J111,16,2),MID(J111,18,2)),TEXT(TODAY(),"yyyy/m/d"))</f>
        <v>2020/2/21</v>
      </c>
      <c r="M111" s="79" t="n">
        <f aca="false">(L111-K111+1)*B111</f>
        <v>60000</v>
      </c>
      <c r="N111" s="98" t="n">
        <f aca="false">H111/M111*365</f>
        <v>0.3158717665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</v>
      </c>
      <c r="T111" s="55"/>
      <c r="U111" s="99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628.046257000002</v>
      </c>
      <c r="Z111" s="40" t="n">
        <f aca="false">W111/X111-1</f>
        <v>0.0383656846059868</v>
      </c>
      <c r="AA111" s="40" t="n">
        <f aca="false">S111/(X111-V111)-1</f>
        <v>0.0688482640114534</v>
      </c>
      <c r="AB111" s="40" t="n">
        <f aca="false">SUM($C$2:C111)*D111/SUM($B$2:B111)-1</f>
        <v>0.0279506778863776</v>
      </c>
      <c r="AC111" s="40" t="n">
        <f aca="false">Z111-AA111</f>
        <v>-0.0304825794054666</v>
      </c>
      <c r="AD111" s="57" t="n">
        <f aca="false">IF(E111-F111&lt;0,"达成",E111-F111)</f>
        <v>0.073566167</v>
      </c>
      <c r="AE111" s="57"/>
    </row>
    <row r="112" customFormat="false" ht="15" hidden="false" customHeight="false" outlineLevel="0" collapsed="false">
      <c r="A112" s="100" t="s">
        <v>724</v>
      </c>
      <c r="B112" s="2" t="n">
        <v>240</v>
      </c>
      <c r="C112" s="93" t="n">
        <v>258.46</v>
      </c>
      <c r="D112" s="94" t="n">
        <v>0.9281</v>
      </c>
      <c r="E112" s="49" t="n">
        <f aca="false">10%*Q112+13%</f>
        <v>0.289917817333333</v>
      </c>
      <c r="F112" s="39" t="n">
        <f aca="false">IF(G112="",($F$1*C112-B112)/B112,H112/B112)</f>
        <v>0.217669675</v>
      </c>
      <c r="G112" s="4"/>
      <c r="H112" s="95" t="n">
        <f aca="false">IF(G112="",$F$1*C112-B112,G112-B112)</f>
        <v>52.240722</v>
      </c>
      <c r="I112" s="2" t="s">
        <v>96</v>
      </c>
      <c r="J112" s="50" t="s">
        <v>249</v>
      </c>
      <c r="K112" s="96" t="n">
        <f aca="false">DATE(MID(J112,1,4),MID(J112,5,2),MID(J112,7,2))</f>
        <v>43634</v>
      </c>
      <c r="L112" s="97" t="str">
        <f aca="true">IF(LEN(J112) &gt; 15,DATE(MID(J112,12,4),MID(J112,16,2),MID(J112,18,2)),TEXT(TODAY(),"yyyy/m/d"))</f>
        <v>2020/2/21</v>
      </c>
      <c r="M112" s="79" t="n">
        <f aca="false">(L112-K112+1)*B112</f>
        <v>59760</v>
      </c>
      <c r="N112" s="98" t="n">
        <f aca="false">H112/M112*365</f>
        <v>0.319074021586345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99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617.428713000001</v>
      </c>
      <c r="Z112" s="40" t="n">
        <f aca="false">W112/X112-1</f>
        <v>0.03717210794702</v>
      </c>
      <c r="AA112" s="40" t="n">
        <f aca="false">S112/(X112-V112)-1</f>
        <v>0.0659492461157549</v>
      </c>
      <c r="AB112" s="40" t="n">
        <f aca="false">SUM($C$2:C112)*D112/SUM($B$2:B112)-1</f>
        <v>0.0264489857314871</v>
      </c>
      <c r="AC112" s="40" t="n">
        <f aca="false">Z112-AA112</f>
        <v>-0.028777138168735</v>
      </c>
      <c r="AD112" s="57" t="n">
        <f aca="false">IF(E112-F112&lt;0,"达成",E112-F112)</f>
        <v>0.072248142333333</v>
      </c>
      <c r="AE112" s="57"/>
    </row>
    <row r="113" customFormat="false" ht="15" hidden="false" customHeight="false" outlineLevel="0" collapsed="false">
      <c r="A113" s="100" t="s">
        <v>725</v>
      </c>
      <c r="B113" s="2" t="n">
        <v>240</v>
      </c>
      <c r="C113" s="93" t="n">
        <v>255.28</v>
      </c>
      <c r="D113" s="94" t="n">
        <v>0.9397</v>
      </c>
      <c r="E113" s="49" t="n">
        <f aca="false">10%*Q113+13%</f>
        <v>0.289924410666667</v>
      </c>
      <c r="F113" s="39" t="n">
        <f aca="false">IF(G113="",($F$1*C113-B113)/B113,H113/B113)</f>
        <v>0.2026879</v>
      </c>
      <c r="G113" s="4"/>
      <c r="H113" s="95" t="n">
        <f aca="false">IF(G113="",$F$1*C113-B113,G113-B113)</f>
        <v>48.645096</v>
      </c>
      <c r="I113" s="2" t="s">
        <v>96</v>
      </c>
      <c r="J113" s="50" t="s">
        <v>251</v>
      </c>
      <c r="K113" s="96" t="n">
        <f aca="false">DATE(MID(J113,1,4),MID(J113,5,2),MID(J113,7,2))</f>
        <v>43635</v>
      </c>
      <c r="L113" s="97" t="str">
        <f aca="true">IF(LEN(J113) &gt; 15,DATE(MID(J113,12,4),MID(J113,16,2),MID(J113,18,2)),TEXT(TODAY(),"yyyy/m/d"))</f>
        <v>2020/2/21</v>
      </c>
      <c r="M113" s="79" t="n">
        <f aca="false">(L113-K113+1)*B113</f>
        <v>59520</v>
      </c>
      <c r="N113" s="98" t="n">
        <f aca="false">H113/M113*365</f>
        <v>0.298310820564516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99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742.046997000001</v>
      </c>
      <c r="Z113" s="40" t="n">
        <f aca="false">W113/X113-1</f>
        <v>0.0440383974480714</v>
      </c>
      <c r="AA113" s="40" t="n">
        <f aca="false">S113/(X113-V113)-1</f>
        <v>0.077279013411538</v>
      </c>
      <c r="AB113" s="40" t="n">
        <f aca="false">SUM($C$2:C113)*D113/SUM($B$2:B113)-1</f>
        <v>0.0387120342433234</v>
      </c>
      <c r="AC113" s="40" t="n">
        <f aca="false">Z113-AA113</f>
        <v>-0.0332406159634666</v>
      </c>
      <c r="AD113" s="57" t="n">
        <f aca="false">IF(E113-F113&lt;0,"达成",E113-F113)</f>
        <v>0.0872365106666669</v>
      </c>
      <c r="AE113" s="57"/>
    </row>
    <row r="114" customFormat="false" ht="15" hidden="false" customHeight="false" outlineLevel="0" collapsed="false">
      <c r="A114" s="100" t="s">
        <v>726</v>
      </c>
      <c r="B114" s="2" t="n">
        <v>135</v>
      </c>
      <c r="C114" s="93" t="n">
        <v>140.91</v>
      </c>
      <c r="D114" s="94" t="n">
        <v>0.9576</v>
      </c>
      <c r="E114" s="49" t="n">
        <f aca="false">10%*Q114+13%</f>
        <v>0.219956944</v>
      </c>
      <c r="F114" s="39" t="n">
        <f aca="false">IF(G114="",($F$1*C114-B114)/B114,H114/B114)</f>
        <v>0.180199533333333</v>
      </c>
      <c r="G114" s="4"/>
      <c r="H114" s="95" t="n">
        <f aca="false">IF(G114="",$F$1*C114-B114,G114-B114)</f>
        <v>24.326937</v>
      </c>
      <c r="I114" s="2" t="s">
        <v>96</v>
      </c>
      <c r="J114" s="50" t="s">
        <v>253</v>
      </c>
      <c r="K114" s="96" t="n">
        <f aca="false">DATE(MID(J114,1,4),MID(J114,5,2),MID(J114,7,2))</f>
        <v>43636</v>
      </c>
      <c r="L114" s="97" t="str">
        <f aca="true">IF(LEN(J114) &gt; 15,DATE(MID(J114,12,4),MID(J114,16,2),MID(J114,18,2)),TEXT(TODAY(),"yyyy/m/d"))</f>
        <v>2020/2/21</v>
      </c>
      <c r="M114" s="79" t="n">
        <f aca="false">(L114-K114+1)*B114</f>
        <v>33345</v>
      </c>
      <c r="N114" s="98" t="n">
        <f aca="false">H114/M114*365</f>
        <v>0.266286759784076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99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</v>
      </c>
      <c r="Z114" s="40" t="n">
        <f aca="false">W114/X114-1</f>
        <v>0.0552855926994407</v>
      </c>
      <c r="AA114" s="40" t="n">
        <f aca="false">S114/(X114-V114)-1</f>
        <v>0.0964371401165429</v>
      </c>
      <c r="AB114" s="40" t="n">
        <f aca="false">SUM($C$2:C114)*D114/SUM($B$2:B114)-1</f>
        <v>0.0580293218722403</v>
      </c>
      <c r="AC114" s="40" t="n">
        <f aca="false">Z114-AA114</f>
        <v>-0.0411515474171023</v>
      </c>
      <c r="AD114" s="57" t="n">
        <f aca="false">IF(E114-F114&lt;0,"达成",E114-F114)</f>
        <v>0.0397574106666666</v>
      </c>
      <c r="AE114" s="57"/>
    </row>
    <row r="115" customFormat="false" ht="15" hidden="false" customHeight="false" outlineLevel="0" collapsed="false">
      <c r="A115" s="100" t="s">
        <v>727</v>
      </c>
      <c r="B115" s="2" t="n">
        <v>135</v>
      </c>
      <c r="C115" s="93" t="n">
        <v>139.13</v>
      </c>
      <c r="D115" s="94" t="n">
        <v>0.9698</v>
      </c>
      <c r="E115" s="49" t="n">
        <f aca="false">10%*Q115+13%</f>
        <v>0.219952182666667</v>
      </c>
      <c r="F115" s="39" t="n">
        <f aca="false">IF(G115="",($F$1*C115-B115)/B115,H115/B115)</f>
        <v>0.165291044444444</v>
      </c>
      <c r="G115" s="4"/>
      <c r="H115" s="95" t="n">
        <f aca="false">IF(G115="",$F$1*C115-B115,G115-B115)</f>
        <v>22.314291</v>
      </c>
      <c r="I115" s="2" t="s">
        <v>96</v>
      </c>
      <c r="J115" s="50" t="s">
        <v>255</v>
      </c>
      <c r="K115" s="96" t="n">
        <f aca="false">DATE(MID(J115,1,4),MID(J115,5,2),MID(J115,7,2))</f>
        <v>43637</v>
      </c>
      <c r="L115" s="97" t="str">
        <f aca="true">IF(LEN(J115) &gt; 15,DATE(MID(J115,12,4),MID(J115,16,2),MID(J115,18,2)),TEXT(TODAY(),"yyyy/m/d"))</f>
        <v>2020/2/21</v>
      </c>
      <c r="M115" s="79" t="n">
        <f aca="false">(L115-K115+1)*B115</f>
        <v>33210</v>
      </c>
      <c r="N115" s="98" t="n">
        <f aca="false">H115/M115*365</f>
        <v>0.245248907407407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99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0.0627903557242988</v>
      </c>
      <c r="AA115" s="40" t="n">
        <f aca="false">S115/(X115-V115)-1</f>
        <v>0.108888907009394</v>
      </c>
      <c r="AB115" s="40" t="n">
        <f aca="false">SUM($C$2:C115)*D115/SUM($B$2:B115)-1</f>
        <v>0.0709407365654207</v>
      </c>
      <c r="AC115" s="40" t="n">
        <f aca="false">Z115-AA115</f>
        <v>-0.0460985512850951</v>
      </c>
      <c r="AD115" s="57" t="n">
        <f aca="false">IF(E115-F115&lt;0,"达成",E115-F115)</f>
        <v>0.0546611382222226</v>
      </c>
      <c r="AE115" s="57"/>
    </row>
    <row r="116" customFormat="false" ht="15" hidden="false" customHeight="false" outlineLevel="0" collapsed="false">
      <c r="A116" s="100" t="s">
        <v>728</v>
      </c>
      <c r="B116" s="2" t="n">
        <v>135</v>
      </c>
      <c r="C116" s="93" t="n">
        <v>139.06</v>
      </c>
      <c r="D116" s="94" t="n">
        <v>0.9703</v>
      </c>
      <c r="E116" s="49" t="n">
        <f aca="false">10%*Q116+13%</f>
        <v>0.219953278666667</v>
      </c>
      <c r="F116" s="39" t="n">
        <f aca="false">IF(G116="",($F$1*C116-B116)/B116,H116/B116)</f>
        <v>0.164704755555556</v>
      </c>
      <c r="G116" s="4"/>
      <c r="H116" s="95" t="n">
        <f aca="false">IF(G116="",$F$1*C116-B116,G116-B116)</f>
        <v>22.235142</v>
      </c>
      <c r="I116" s="2" t="s">
        <v>96</v>
      </c>
      <c r="J116" s="50" t="s">
        <v>257</v>
      </c>
      <c r="K116" s="96" t="n">
        <f aca="false">DATE(MID(J116,1,4),MID(J116,5,2),MID(J116,7,2))</f>
        <v>43640</v>
      </c>
      <c r="L116" s="97" t="str">
        <f aca="true">IF(LEN(J116) &gt; 15,DATE(MID(J116,12,4),MID(J116,16,2),MID(J116,18,2)),TEXT(TODAY(),"yyyy/m/d"))</f>
        <v>2020/2/21</v>
      </c>
      <c r="M116" s="79" t="n">
        <f aca="false">(L116-K116+1)*B116</f>
        <v>32805</v>
      </c>
      <c r="N116" s="98" t="n">
        <f aca="false">H116/M116*365</f>
        <v>0.247396032007316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99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0.0626221288322226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Z116-AA116</f>
        <v>-0.0453548270134803</v>
      </c>
      <c r="AD116" s="57" t="n">
        <f aca="false">IF(E116-F116&lt;0,"达成",E116-F116)</f>
        <v>0.0552485231111115</v>
      </c>
      <c r="AE116" s="57"/>
    </row>
    <row r="117" customFormat="false" ht="15" hidden="false" customHeight="false" outlineLevel="0" collapsed="false">
      <c r="A117" s="100" t="s">
        <v>729</v>
      </c>
      <c r="B117" s="2" t="n">
        <v>135</v>
      </c>
      <c r="C117" s="93" t="n">
        <v>140.36</v>
      </c>
      <c r="D117" s="94" t="n">
        <v>0.9614</v>
      </c>
      <c r="E117" s="49" t="n">
        <f aca="false">10%*Q117+13%</f>
        <v>0.219961402666667</v>
      </c>
      <c r="F117" s="39" t="n">
        <f aca="false">IF(G117="",($F$1*C117-B117)/B117,H117/B117)</f>
        <v>0.175592977777778</v>
      </c>
      <c r="G117" s="4"/>
      <c r="H117" s="95" t="n">
        <f aca="false">IF(G117="",$F$1*C117-B117,G117-B117)</f>
        <v>23.705052</v>
      </c>
      <c r="I117" s="2" t="s">
        <v>96</v>
      </c>
      <c r="J117" s="50" t="s">
        <v>259</v>
      </c>
      <c r="K117" s="96" t="n">
        <f aca="false">DATE(MID(J117,1,4),MID(J117,5,2),MID(J117,7,2))</f>
        <v>43641</v>
      </c>
      <c r="L117" s="97" t="str">
        <f aca="true">IF(LEN(J117) &gt; 15,DATE(MID(J117,12,4),MID(J117,16,2),MID(J117,18,2)),TEXT(TODAY(),"yyyy/m/d"))</f>
        <v>2020/2/21</v>
      </c>
      <c r="M117" s="79" t="n">
        <f aca="false">(L117-K117+1)*B117</f>
        <v>32670</v>
      </c>
      <c r="N117" s="98" t="n">
        <f aca="false">H117/M117*365</f>
        <v>0.264840648301194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99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978.785658000001</v>
      </c>
      <c r="Z117" s="40" t="n">
        <f aca="false">W117/X117-1</f>
        <v>0.0562843966647499</v>
      </c>
      <c r="AA117" s="40" t="n">
        <f aca="false">S117/(X117-V117)-1</f>
        <v>0.0965064372748263</v>
      </c>
      <c r="AB117" s="40" t="n">
        <f aca="false">SUM($C$2:C117)*D117/SUM($B$2:B117)-1</f>
        <v>0.0606287531914895</v>
      </c>
      <c r="AC117" s="40" t="n">
        <f aca="false">Z117-AA117</f>
        <v>-0.0402220406100764</v>
      </c>
      <c r="AD117" s="57" t="n">
        <f aca="false">IF(E117-F117&lt;0,"达成",E117-F117)</f>
        <v>0.0443684248888891</v>
      </c>
      <c r="AE117" s="57"/>
    </row>
    <row r="118" customFormat="false" ht="15" hidden="false" customHeight="false" outlineLevel="0" collapsed="false">
      <c r="A118" s="100" t="s">
        <v>730</v>
      </c>
      <c r="B118" s="2" t="n">
        <v>135</v>
      </c>
      <c r="C118" s="93" t="n">
        <v>140.6</v>
      </c>
      <c r="D118" s="94" t="n">
        <v>0.9597</v>
      </c>
      <c r="E118" s="49" t="n">
        <f aca="false">10%*Q118+13%</f>
        <v>0.21995588</v>
      </c>
      <c r="F118" s="39" t="n">
        <f aca="false">IF(G118="",($F$1*C118-B118)/B118,H118/B118)</f>
        <v>0.177603111111111</v>
      </c>
      <c r="G118" s="4"/>
      <c r="H118" s="95" t="n">
        <f aca="false">IF(G118="",$F$1*C118-B118,G118-B118)</f>
        <v>23.97642</v>
      </c>
      <c r="I118" s="2" t="s">
        <v>96</v>
      </c>
      <c r="J118" s="50" t="s">
        <v>261</v>
      </c>
      <c r="K118" s="96" t="n">
        <f aca="false">DATE(MID(J118,1,4),MID(J118,5,2),MID(J118,7,2))</f>
        <v>43642</v>
      </c>
      <c r="L118" s="97" t="str">
        <f aca="true">IF(LEN(J118) &gt; 15,DATE(MID(J118,12,4),MID(J118,16,2),MID(J118,18,2)),TEXT(TODAY(),"yyyy/m/d"))</f>
        <v>2020/2/21</v>
      </c>
      <c r="M118" s="79" t="n">
        <f aca="false">(L118-K118+1)*B118</f>
        <v>32535</v>
      </c>
      <c r="N118" s="98" t="n">
        <f aca="false">H118/M118*365</f>
        <v>0.268983964960811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99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959.054778999998</v>
      </c>
      <c r="Z118" s="40" t="n">
        <f aca="false">W118/X118-1</f>
        <v>0.0547249517261055</v>
      </c>
      <c r="AA118" s="40" t="n">
        <f aca="false">S118/(X118-V118)-1</f>
        <v>0.0933188655837496</v>
      </c>
      <c r="AB118" s="40" t="n">
        <f aca="false">SUM($C$2:C118)*D118/SUM($B$2:B118)-1</f>
        <v>0.0582969220542084</v>
      </c>
      <c r="AC118" s="40" t="n">
        <f aca="false">Z118-AA118</f>
        <v>-0.0385939138576441</v>
      </c>
      <c r="AD118" s="57" t="n">
        <f aca="false">IF(E118-F118&lt;0,"达成",E118-F118)</f>
        <v>0.042352768888889</v>
      </c>
      <c r="AE118" s="57"/>
    </row>
    <row r="119" customFormat="false" ht="15" hidden="false" customHeight="false" outlineLevel="0" collapsed="false">
      <c r="A119" s="100" t="s">
        <v>731</v>
      </c>
      <c r="B119" s="2" t="n">
        <v>135</v>
      </c>
      <c r="C119" s="93" t="n">
        <v>139.37</v>
      </c>
      <c r="D119" s="94" t="n">
        <v>0.9682</v>
      </c>
      <c r="E119" s="49" t="n">
        <f aca="false">10%*Q119+13%</f>
        <v>0.219958689333333</v>
      </c>
      <c r="F119" s="39" t="n">
        <f aca="false">IF(G119="",($F$1*C119-B119)/B119,H119/B119)</f>
        <v>0.167301177777778</v>
      </c>
      <c r="G119" s="4"/>
      <c r="H119" s="95" t="n">
        <f aca="false">IF(G119="",$F$1*C119-B119,G119-B119)</f>
        <v>22.585659</v>
      </c>
      <c r="I119" s="2" t="s">
        <v>96</v>
      </c>
      <c r="J119" s="50" t="s">
        <v>263</v>
      </c>
      <c r="K119" s="96" t="n">
        <f aca="false">DATE(MID(J119,1,4),MID(J119,5,2),MID(J119,7,2))</f>
        <v>43643</v>
      </c>
      <c r="L119" s="97" t="str">
        <f aca="true">IF(LEN(J119) &gt; 15,DATE(MID(J119,12,4),MID(J119,16,2),MID(J119,18,2)),TEXT(TODAY(),"yyyy/m/d"))</f>
        <v>2020/2/21</v>
      </c>
      <c r="M119" s="79" t="n">
        <f aca="false">(L119-K119+1)*B119</f>
        <v>32400</v>
      </c>
      <c r="N119" s="98" t="n">
        <f aca="false">H119/M119*365</f>
        <v>0.25443720787037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99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</v>
      </c>
      <c r="Z119" s="40" t="n">
        <f aca="false">W119/X119-1</f>
        <v>0.0599383583238957</v>
      </c>
      <c r="AA119" s="40" t="n">
        <f aca="false">S119/(X119-V119)-1</f>
        <v>0.101660882543329</v>
      </c>
      <c r="AB119" s="40" t="n">
        <f aca="false">SUM($C$2:C119)*D119/SUM($B$2:B119)-1</f>
        <v>0.0671493821064553</v>
      </c>
      <c r="AC119" s="40" t="n">
        <f aca="false">Z119-AA119</f>
        <v>-0.0417225242194335</v>
      </c>
      <c r="AD119" s="57" t="n">
        <f aca="false">IF(E119-F119&lt;0,"达成",E119-F119)</f>
        <v>0.0526575115555551</v>
      </c>
      <c r="AE119" s="57"/>
    </row>
    <row r="120" customFormat="false" ht="15" hidden="false" customHeight="false" outlineLevel="0" collapsed="false">
      <c r="A120" s="100" t="s">
        <v>732</v>
      </c>
      <c r="B120" s="2" t="n">
        <v>135</v>
      </c>
      <c r="C120" s="93" t="n">
        <v>140.82</v>
      </c>
      <c r="D120" s="94" t="n">
        <v>0.9582</v>
      </c>
      <c r="E120" s="49" t="n">
        <f aca="false">10%*Q120+13%</f>
        <v>0.219955816</v>
      </c>
      <c r="F120" s="39" t="n">
        <f aca="false">IF(G120="",($F$1*C120-B120)/B120,H120/B120)</f>
        <v>0.179445733333333</v>
      </c>
      <c r="G120" s="4"/>
      <c r="H120" s="95" t="n">
        <f aca="false">IF(G120="",$F$1*C120-B120,G120-B120)</f>
        <v>24.225174</v>
      </c>
      <c r="I120" s="2" t="s">
        <v>96</v>
      </c>
      <c r="J120" s="50" t="s">
        <v>265</v>
      </c>
      <c r="K120" s="96" t="n">
        <f aca="false">DATE(MID(J120,1,4),MID(J120,5,2),MID(J120,7,2))</f>
        <v>43644</v>
      </c>
      <c r="L120" s="97" t="str">
        <f aca="true">IF(LEN(J120) &gt; 15,DATE(MID(J120,12,4),MID(J120,16,2),MID(J120,18,2)),TEXT(TODAY(),"yyyy/m/d"))</f>
        <v>2020/2/21</v>
      </c>
      <c r="M120" s="79" t="n">
        <f aca="false">(L120-K120+1)*B120</f>
        <v>32265</v>
      </c>
      <c r="N120" s="98" t="n">
        <f aca="false">H120/M120*365</f>
        <v>0.274048923291492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99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939.970732000002</v>
      </c>
      <c r="Z120" s="40" t="n">
        <f aca="false">W120/X120-1</f>
        <v>0.0528221821860073</v>
      </c>
      <c r="AA120" s="40" t="n">
        <f aca="false">S120/(X120-V120)-1</f>
        <v>0.0891205736509664</v>
      </c>
      <c r="AB120" s="40" t="n">
        <f aca="false">SUM($C$2:C120)*D120/SUM($B$2:B120)-1</f>
        <v>0.0556978596234898</v>
      </c>
      <c r="AC120" s="40" t="n">
        <f aca="false">Z120-AA120</f>
        <v>-0.0362983914649591</v>
      </c>
      <c r="AD120" s="57" t="n">
        <f aca="false">IF(E120-F120&lt;0,"达成",E120-F120)</f>
        <v>0.0405100826666666</v>
      </c>
      <c r="AE120" s="57"/>
    </row>
    <row r="121" customFormat="false" ht="15" hidden="false" customHeight="false" outlineLevel="0" collapsed="false">
      <c r="A121" s="100" t="s">
        <v>733</v>
      </c>
      <c r="B121" s="2" t="n">
        <v>135</v>
      </c>
      <c r="C121" s="93" t="n">
        <v>136.94</v>
      </c>
      <c r="D121" s="94" t="n">
        <v>0.9854</v>
      </c>
      <c r="E121" s="49" t="n">
        <f aca="false">10%*Q121+13%</f>
        <v>0.219960450666667</v>
      </c>
      <c r="F121" s="39" t="n">
        <f aca="false">IF(G121="",($F$1*C121-B121)/B121,H121/B121)</f>
        <v>0.146948577777778</v>
      </c>
      <c r="G121" s="4"/>
      <c r="H121" s="95" t="n">
        <f aca="false">IF(G121="",$F$1*C121-B121,G121-B121)</f>
        <v>19.838058</v>
      </c>
      <c r="I121" s="2" t="s">
        <v>96</v>
      </c>
      <c r="J121" s="50" t="s">
        <v>267</v>
      </c>
      <c r="K121" s="96" t="n">
        <f aca="false">DATE(MID(J121,1,4),MID(J121,5,2),MID(J121,7,2))</f>
        <v>43647</v>
      </c>
      <c r="L121" s="97" t="str">
        <f aca="true">IF(LEN(J121) &gt; 15,DATE(MID(J121,12,4),MID(J121,16,2),MID(J121,18,2)),TEXT(TODAY(),"yyyy/m/d"))</f>
        <v>2020/2/21</v>
      </c>
      <c r="M121" s="79" t="n">
        <f aca="false">(L121-K121+1)*B121</f>
        <v>31860</v>
      </c>
      <c r="N121" s="98" t="n">
        <f aca="false">H121/M121*365</f>
        <v>0.227272164783427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99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</v>
      </c>
      <c r="Z121" s="40" t="n">
        <f aca="false">W121/X121-1</f>
        <v>0.0706074779698831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Z121-AA121</f>
        <v>-0.0479069151596094</v>
      </c>
      <c r="AD121" s="57" t="n">
        <f aca="false">IF(E121-F121&lt;0,"达成",E121-F121)</f>
        <v>0.0730118728888893</v>
      </c>
      <c r="AE121" s="57"/>
    </row>
    <row r="122" customFormat="false" ht="15" hidden="false" customHeight="false" outlineLevel="0" collapsed="false">
      <c r="A122" s="100" t="s">
        <v>734</v>
      </c>
      <c r="B122" s="2" t="n">
        <v>135</v>
      </c>
      <c r="C122" s="93" t="n">
        <v>137.34</v>
      </c>
      <c r="D122" s="94" t="n">
        <v>0.9825</v>
      </c>
      <c r="E122" s="49" t="n">
        <f aca="false">10%*Q122+13%</f>
        <v>0.2199577</v>
      </c>
      <c r="F122" s="39" t="n">
        <f aca="false">IF(G122="",($F$1*C122-B122)/B122,H122/B122)</f>
        <v>0.1502988</v>
      </c>
      <c r="G122" s="4"/>
      <c r="H122" s="95" t="n">
        <f aca="false">IF(G122="",$F$1*C122-B122,G122-B122)</f>
        <v>20.290338</v>
      </c>
      <c r="I122" s="2" t="s">
        <v>96</v>
      </c>
      <c r="J122" s="50" t="s">
        <v>269</v>
      </c>
      <c r="K122" s="96" t="n">
        <f aca="false">DATE(MID(J122,1,4),MID(J122,5,2),MID(J122,7,2))</f>
        <v>43648</v>
      </c>
      <c r="L122" s="97" t="str">
        <f aca="true">IF(LEN(J122) &gt; 15,DATE(MID(J122,12,4),MID(J122,16,2),MID(J122,18,2)),TEXT(TODAY(),"yyyy/m/d"))</f>
        <v>2020/2/21</v>
      </c>
      <c r="M122" s="79" t="n">
        <f aca="false">(L122-K122+1)*B122</f>
        <v>31725</v>
      </c>
      <c r="N122" s="98" t="n">
        <f aca="false">H122/M122*365</f>
        <v>0.233442817021277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99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</v>
      </c>
      <c r="Z122" s="40" t="n">
        <f aca="false">W122/X122-1</f>
        <v>0.0681298394685859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Z122-AA122</f>
        <v>-0.04564894113782</v>
      </c>
      <c r="AD122" s="57" t="n">
        <f aca="false">IF(E122-F122&lt;0,"达成",E122-F122)</f>
        <v>0.0696588999999998</v>
      </c>
      <c r="AE122" s="57"/>
    </row>
    <row r="123" customFormat="false" ht="15" hidden="false" customHeight="false" outlineLevel="0" collapsed="false">
      <c r="A123" s="100" t="s">
        <v>735</v>
      </c>
      <c r="B123" s="2" t="n">
        <v>135</v>
      </c>
      <c r="C123" s="93" t="n">
        <v>138.45</v>
      </c>
      <c r="D123" s="94" t="n">
        <v>0.9746</v>
      </c>
      <c r="E123" s="49" t="n">
        <f aca="false">10%*Q123+13%</f>
        <v>0.21995558</v>
      </c>
      <c r="F123" s="39" t="n">
        <f aca="false">IF(G123="",($F$1*C123-B123)/B123,H123/B123)</f>
        <v>0.159595666666667</v>
      </c>
      <c r="G123" s="4"/>
      <c r="H123" s="95" t="n">
        <f aca="false">IF(G123="",$F$1*C123-B123,G123-B123)</f>
        <v>21.545415</v>
      </c>
      <c r="I123" s="2" t="s">
        <v>96</v>
      </c>
      <c r="J123" s="50" t="s">
        <v>271</v>
      </c>
      <c r="K123" s="96" t="n">
        <f aca="false">DATE(MID(J123,1,4),MID(J123,5,2),MID(J123,7,2))</f>
        <v>43649</v>
      </c>
      <c r="L123" s="97" t="str">
        <f aca="true">IF(LEN(J123) &gt; 15,DATE(MID(J123,12,4),MID(J123,16,2),MID(J123,18,2)),TEXT(TODAY(),"yyyy/m/d"))</f>
        <v>2020/2/21</v>
      </c>
      <c r="M123" s="79" t="n">
        <f aca="false">(L123-K123+1)*B123</f>
        <v>31590</v>
      </c>
      <c r="N123" s="98" t="n">
        <f aca="false">H123/M123*365</f>
        <v>0.248941958689459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99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</v>
      </c>
      <c r="Z123" s="40" t="n">
        <f aca="false">W123/X123-1</f>
        <v>0.0622980689010988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Z123-AA123</f>
        <v>-0.0412269694017779</v>
      </c>
      <c r="AD123" s="57" t="n">
        <f aca="false">IF(E123-F123&lt;0,"达成",E123-F123)</f>
        <v>0.0603599133333334</v>
      </c>
      <c r="AE123" s="57"/>
    </row>
    <row r="124" customFormat="false" ht="15" hidden="false" customHeight="false" outlineLevel="0" collapsed="false">
      <c r="A124" s="100" t="s">
        <v>736</v>
      </c>
      <c r="B124" s="2" t="n">
        <v>135</v>
      </c>
      <c r="C124" s="93" t="n">
        <v>138.85</v>
      </c>
      <c r="D124" s="94" t="n">
        <v>0.9718</v>
      </c>
      <c r="E124" s="49" t="n">
        <f aca="false">10%*Q124+13%</f>
        <v>0.219956286666667</v>
      </c>
      <c r="F124" s="39" t="n">
        <f aca="false">IF(G124="",($F$1*C124-B124)/B124,H124/B124)</f>
        <v>0.162945888888889</v>
      </c>
      <c r="G124" s="4"/>
      <c r="H124" s="95" t="n">
        <f aca="false">IF(G124="",$F$1*C124-B124,G124-B124)</f>
        <v>21.997695</v>
      </c>
      <c r="I124" s="2" t="s">
        <v>96</v>
      </c>
      <c r="J124" s="50" t="s">
        <v>273</v>
      </c>
      <c r="K124" s="96" t="n">
        <f aca="false">DATE(MID(J124,1,4),MID(J124,5,2),MID(J124,7,2))</f>
        <v>43650</v>
      </c>
      <c r="L124" s="97" t="str">
        <f aca="true">IF(LEN(J124) &gt; 15,DATE(MID(J124,12,4),MID(J124,16,2),MID(J124,18,2)),TEXT(TODAY(),"yyyy/m/d"))</f>
        <v>2020/2/21</v>
      </c>
      <c r="M124" s="79" t="n">
        <f aca="false">(L124-K124+1)*B124</f>
        <v>31455</v>
      </c>
      <c r="N124" s="98" t="n">
        <f aca="false">H124/M124*365</f>
        <v>0.255258581306628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99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</v>
      </c>
      <c r="Z124" s="40" t="n">
        <f aca="false">W124/X124-1</f>
        <v>0.0599419968366512</v>
      </c>
      <c r="AA124" s="40" t="n">
        <f aca="false">S124/(X124-V124)-1</f>
        <v>0.0991267853502875</v>
      </c>
      <c r="AB124" s="40" t="n">
        <f aca="false">SUM($C$2:C124)*D124/SUM($B$2:B124)-1</f>
        <v>0.0683831923643303</v>
      </c>
      <c r="AC124" s="40" t="n">
        <f aca="false">Z124-AA124</f>
        <v>-0.0391847885136363</v>
      </c>
      <c r="AD124" s="57" t="n">
        <f aca="false">IF(E124-F124&lt;0,"达成",E124-F124)</f>
        <v>0.0570103977777782</v>
      </c>
      <c r="AE124" s="57"/>
    </row>
    <row r="125" customFormat="false" ht="15" hidden="false" customHeight="false" outlineLevel="0" collapsed="false">
      <c r="A125" s="100" t="s">
        <v>737</v>
      </c>
      <c r="B125" s="2" t="n">
        <v>135</v>
      </c>
      <c r="C125" s="93" t="n">
        <v>138.33</v>
      </c>
      <c r="D125" s="94" t="n">
        <v>0.9755</v>
      </c>
      <c r="E125" s="49" t="n">
        <f aca="false">10%*Q125+13%</f>
        <v>0.21996061</v>
      </c>
      <c r="F125" s="39" t="n">
        <f aca="false">IF(G125="",($F$1*C125-B125)/B125,H125/B125)</f>
        <v>0.1585906</v>
      </c>
      <c r="G125" s="4"/>
      <c r="H125" s="95" t="n">
        <f aca="false">IF(G125="",$F$1*C125-B125,G125-B125)</f>
        <v>21.409731</v>
      </c>
      <c r="I125" s="2" t="s">
        <v>96</v>
      </c>
      <c r="J125" s="50" t="s">
        <v>275</v>
      </c>
      <c r="K125" s="96" t="n">
        <f aca="false">DATE(MID(J125,1,4),MID(J125,5,2),MID(J125,7,2))</f>
        <v>43651</v>
      </c>
      <c r="L125" s="97" t="str">
        <f aca="true">IF(LEN(J125) &gt; 15,DATE(MID(J125,12,4),MID(J125,16,2),MID(J125,18,2)),TEXT(TODAY(),"yyyy/m/d"))</f>
        <v>2020/2/21</v>
      </c>
      <c r="M125" s="79" t="n">
        <f aca="false">(L125-K125+1)*B125</f>
        <v>31320</v>
      </c>
      <c r="N125" s="98" t="n">
        <f aca="false">H125/M125*365</f>
        <v>0.249506762931034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99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</v>
      </c>
      <c r="Z125" s="40" t="n">
        <f aca="false">W125/X125-1</f>
        <v>0.0620127144017326</v>
      </c>
      <c r="AA125" s="40" t="n">
        <f aca="false">S125/(X125-V125)-1</f>
        <v>0.102063488110153</v>
      </c>
      <c r="AB125" s="40" t="n">
        <f aca="false">SUM($C$2:C125)*D125/SUM($B$2:B125)-1</f>
        <v>0.0719181664861939</v>
      </c>
      <c r="AC125" s="40" t="n">
        <f aca="false">Z125-AA125</f>
        <v>-0.0400507737084208</v>
      </c>
      <c r="AD125" s="57" t="n">
        <f aca="false">IF(E125-F125&lt;0,"达成",E125-F125)</f>
        <v>0.0613700099999998</v>
      </c>
      <c r="AE125" s="57"/>
    </row>
    <row r="126" customFormat="false" ht="15" hidden="false" customHeight="false" outlineLevel="0" collapsed="false">
      <c r="A126" s="100" t="s">
        <v>738</v>
      </c>
      <c r="B126" s="2" t="n">
        <v>135</v>
      </c>
      <c r="C126" s="93" t="n">
        <v>142.89</v>
      </c>
      <c r="D126" s="94" t="n">
        <v>0.9443</v>
      </c>
      <c r="E126" s="49" t="n">
        <f aca="false">10%*Q126+13%</f>
        <v>0.219954018</v>
      </c>
      <c r="F126" s="39" t="n">
        <f aca="false">IF(G126="",($F$1*C126-B126)/B126,H126/B126)</f>
        <v>0.196783133333333</v>
      </c>
      <c r="G126" s="4"/>
      <c r="H126" s="95" t="n">
        <f aca="false">IF(G126="",$F$1*C126-B126,G126-B126)</f>
        <v>26.565723</v>
      </c>
      <c r="I126" s="2" t="s">
        <v>96</v>
      </c>
      <c r="J126" s="50" t="s">
        <v>277</v>
      </c>
      <c r="K126" s="96" t="n">
        <f aca="false">DATE(MID(J126,1,4),MID(J126,5,2),MID(J126,7,2))</f>
        <v>43654</v>
      </c>
      <c r="L126" s="97" t="str">
        <f aca="true">IF(LEN(J126) &gt; 15,DATE(MID(J126,12,4),MID(J126,16,2),MID(J126,18,2)),TEXT(TODAY(),"yyyy/m/d"))</f>
        <v>2020/2/21</v>
      </c>
      <c r="M126" s="79" t="n">
        <f aca="false">(L126-K126+1)*B126</f>
        <v>30915</v>
      </c>
      <c r="N126" s="98" t="n">
        <f aca="false">H126/M126*365</f>
        <v>0.313649972343523</v>
      </c>
      <c r="O126" s="52" t="n">
        <f aca="false">D126*C126</f>
        <v>134.931027</v>
      </c>
      <c r="P126" s="52" t="n">
        <f aca="false">O126-B126</f>
        <v>-0.0689729999999997</v>
      </c>
      <c r="Q126" s="53" t="n">
        <f aca="false">O126/150</f>
        <v>0.89954018</v>
      </c>
      <c r="R126" s="54" t="n">
        <f aca="false">R125+C126-T126</f>
        <v>12821.06</v>
      </c>
      <c r="S126" s="55" t="n">
        <f aca="false">R126*D126</f>
        <v>12106.926958</v>
      </c>
      <c r="T126" s="55"/>
      <c r="U126" s="99"/>
      <c r="V126" s="56" t="n">
        <f aca="false">U126+V125</f>
        <v>7247.82</v>
      </c>
      <c r="W126" s="56" t="n">
        <f aca="false">S126+V126</f>
        <v>19354.746958</v>
      </c>
      <c r="X126" s="1" t="n">
        <f aca="false">X125+B126</f>
        <v>18605</v>
      </c>
      <c r="Y126" s="54" t="n">
        <f aca="false">W126-X126</f>
        <v>749.746958</v>
      </c>
      <c r="Z126" s="40" t="n">
        <f aca="false">W126/X126-1</f>
        <v>0.0402981434023111</v>
      </c>
      <c r="AA126" s="40" t="n">
        <f aca="false">S126/(X126-V126)-1</f>
        <v>0.0660152395224871</v>
      </c>
      <c r="AB126" s="40" t="n">
        <f aca="false">SUM($C$2:C126)*D126/SUM($B$2:B126)-1</f>
        <v>0.0373575801128727</v>
      </c>
      <c r="AC126" s="40" t="n">
        <f aca="false">Z126-AA126</f>
        <v>-0.025717096120176</v>
      </c>
      <c r="AD126" s="57" t="n">
        <f aca="false">IF(E126-F126&lt;0,"达成",E126-F126)</f>
        <v>0.0231708846666667</v>
      </c>
      <c r="AE126" s="57"/>
    </row>
    <row r="127" customFormat="false" ht="15" hidden="false" customHeight="false" outlineLevel="0" collapsed="false">
      <c r="A127" s="100" t="s">
        <v>739</v>
      </c>
      <c r="B127" s="2" t="n">
        <v>135</v>
      </c>
      <c r="C127" s="93" t="n">
        <v>142.59</v>
      </c>
      <c r="D127" s="94" t="n">
        <v>0.9463</v>
      </c>
      <c r="E127" s="49" t="n">
        <f aca="false">10%*Q127+13%</f>
        <v>0.219955278</v>
      </c>
      <c r="F127" s="39" t="n">
        <f aca="false">IF(G127="",($F$1*C127-B127)/B127,H127/B127)</f>
        <v>0.194270466666667</v>
      </c>
      <c r="G127" s="4"/>
      <c r="H127" s="95" t="n">
        <f aca="false">IF(G127="",$F$1*C127-B127,G127-B127)</f>
        <v>26.226513</v>
      </c>
      <c r="I127" s="2" t="s">
        <v>96</v>
      </c>
      <c r="J127" s="50" t="s">
        <v>279</v>
      </c>
      <c r="K127" s="96" t="n">
        <f aca="false">DATE(MID(J127,1,4),MID(J127,5,2),MID(J127,7,2))</f>
        <v>43655</v>
      </c>
      <c r="L127" s="97" t="str">
        <f aca="true">IF(LEN(J127) &gt; 15,DATE(MID(J127,12,4),MID(J127,16,2),MID(J127,18,2)),TEXT(TODAY(),"yyyy/m/d"))</f>
        <v>2020/2/21</v>
      </c>
      <c r="M127" s="79" t="n">
        <f aca="false">(L127-K127+1)*B127</f>
        <v>30780</v>
      </c>
      <c r="N127" s="98" t="n">
        <f aca="false">H127/M127*365</f>
        <v>0.311003159356725</v>
      </c>
      <c r="O127" s="52" t="n">
        <f aca="false">D127*C127</f>
        <v>134.932917</v>
      </c>
      <c r="P127" s="52" t="n">
        <f aca="false">O127-B127</f>
        <v>-0.0670829999999967</v>
      </c>
      <c r="Q127" s="53" t="n">
        <f aca="false">O127/150</f>
        <v>0.89955278</v>
      </c>
      <c r="R127" s="54" t="n">
        <f aca="false">R126+C127-T127</f>
        <v>12963.65</v>
      </c>
      <c r="S127" s="55" t="n">
        <f aca="false">R127*D127</f>
        <v>12267.501995</v>
      </c>
      <c r="T127" s="55"/>
      <c r="U127" s="99"/>
      <c r="V127" s="56" t="n">
        <f aca="false">U127+V126</f>
        <v>7247.82</v>
      </c>
      <c r="W127" s="56" t="n">
        <f aca="false">S127+V127</f>
        <v>19515.321995</v>
      </c>
      <c r="X127" s="1" t="n">
        <f aca="false">X126+B127</f>
        <v>18740</v>
      </c>
      <c r="Y127" s="54" t="n">
        <f aca="false">W127-X127</f>
        <v>775.321994999998</v>
      </c>
      <c r="Z127" s="40" t="n">
        <f aca="false">W127/X127-1</f>
        <v>0.0413725717716114</v>
      </c>
      <c r="AA127" s="40" t="n">
        <f aca="false">S127/(X127-V127)-1</f>
        <v>0.0674651802356037</v>
      </c>
      <c r="AB127" s="40" t="n">
        <f aca="false">SUM($C$2:C127)*D127/SUM($B$2:B127)-1</f>
        <v>0.0392661480789753</v>
      </c>
      <c r="AC127" s="40" t="n">
        <f aca="false">Z127-AA127</f>
        <v>-0.0260926084639923</v>
      </c>
      <c r="AD127" s="57" t="n">
        <f aca="false">IF(E127-F127&lt;0,"达成",E127-F127)</f>
        <v>0.0256848113333332</v>
      </c>
      <c r="AE127" s="57"/>
    </row>
    <row r="128" customFormat="false" ht="15" hidden="false" customHeight="false" outlineLevel="0" collapsed="false">
      <c r="A128" s="100" t="s">
        <v>740</v>
      </c>
      <c r="B128" s="2" t="n">
        <v>135</v>
      </c>
      <c r="C128" s="93" t="n">
        <v>143.59</v>
      </c>
      <c r="D128" s="94" t="n">
        <v>0.9397</v>
      </c>
      <c r="E128" s="49" t="n">
        <f aca="false">10%*Q128+13%</f>
        <v>0.219954348666667</v>
      </c>
      <c r="F128" s="39" t="n">
        <f aca="false">IF(G128="",($F$1*C128-B128)/B128,H128/B128)</f>
        <v>0.202646022222222</v>
      </c>
      <c r="G128" s="4"/>
      <c r="H128" s="95" t="n">
        <f aca="false">IF(G128="",$F$1*C128-B128,G128-B128)</f>
        <v>27.357213</v>
      </c>
      <c r="I128" s="2" t="s">
        <v>96</v>
      </c>
      <c r="J128" s="50" t="s">
        <v>281</v>
      </c>
      <c r="K128" s="96" t="n">
        <f aca="false">DATE(MID(J128,1,4),MID(J128,5,2),MID(J128,7,2))</f>
        <v>43656</v>
      </c>
      <c r="L128" s="97" t="str">
        <f aca="true">IF(LEN(J128) &gt; 15,DATE(MID(J128,12,4),MID(J128,16,2),MID(J128,18,2)),TEXT(TODAY(),"yyyy/m/d"))</f>
        <v>2020/2/21</v>
      </c>
      <c r="M128" s="79" t="n">
        <f aca="false">(L128-K128+1)*B128</f>
        <v>30645</v>
      </c>
      <c r="N128" s="98" t="n">
        <f aca="false">H128/M128*365</f>
        <v>0.325840520313265</v>
      </c>
      <c r="O128" s="52" t="n">
        <f aca="false">D128*C128</f>
        <v>134.931523</v>
      </c>
      <c r="P128" s="52" t="n">
        <f aca="false">O128-B128</f>
        <v>-0.068476999999973</v>
      </c>
      <c r="Q128" s="53" t="n">
        <f aca="false">O128/150</f>
        <v>0.899543486666667</v>
      </c>
      <c r="R128" s="54" t="n">
        <f aca="false">R127+C128-T128</f>
        <v>13107.24</v>
      </c>
      <c r="S128" s="55" t="n">
        <f aca="false">R128*D128</f>
        <v>12316.873428</v>
      </c>
      <c r="T128" s="55"/>
      <c r="U128" s="99"/>
      <c r="V128" s="56" t="n">
        <f aca="false">U128+V127</f>
        <v>7247.82</v>
      </c>
      <c r="W128" s="56" t="n">
        <f aca="false">S128+V128</f>
        <v>19564.693428</v>
      </c>
      <c r="X128" s="1" t="n">
        <f aca="false">X127+B128</f>
        <v>18875</v>
      </c>
      <c r="Y128" s="54" t="n">
        <f aca="false">W128-X128</f>
        <v>689.693427999999</v>
      </c>
      <c r="Z128" s="40" t="n">
        <f aca="false">W128/X128-1</f>
        <v>0.0365400491655627</v>
      </c>
      <c r="AA128" s="40" t="n">
        <f aca="false">S128/(X128-V128)-1</f>
        <v>0.059317343328305</v>
      </c>
      <c r="AB128" s="40" t="n">
        <f aca="false">SUM($C$2:C128)*D128/SUM($B$2:B128)-1</f>
        <v>0.031785123602649</v>
      </c>
      <c r="AC128" s="40" t="n">
        <f aca="false">Z128-AA128</f>
        <v>-0.0227772941627422</v>
      </c>
      <c r="AD128" s="57" t="n">
        <f aca="false">IF(E128-F128&lt;0,"达成",E128-F128)</f>
        <v>0.0173083264444448</v>
      </c>
      <c r="AE128" s="57"/>
    </row>
    <row r="129" customFormat="false" ht="15" hidden="false" customHeight="false" outlineLevel="0" collapsed="false">
      <c r="A129" s="100" t="s">
        <v>741</v>
      </c>
      <c r="B129" s="2" t="n">
        <v>135</v>
      </c>
      <c r="C129" s="93" t="n">
        <v>143.58</v>
      </c>
      <c r="D129" s="94" t="n">
        <v>0.9397</v>
      </c>
      <c r="E129" s="49" t="n">
        <f aca="false">10%*Q129+13%</f>
        <v>0.219948084</v>
      </c>
      <c r="F129" s="39" t="n">
        <f aca="false">IF(G129="",($F$1*C129-B129)/B129,H129/B129)</f>
        <v>0.202562266666667</v>
      </c>
      <c r="G129" s="4"/>
      <c r="H129" s="95" t="n">
        <f aca="false">IF(G129="",$F$1*C129-B129,G129-B129)</f>
        <v>27.345906</v>
      </c>
      <c r="I129" s="2" t="s">
        <v>96</v>
      </c>
      <c r="J129" s="50" t="s">
        <v>283</v>
      </c>
      <c r="K129" s="96" t="n">
        <f aca="false">DATE(MID(J129,1,4),MID(J129,5,2),MID(J129,7,2))</f>
        <v>43657</v>
      </c>
      <c r="L129" s="97" t="str">
        <f aca="true">IF(LEN(J129) &gt; 15,DATE(MID(J129,12,4),MID(J129,16,2),MID(J129,18,2)),TEXT(TODAY(),"yyyy/m/d"))</f>
        <v>2020/2/21</v>
      </c>
      <c r="M129" s="79" t="n">
        <f aca="false">(L129-K129+1)*B129</f>
        <v>30510</v>
      </c>
      <c r="N129" s="98" t="n">
        <f aca="false">H129/M129*365</f>
        <v>0.32714702359882</v>
      </c>
      <c r="O129" s="52" t="n">
        <f aca="false">D129*C129</f>
        <v>134.922126</v>
      </c>
      <c r="P129" s="52" t="n">
        <f aca="false">O129-B129</f>
        <v>-0.07787399999998</v>
      </c>
      <c r="Q129" s="53" t="n">
        <f aca="false">O129/150</f>
        <v>0.89948084</v>
      </c>
      <c r="R129" s="54" t="n">
        <f aca="false">R128+C129-T129</f>
        <v>13250.82</v>
      </c>
      <c r="S129" s="55" t="n">
        <f aca="false">R129*D129</f>
        <v>12451.795554</v>
      </c>
      <c r="T129" s="55"/>
      <c r="U129" s="99"/>
      <c r="V129" s="56" t="n">
        <f aca="false">U129+V128</f>
        <v>7247.82</v>
      </c>
      <c r="W129" s="56" t="n">
        <f aca="false">S129+V129</f>
        <v>19699.615554</v>
      </c>
      <c r="X129" s="1" t="n">
        <f aca="false">X128+B129</f>
        <v>19010</v>
      </c>
      <c r="Y129" s="54" t="n">
        <f aca="false">W129-X129</f>
        <v>689.615554</v>
      </c>
      <c r="Z129" s="40" t="n">
        <f aca="false">W129/X129-1</f>
        <v>0.0362764625986323</v>
      </c>
      <c r="AA129" s="40" t="n">
        <f aca="false">S129/(X129-V129)-1</f>
        <v>0.0586299099316623</v>
      </c>
      <c r="AB129" s="40" t="n">
        <f aca="false">SUM($C$2:C129)*D129/SUM($B$2:B129)-1</f>
        <v>0.0315553042609153</v>
      </c>
      <c r="AC129" s="40" t="n">
        <f aca="false">Z129-AA129</f>
        <v>-0.02235344733303</v>
      </c>
      <c r="AD129" s="57" t="n">
        <f aca="false">IF(E129-F129&lt;0,"达成",E129-F129)</f>
        <v>0.0173858173333332</v>
      </c>
      <c r="AE129" s="57"/>
    </row>
    <row r="130" customFormat="false" ht="15" hidden="false" customHeight="false" outlineLevel="0" collapsed="false">
      <c r="A130" s="100" t="s">
        <v>742</v>
      </c>
      <c r="B130" s="2" t="n">
        <v>135</v>
      </c>
      <c r="C130" s="93" t="n">
        <v>143.04</v>
      </c>
      <c r="D130" s="94" t="n">
        <v>0.9433</v>
      </c>
      <c r="E130" s="49" t="n">
        <f aca="false">10%*Q130+13%</f>
        <v>0.219953088</v>
      </c>
      <c r="F130" s="39" t="n">
        <f aca="false">IF(G130="",($F$1*C130-B130)/B130,H130/B130)</f>
        <v>0.198039466666667</v>
      </c>
      <c r="G130" s="4"/>
      <c r="H130" s="95" t="n">
        <f aca="false">IF(G130="",$F$1*C130-B130,G130-B130)</f>
        <v>26.735328</v>
      </c>
      <c r="I130" s="2" t="s">
        <v>96</v>
      </c>
      <c r="J130" s="50" t="s">
        <v>285</v>
      </c>
      <c r="K130" s="96" t="n">
        <f aca="false">DATE(MID(J130,1,4),MID(J130,5,2),MID(J130,7,2))</f>
        <v>43658</v>
      </c>
      <c r="L130" s="97" t="str">
        <f aca="true">IF(LEN(J130) &gt; 15,DATE(MID(J130,12,4),MID(J130,16,2),MID(J130,18,2)),TEXT(TODAY(),"yyyy/m/d"))</f>
        <v>2020/2/21</v>
      </c>
      <c r="M130" s="79" t="n">
        <f aca="false">(L130-K130+1)*B130</f>
        <v>30375</v>
      </c>
      <c r="N130" s="98" t="n">
        <f aca="false">H130/M130*365</f>
        <v>0.321264023703704</v>
      </c>
      <c r="O130" s="52" t="n">
        <f aca="false">D130*C130</f>
        <v>134.929632</v>
      </c>
      <c r="P130" s="52" t="n">
        <f aca="false">O130-B130</f>
        <v>-0.070368000000002</v>
      </c>
      <c r="Q130" s="53" t="n">
        <f aca="false">O130/150</f>
        <v>0.89953088</v>
      </c>
      <c r="R130" s="54" t="n">
        <f aca="false">R129+C130-T130</f>
        <v>13393.86</v>
      </c>
      <c r="S130" s="55" t="n">
        <f aca="false">R130*D130</f>
        <v>12634.428138</v>
      </c>
      <c r="T130" s="55"/>
      <c r="U130" s="99"/>
      <c r="V130" s="56" t="n">
        <f aca="false">U130+V129</f>
        <v>7247.82</v>
      </c>
      <c r="W130" s="56" t="n">
        <f aca="false">S130+V130</f>
        <v>19882.248138</v>
      </c>
      <c r="X130" s="1" t="n">
        <f aca="false">X129+B130</f>
        <v>19145</v>
      </c>
      <c r="Y130" s="54" t="n">
        <f aca="false">W130-X130</f>
        <v>737.248138000003</v>
      </c>
      <c r="Z130" s="40" t="n">
        <f aca="false">W130/X130-1</f>
        <v>0.0385086517628626</v>
      </c>
      <c r="AA130" s="40" t="n">
        <f aca="false">S130/(X130-V130)-1</f>
        <v>0.0619683099692532</v>
      </c>
      <c r="AB130" s="40" t="n">
        <f aca="false">SUM($C$2:C130)*D130/SUM($B$2:B130)-1</f>
        <v>0.0352531500652913</v>
      </c>
      <c r="AC130" s="40" t="n">
        <f aca="false">Z130-AA130</f>
        <v>-0.0234596582063906</v>
      </c>
      <c r="AD130" s="57" t="n">
        <f aca="false">IF(E130-F130&lt;0,"达成",E130-F130)</f>
        <v>0.0219136213333333</v>
      </c>
      <c r="AE130" s="57"/>
    </row>
    <row r="131" customFormat="false" ht="15" hidden="false" customHeight="false" outlineLevel="0" collapsed="false">
      <c r="A131" s="100" t="s">
        <v>743</v>
      </c>
      <c r="B131" s="2" t="n">
        <v>135</v>
      </c>
      <c r="C131" s="93" t="n">
        <v>141.28</v>
      </c>
      <c r="D131" s="94" t="n">
        <v>0.955</v>
      </c>
      <c r="E131" s="49" t="n">
        <f aca="false">10%*Q131+13%</f>
        <v>0.219948266666667</v>
      </c>
      <c r="F131" s="39" t="n">
        <f aca="false">IF(G131="",($F$1*C131-B131)/B131,H131/B131)</f>
        <v>0.183298488888889</v>
      </c>
      <c r="G131" s="4"/>
      <c r="H131" s="95" t="n">
        <f aca="false">IF(G131="",$F$1*C131-B131,G131-B131)</f>
        <v>24.745296</v>
      </c>
      <c r="I131" s="2" t="s">
        <v>96</v>
      </c>
      <c r="J131" s="50" t="s">
        <v>287</v>
      </c>
      <c r="K131" s="96" t="n">
        <f aca="false">DATE(MID(J131,1,4),MID(J131,5,2),MID(J131,7,2))</f>
        <v>43661</v>
      </c>
      <c r="L131" s="97" t="str">
        <f aca="true">IF(LEN(J131) &gt; 15,DATE(MID(J131,12,4),MID(J131,16,2),MID(J131,18,2)),TEXT(TODAY(),"yyyy/m/d"))</f>
        <v>2020/2/21</v>
      </c>
      <c r="M131" s="79" t="n">
        <f aca="false">(L131-K131+1)*B131</f>
        <v>29970</v>
      </c>
      <c r="N131" s="98" t="n">
        <f aca="false">H131/M131*365</f>
        <v>0.301369137137137</v>
      </c>
      <c r="O131" s="52" t="n">
        <f aca="false">D131*C131</f>
        <v>134.9224</v>
      </c>
      <c r="P131" s="52" t="n">
        <f aca="false">O131-B131</f>
        <v>-0.0775999999999897</v>
      </c>
      <c r="Q131" s="53" t="n">
        <f aca="false">O131/150</f>
        <v>0.899482666666667</v>
      </c>
      <c r="R131" s="54" t="n">
        <f aca="false">R130+C131-T131</f>
        <v>13535.14</v>
      </c>
      <c r="S131" s="55" t="n">
        <f aca="false">R131*D131</f>
        <v>12926.0587</v>
      </c>
      <c r="T131" s="55"/>
      <c r="U131" s="99"/>
      <c r="V131" s="56" t="n">
        <f aca="false">U131+V130</f>
        <v>7247.82</v>
      </c>
      <c r="W131" s="56" t="n">
        <f aca="false">S131+V131</f>
        <v>20173.8787</v>
      </c>
      <c r="X131" s="1" t="n">
        <f aca="false">X130+B131</f>
        <v>19280</v>
      </c>
      <c r="Y131" s="54" t="n">
        <f aca="false">W131-X131</f>
        <v>893.878700000001</v>
      </c>
      <c r="Z131" s="40" t="n">
        <f aca="false">W131/X131-1</f>
        <v>0.0463630031120332</v>
      </c>
      <c r="AA131" s="40" t="n">
        <f aca="false">S131/(X131-V131)-1</f>
        <v>0.0742906688563501</v>
      </c>
      <c r="AB131" s="40" t="n">
        <f aca="false">SUM($C$2:C131)*D131/SUM($B$2:B131)-1</f>
        <v>0.0477528890041496</v>
      </c>
      <c r="AC131" s="40" t="n">
        <f aca="false">Z131-AA131</f>
        <v>-0.0279276657443168</v>
      </c>
      <c r="AD131" s="57" t="n">
        <f aca="false">IF(E131-F131&lt;0,"达成",E131-F131)</f>
        <v>0.0366497777777782</v>
      </c>
      <c r="AE131" s="57"/>
    </row>
    <row r="132" customFormat="false" ht="15" hidden="false" customHeight="false" outlineLevel="0" collapsed="false">
      <c r="A132" s="100" t="s">
        <v>744</v>
      </c>
      <c r="B132" s="2" t="n">
        <v>135</v>
      </c>
      <c r="C132" s="93" t="n">
        <v>141.09</v>
      </c>
      <c r="D132" s="94" t="n">
        <v>0.9564</v>
      </c>
      <c r="E132" s="49" t="n">
        <f aca="false">10%*Q132+13%</f>
        <v>0.219958984</v>
      </c>
      <c r="F132" s="39" t="n">
        <f aca="false">IF(G132="",($F$1*C132-B132)/B132,H132/B132)</f>
        <v>0.181707133333333</v>
      </c>
      <c r="G132" s="4"/>
      <c r="H132" s="95" t="n">
        <f aca="false">IF(G132="",$F$1*C132-B132,G132-B132)</f>
        <v>24.530463</v>
      </c>
      <c r="I132" s="2" t="s">
        <v>96</v>
      </c>
      <c r="J132" s="50" t="s">
        <v>289</v>
      </c>
      <c r="K132" s="96" t="n">
        <f aca="false">DATE(MID(J132,1,4),MID(J132,5,2),MID(J132,7,2))</f>
        <v>43662</v>
      </c>
      <c r="L132" s="97" t="str">
        <f aca="true">IF(LEN(J132) &gt; 15,DATE(MID(J132,12,4),MID(J132,16,2),MID(J132,18,2)),TEXT(TODAY(),"yyyy/m/d"))</f>
        <v>2020/2/21</v>
      </c>
      <c r="M132" s="79" t="n">
        <f aca="false">(L132-K132+1)*B132</f>
        <v>29835</v>
      </c>
      <c r="N132" s="98" t="n">
        <f aca="false">H132/M132*365</f>
        <v>0.30010454147813</v>
      </c>
      <c r="O132" s="52" t="n">
        <f aca="false">D132*C132</f>
        <v>134.938476</v>
      </c>
      <c r="P132" s="52" t="n">
        <f aca="false">O132-B132</f>
        <v>-0.0615239999999915</v>
      </c>
      <c r="Q132" s="53" t="n">
        <f aca="false">O132/150</f>
        <v>0.89958984</v>
      </c>
      <c r="R132" s="54" t="n">
        <f aca="false">R131+C132-T132</f>
        <v>13676.23</v>
      </c>
      <c r="S132" s="55" t="n">
        <f aca="false">R132*D132</f>
        <v>13079.946372</v>
      </c>
      <c r="T132" s="55"/>
      <c r="U132" s="99"/>
      <c r="V132" s="56" t="n">
        <f aca="false">U132+V131</f>
        <v>7247.82</v>
      </c>
      <c r="W132" s="56" t="n">
        <f aca="false">S132+V132</f>
        <v>20327.766372</v>
      </c>
      <c r="X132" s="1" t="n">
        <f aca="false">X131+B132</f>
        <v>19415</v>
      </c>
      <c r="Y132" s="54" t="n">
        <f aca="false">W132-X132</f>
        <v>912.766371999998</v>
      </c>
      <c r="Z132" s="40" t="n">
        <f aca="false">W132/X132-1</f>
        <v>0.0470134623744527</v>
      </c>
      <c r="AA132" s="40" t="n">
        <f aca="false">S132/(X132-V132)-1</f>
        <v>0.0750187284152943</v>
      </c>
      <c r="AB132" s="40" t="n">
        <f aca="false">SUM($C$2:C132)*D132/SUM($B$2:B132)-1</f>
        <v>0.0489429684264746</v>
      </c>
      <c r="AC132" s="40" t="n">
        <f aca="false">Z132-AA132</f>
        <v>-0.0280052660408416</v>
      </c>
      <c r="AD132" s="57" t="n">
        <f aca="false">IF(E132-F132&lt;0,"达成",E132-F132)</f>
        <v>0.0382518506666667</v>
      </c>
      <c r="AE132" s="57"/>
    </row>
    <row r="133" customFormat="false" ht="15" hidden="false" customHeight="false" outlineLevel="0" collapsed="false">
      <c r="A133" s="100" t="s">
        <v>745</v>
      </c>
      <c r="B133" s="2" t="n">
        <v>135</v>
      </c>
      <c r="C133" s="93" t="n">
        <v>141.15</v>
      </c>
      <c r="D133" s="94" t="n">
        <v>0.956</v>
      </c>
      <c r="E133" s="49" t="n">
        <f aca="false">10%*Q133+13%</f>
        <v>0.2199596</v>
      </c>
      <c r="F133" s="39" t="n">
        <f aca="false">IF(G133="",($F$1*C133-B133)/B133,H133/B133)</f>
        <v>0.182209666666667</v>
      </c>
      <c r="G133" s="4"/>
      <c r="H133" s="95" t="n">
        <f aca="false">IF(G133="",$F$1*C133-B133,G133-B133)</f>
        <v>24.598305</v>
      </c>
      <c r="I133" s="2" t="s">
        <v>96</v>
      </c>
      <c r="J133" s="50" t="s">
        <v>291</v>
      </c>
      <c r="K133" s="96" t="n">
        <f aca="false">DATE(MID(J133,1,4),MID(J133,5,2),MID(J133,7,2))</f>
        <v>43663</v>
      </c>
      <c r="L133" s="97" t="str">
        <f aca="true">IF(LEN(J133) &gt; 15,DATE(MID(J133,12,4),MID(J133,16,2),MID(J133,18,2)),TEXT(TODAY(),"yyyy/m/d"))</f>
        <v>2020/2/21</v>
      </c>
      <c r="M133" s="79" t="n">
        <f aca="false">(L133-K133+1)*B133</f>
        <v>29700</v>
      </c>
      <c r="N133" s="98" t="n">
        <f aca="false">H133/M133*365</f>
        <v>0.302302401515151</v>
      </c>
      <c r="O133" s="52" t="n">
        <f aca="false">D133*C133</f>
        <v>134.9394</v>
      </c>
      <c r="P133" s="52" t="n">
        <f aca="false">O133-B133</f>
        <v>-0.0605999999999938</v>
      </c>
      <c r="Q133" s="53" t="n">
        <f aca="false">O133/150</f>
        <v>0.899596</v>
      </c>
      <c r="R133" s="54" t="n">
        <f aca="false">R132+C133-T133</f>
        <v>13817.38</v>
      </c>
      <c r="S133" s="55" t="n">
        <f aca="false">R133*D133</f>
        <v>13209.41528</v>
      </c>
      <c r="T133" s="55"/>
      <c r="U133" s="99"/>
      <c r="V133" s="56" t="n">
        <f aca="false">U133+V132</f>
        <v>7247.82</v>
      </c>
      <c r="W133" s="56" t="n">
        <f aca="false">S133+V133</f>
        <v>20457.23528</v>
      </c>
      <c r="X133" s="1" t="n">
        <f aca="false">X132+B133</f>
        <v>19550</v>
      </c>
      <c r="Y133" s="54" t="n">
        <f aca="false">W133-X133</f>
        <v>907.235280000001</v>
      </c>
      <c r="Z133" s="40" t="n">
        <f aca="false">W133/X133-1</f>
        <v>0.0464058966751919</v>
      </c>
      <c r="AA133" s="40" t="n">
        <f aca="false">S133/(X133-V133)-1</f>
        <v>0.0737458954429215</v>
      </c>
      <c r="AB133" s="40" t="n">
        <f aca="false">SUM($C$2:C133)*D133/SUM($B$2:B133)-1</f>
        <v>0.0481662240409209</v>
      </c>
      <c r="AC133" s="40" t="n">
        <f aca="false">Z133-AA133</f>
        <v>-0.0273399987677296</v>
      </c>
      <c r="AD133" s="57" t="n">
        <f aca="false">IF(E133-F133&lt;0,"达成",E133-F133)</f>
        <v>0.0377499333333332</v>
      </c>
      <c r="AE133" s="57"/>
    </row>
    <row r="134" customFormat="false" ht="15" hidden="false" customHeight="false" outlineLevel="0" collapsed="false">
      <c r="A134" s="100" t="s">
        <v>746</v>
      </c>
      <c r="B134" s="2" t="n">
        <v>135</v>
      </c>
      <c r="C134" s="93" t="n">
        <v>143.43</v>
      </c>
      <c r="D134" s="94" t="n">
        <v>0.9407</v>
      </c>
      <c r="E134" s="49" t="n">
        <f aca="false">10%*Q134+13%</f>
        <v>0.219949734</v>
      </c>
      <c r="F134" s="39" t="n">
        <f aca="false">IF(G134="",($F$1*C134-B134)/B134,H134/B134)</f>
        <v>0.201305933333333</v>
      </c>
      <c r="G134" s="4"/>
      <c r="H134" s="95" t="n">
        <f aca="false">IF(G134="",$F$1*C134-B134,G134-B134)</f>
        <v>27.176301</v>
      </c>
      <c r="I134" s="2" t="s">
        <v>96</v>
      </c>
      <c r="J134" s="50" t="s">
        <v>293</v>
      </c>
      <c r="K134" s="96" t="n">
        <f aca="false">DATE(MID(J134,1,4),MID(J134,5,2),MID(J134,7,2))</f>
        <v>43664</v>
      </c>
      <c r="L134" s="97" t="str">
        <f aca="true">IF(LEN(J134) &gt; 15,DATE(MID(J134,12,4),MID(J134,16,2),MID(J134,18,2)),TEXT(TODAY(),"yyyy/m/d"))</f>
        <v>2020/2/21</v>
      </c>
      <c r="M134" s="79" t="n">
        <f aca="false">(L134-K134+1)*B134</f>
        <v>29565</v>
      </c>
      <c r="N134" s="98" t="n">
        <f aca="false">H134/M134*365</f>
        <v>0.335509888888889</v>
      </c>
      <c r="O134" s="52" t="n">
        <f aca="false">D134*C134</f>
        <v>134.924601</v>
      </c>
      <c r="P134" s="52" t="n">
        <f aca="false">O134-B134</f>
        <v>-0.075398999999976</v>
      </c>
      <c r="Q134" s="53" t="n">
        <f aca="false">O134/150</f>
        <v>0.89949734</v>
      </c>
      <c r="R134" s="54" t="n">
        <f aca="false">R133+C134-T134</f>
        <v>13960.81</v>
      </c>
      <c r="S134" s="55" t="n">
        <f aca="false">R134*D134</f>
        <v>13132.933967</v>
      </c>
      <c r="T134" s="55"/>
      <c r="U134" s="99"/>
      <c r="V134" s="56" t="n">
        <f aca="false">U134+V133</f>
        <v>7247.82</v>
      </c>
      <c r="W134" s="56" t="n">
        <f aca="false">S134+V134</f>
        <v>20380.753967</v>
      </c>
      <c r="X134" s="1" t="n">
        <f aca="false">X133+B134</f>
        <v>19685</v>
      </c>
      <c r="Y134" s="54" t="n">
        <f aca="false">W134-X134</f>
        <v>695.753967000001</v>
      </c>
      <c r="Z134" s="40" t="n">
        <f aca="false">W134/X134-1</f>
        <v>0.0353443722123445</v>
      </c>
      <c r="AA134" s="40" t="n">
        <f aca="false">S134/(X134-V134)-1</f>
        <v>0.0559414567450178</v>
      </c>
      <c r="AB134" s="40" t="n">
        <f aca="false">SUM($C$2:C134)*D134/SUM($B$2:B134)-1</f>
        <v>0.0311720674117351</v>
      </c>
      <c r="AC134" s="40" t="n">
        <f aca="false">Z134-AA134</f>
        <v>-0.0205970845326733</v>
      </c>
      <c r="AD134" s="57" t="n">
        <f aca="false">IF(E134-F134&lt;0,"达成",E134-F134)</f>
        <v>0.0186438006666665</v>
      </c>
      <c r="AE134" s="57"/>
    </row>
    <row r="135" customFormat="false" ht="15" hidden="false" customHeight="false" outlineLevel="0" collapsed="false">
      <c r="A135" s="100" t="s">
        <v>747</v>
      </c>
      <c r="B135" s="2" t="n">
        <v>135</v>
      </c>
      <c r="C135" s="93" t="n">
        <v>142.48</v>
      </c>
      <c r="D135" s="94" t="n">
        <v>0.947</v>
      </c>
      <c r="E135" s="49" t="n">
        <f aca="false">10%*Q135+13%</f>
        <v>0.219952373333333</v>
      </c>
      <c r="F135" s="39" t="n">
        <f aca="false">IF(G135="",($F$1*C135-B135)/B135,H135/B135)</f>
        <v>0.193349155555556</v>
      </c>
      <c r="G135" s="4"/>
      <c r="H135" s="95" t="n">
        <f aca="false">IF(G135="",$F$1*C135-B135,G135-B135)</f>
        <v>26.102136</v>
      </c>
      <c r="I135" s="2" t="s">
        <v>96</v>
      </c>
      <c r="J135" s="50" t="s">
        <v>295</v>
      </c>
      <c r="K135" s="96" t="n">
        <f aca="false">DATE(MID(J135,1,4),MID(J135,5,2),MID(J135,7,2))</f>
        <v>43665</v>
      </c>
      <c r="L135" s="97" t="str">
        <f aca="true">IF(LEN(J135) &gt; 15,DATE(MID(J135,12,4),MID(J135,16,2),MID(J135,18,2)),TEXT(TODAY(),"yyyy/m/d"))</f>
        <v>2020/2/21</v>
      </c>
      <c r="M135" s="79" t="n">
        <f aca="false">(L135-K135+1)*B135</f>
        <v>29430</v>
      </c>
      <c r="N135" s="98" t="n">
        <f aca="false">H135/M135*365</f>
        <v>0.32372679714577</v>
      </c>
      <c r="O135" s="52" t="n">
        <f aca="false">D135*C135</f>
        <v>134.92856</v>
      </c>
      <c r="P135" s="52" t="n">
        <f aca="false">O135-B135</f>
        <v>-0.0714399999999955</v>
      </c>
      <c r="Q135" s="53" t="n">
        <f aca="false">O135/150</f>
        <v>0.899523733333333</v>
      </c>
      <c r="R135" s="54" t="n">
        <f aca="false">R134+C135-T135</f>
        <v>14103.29</v>
      </c>
      <c r="S135" s="55" t="n">
        <f aca="false">R135*D135</f>
        <v>13355.81563</v>
      </c>
      <c r="T135" s="55"/>
      <c r="U135" s="99"/>
      <c r="V135" s="56" t="n">
        <f aca="false">U135+V134</f>
        <v>7247.82</v>
      </c>
      <c r="W135" s="56" t="n">
        <f aca="false">S135+V135</f>
        <v>20603.63563</v>
      </c>
      <c r="X135" s="1" t="n">
        <f aca="false">X134+B135</f>
        <v>19820</v>
      </c>
      <c r="Y135" s="54" t="n">
        <f aca="false">W135-X135</f>
        <v>783.635630000001</v>
      </c>
      <c r="Z135" s="40" t="n">
        <f aca="false">W135/X135-1</f>
        <v>0.0395376200807265</v>
      </c>
      <c r="AA135" s="40" t="n">
        <f aca="false">S135/(X135-V135)-1</f>
        <v>0.0623309266968817</v>
      </c>
      <c r="AB135" s="40" t="n">
        <f aca="false">SUM($C$2:C135)*D135/SUM($B$2:B135)-1</f>
        <v>0.0378150065590315</v>
      </c>
      <c r="AC135" s="40" t="n">
        <f aca="false">Z135-AA135</f>
        <v>-0.0227933066161552</v>
      </c>
      <c r="AD135" s="57" t="n">
        <f aca="false">IF(E135-F135&lt;0,"达成",E135-F135)</f>
        <v>0.0266032177777774</v>
      </c>
      <c r="AE135" s="57"/>
    </row>
    <row r="136" customFormat="false" ht="15" hidden="false" customHeight="false" outlineLevel="0" collapsed="false">
      <c r="A136" s="100" t="s">
        <v>748</v>
      </c>
      <c r="B136" s="2" t="n">
        <v>960</v>
      </c>
      <c r="C136" s="93" t="n">
        <v>1024.62</v>
      </c>
      <c r="D136" s="94" t="n">
        <v>0.9364</v>
      </c>
      <c r="E136" s="49" t="n">
        <f aca="false">10%*Q136+13%</f>
        <v>0.29</v>
      </c>
      <c r="F136" s="39" t="n">
        <f aca="false">IF(G136="",($F$1*C136-B136)/B136,H136/B136)</f>
        <v>0.20681024375</v>
      </c>
      <c r="H136" s="95" t="n">
        <f aca="false">IF(G136="",$F$1*C136-B136,G136-B136)</f>
        <v>198.537834</v>
      </c>
      <c r="I136" s="2" t="s">
        <v>96</v>
      </c>
      <c r="J136" s="50" t="s">
        <v>297</v>
      </c>
      <c r="K136" s="96" t="n">
        <f aca="false">DATE(MID(J136,1,4),MID(J136,5,2),MID(J136,7,2))</f>
        <v>43668</v>
      </c>
      <c r="L136" s="97" t="str">
        <f aca="true">IF(LEN(J136) &gt; 15,DATE(MID(J136,12,4),MID(J136,16,2),MID(J136,18,2)),TEXT(TODAY(),"yyyy/m/d"))</f>
        <v>2020/2/21</v>
      </c>
      <c r="M136" s="79" t="n">
        <f aca="false">(L136-K136+1)*B136</f>
        <v>206400</v>
      </c>
      <c r="N136" s="98" t="n">
        <f aca="false">H136/M136*365</f>
        <v>0.351096460319767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99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Z136-AA136</f>
        <v>-0.0163307367905094</v>
      </c>
      <c r="AD136" s="57" t="n">
        <f aca="false">IF(E136-F136&lt;0,"达成",E136-F136)</f>
        <v>0.08318975625</v>
      </c>
      <c r="AE136" s="57"/>
    </row>
    <row r="137" customFormat="false" ht="15" hidden="false" customHeight="false" outlineLevel="0" collapsed="false">
      <c r="A137" s="100" t="s">
        <v>749</v>
      </c>
      <c r="B137" s="2" t="n">
        <v>240</v>
      </c>
      <c r="C137" s="93" t="n">
        <v>253.9</v>
      </c>
      <c r="D137" s="94" t="n">
        <v>0.9448</v>
      </c>
      <c r="E137" s="49" t="n">
        <f aca="false">10%*Q137+13%</f>
        <v>0.289923146666667</v>
      </c>
      <c r="F137" s="39" t="n">
        <f aca="false">IF(G137="",($F$1*C137-B137)/B137,H137/B137)</f>
        <v>0.196186375</v>
      </c>
      <c r="H137" s="95" t="n">
        <f aca="false">IF(G137="",$F$1*C137-B137,G137-B137)</f>
        <v>47.08473</v>
      </c>
      <c r="I137" s="2" t="s">
        <v>96</v>
      </c>
      <c r="J137" s="50" t="s">
        <v>299</v>
      </c>
      <c r="K137" s="96" t="n">
        <f aca="false">DATE(MID(J137,1,4),MID(J137,5,2),MID(J137,7,2))</f>
        <v>43669</v>
      </c>
      <c r="L137" s="97" t="str">
        <f aca="true">IF(LEN(J137) &gt; 15,DATE(MID(J137,12,4),MID(J137,16,2),MID(J137,18,2)),TEXT(TODAY(),"yyyy/m/d"))</f>
        <v>2020/2/21</v>
      </c>
      <c r="M137" s="79" t="n">
        <f aca="false">(L137-K137+1)*B137</f>
        <v>51360</v>
      </c>
      <c r="N137" s="98" t="n">
        <f aca="false">H137/M137*365</f>
        <v>0.334616948014019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99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Z137-AA137</f>
        <v>-0.0190415414379015</v>
      </c>
      <c r="AD137" s="57" t="n">
        <f aca="false">IF(E137-F137&lt;0,"达成",E137-F137)</f>
        <v>0.0937367716666669</v>
      </c>
      <c r="AE137" s="57"/>
    </row>
    <row r="138" customFormat="false" ht="15" hidden="false" customHeight="false" outlineLevel="0" collapsed="false">
      <c r="A138" s="100" t="s">
        <v>750</v>
      </c>
      <c r="B138" s="2" t="n">
        <v>240</v>
      </c>
      <c r="C138" s="93" t="n">
        <v>251.55</v>
      </c>
      <c r="D138" s="94" t="n">
        <v>0.9536</v>
      </c>
      <c r="E138" s="49" t="n">
        <f aca="false">10%*Q138+13%</f>
        <v>0.28991872</v>
      </c>
      <c r="F138" s="39" t="n">
        <f aca="false">IF(G138="",($F$1*C138-B138)/B138,H138/B138)</f>
        <v>0.1851149375</v>
      </c>
      <c r="H138" s="95" t="n">
        <f aca="false">IF(G138="",$F$1*C138-B138,G138-B138)</f>
        <v>44.427585</v>
      </c>
      <c r="I138" s="2" t="s">
        <v>96</v>
      </c>
      <c r="J138" s="50" t="s">
        <v>301</v>
      </c>
      <c r="K138" s="96" t="n">
        <f aca="false">DATE(MID(J138,1,4),MID(J138,5,2),MID(J138,7,2))</f>
        <v>43670</v>
      </c>
      <c r="L138" s="97" t="str">
        <f aca="true">IF(LEN(J138) &gt; 15,DATE(MID(J138,12,4),MID(J138,16,2),MID(J138,18,2)),TEXT(TODAY(),"yyyy/m/d"))</f>
        <v>2020/2/21</v>
      </c>
      <c r="M138" s="79" t="n">
        <f aca="false">(L138-K138+1)*B138</f>
        <v>51120</v>
      </c>
      <c r="N138" s="98" t="n">
        <f aca="false">H138/M138*365</f>
        <v>0.317215737969484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99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895.792096000001</v>
      </c>
      <c r="Z138" s="40" t="n">
        <f aca="false">W138/X138-1</f>
        <v>0.0421350938852305</v>
      </c>
      <c r="AA138" s="40" t="n">
        <f aca="false">S138/(X138-V138)-1</f>
        <v>0.0639295310222965</v>
      </c>
      <c r="AB138" s="40" t="n">
        <f aca="false">SUM($C$2:C138)*D138/SUM($B$2:B138)-1</f>
        <v>0.0428939198494827</v>
      </c>
      <c r="AC138" s="40" t="n">
        <f aca="false">Z138-AA138</f>
        <v>-0.021794437137066</v>
      </c>
      <c r="AD138" s="57" t="n">
        <f aca="false">IF(E138-F138&lt;0,"达成",E138-F138)</f>
        <v>0.1048037825</v>
      </c>
      <c r="AE138" s="57"/>
    </row>
    <row r="139" customFormat="false" ht="15" hidden="false" customHeight="false" outlineLevel="0" collapsed="false">
      <c r="A139" s="100" t="s">
        <v>751</v>
      </c>
      <c r="B139" s="2" t="n">
        <v>135</v>
      </c>
      <c r="C139" s="93" t="n">
        <v>140.99</v>
      </c>
      <c r="D139" s="94" t="n">
        <v>0.957</v>
      </c>
      <c r="E139" s="49" t="n">
        <f aca="false">10%*Q139+13%</f>
        <v>0.21995162</v>
      </c>
      <c r="F139" s="39" t="n">
        <f aca="false">IF(G139="",($F$1*C139-B139)/B139,H139/B139)</f>
        <v>0.180869577777778</v>
      </c>
      <c r="H139" s="95" t="n">
        <f aca="false">IF(G139="",$F$1*C139-B139,G139-B139)</f>
        <v>24.417393</v>
      </c>
      <c r="I139" s="2" t="s">
        <v>96</v>
      </c>
      <c r="J139" s="50" t="s">
        <v>303</v>
      </c>
      <c r="K139" s="96" t="n">
        <f aca="false">DATE(MID(J139,1,4),MID(J139,5,2),MID(J139,7,2))</f>
        <v>43671</v>
      </c>
      <c r="L139" s="97" t="str">
        <f aca="true">IF(LEN(J139) &gt; 15,DATE(MID(J139,12,4),MID(J139,16,2),MID(J139,18,2)),TEXT(TODAY(),"yyyy/m/d"))</f>
        <v>2020/2/21</v>
      </c>
      <c r="M139" s="79" t="n">
        <f aca="false">(L139-K139+1)*B139</f>
        <v>28620</v>
      </c>
      <c r="N139" s="98" t="n">
        <f aca="false">H139/M139*365</f>
        <v>0.311402810796646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99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948.872950000001</v>
      </c>
      <c r="Z139" s="40" t="n">
        <f aca="false">W139/X139-1</f>
        <v>0.0443502196774948</v>
      </c>
      <c r="AA139" s="40" t="n">
        <f aca="false">S139/(X139-V139)-1</f>
        <v>0.0670715259154122</v>
      </c>
      <c r="AB139" s="40" t="n">
        <f aca="false">SUM($C$2:C139)*D139/SUM($B$2:B139)-1</f>
        <v>0.0463147814910028</v>
      </c>
      <c r="AC139" s="40" t="n">
        <f aca="false">Z139-AA139</f>
        <v>-0.0227213062379175</v>
      </c>
      <c r="AD139" s="57" t="n">
        <f aca="false">IF(E139-F139&lt;0,"达成",E139-F139)</f>
        <v>0.0390820422222222</v>
      </c>
      <c r="AE139" s="57"/>
    </row>
    <row r="140" customFormat="false" ht="15" hidden="false" customHeight="false" outlineLevel="0" collapsed="false">
      <c r="A140" s="100" t="s">
        <v>752</v>
      </c>
      <c r="B140" s="2" t="n">
        <v>135</v>
      </c>
      <c r="C140" s="93" t="n">
        <v>140.77</v>
      </c>
      <c r="D140" s="94" t="n">
        <v>0.9585</v>
      </c>
      <c r="E140" s="49" t="n">
        <f aca="false">10%*Q140+13%</f>
        <v>0.21995203</v>
      </c>
      <c r="F140" s="39" t="n">
        <f aca="false">IF(G140="",($F$1*C140-B140)/B140,H140/B140)</f>
        <v>0.179026955555556</v>
      </c>
      <c r="H140" s="95" t="n">
        <f aca="false">IF(G140="",$F$1*C140-B140,G140-B140)</f>
        <v>24.168639</v>
      </c>
      <c r="I140" s="2" t="s">
        <v>96</v>
      </c>
      <c r="J140" s="50" t="s">
        <v>305</v>
      </c>
      <c r="K140" s="96" t="n">
        <f aca="false">DATE(MID(J140,1,4),MID(J140,5,2),MID(J140,7,2))</f>
        <v>43672</v>
      </c>
      <c r="L140" s="97" t="str">
        <f aca="true">IF(LEN(J140) &gt; 15,DATE(MID(J140,12,4),MID(J140,16,2),MID(J140,18,2)),TEXT(TODAY(),"yyyy/m/d"))</f>
        <v>2020/2/21</v>
      </c>
      <c r="M140" s="79" t="n">
        <f aca="false">(L140-K140+1)*B140</f>
        <v>28485</v>
      </c>
      <c r="N140" s="98" t="n">
        <f aca="false">H140/M140*365</f>
        <v>0.309691179041601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99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0.0680892216734421</v>
      </c>
      <c r="AB140" s="40" t="n">
        <f aca="false">SUM($C$2:C140)*D140/SUM($B$2:B140)-1</f>
        <v>0.0476507394333492</v>
      </c>
      <c r="AC140" s="40" t="n">
        <f aca="false">Z140-AA140</f>
        <v>-0.0229214316130613</v>
      </c>
      <c r="AD140" s="57" t="n">
        <f aca="false">IF(E140-F140&lt;0,"达成",E140-F140)</f>
        <v>0.0409250744444443</v>
      </c>
      <c r="AE140" s="57"/>
    </row>
    <row r="141" customFormat="false" ht="15" hidden="false" customHeight="false" outlineLevel="0" collapsed="false">
      <c r="A141" s="100" t="s">
        <v>753</v>
      </c>
      <c r="B141" s="2" t="n">
        <v>135</v>
      </c>
      <c r="C141" s="93" t="n">
        <v>140.8</v>
      </c>
      <c r="D141" s="94" t="n">
        <v>0.9583</v>
      </c>
      <c r="E141" s="49" t="n">
        <f aca="false">10%*Q141+13%</f>
        <v>0.219952426666667</v>
      </c>
      <c r="F141" s="39" t="n">
        <f aca="false">IF(G141="",($F$1*C141-B141)/B141,H141/B141)</f>
        <v>0.179278222222222</v>
      </c>
      <c r="H141" s="95" t="n">
        <f aca="false">IF(G141="",$F$1*C141-B141,G141-B141)</f>
        <v>24.20256</v>
      </c>
      <c r="I141" s="2" t="s">
        <v>96</v>
      </c>
      <c r="J141" s="50" t="s">
        <v>307</v>
      </c>
      <c r="K141" s="96" t="n">
        <f aca="false">DATE(MID(J141,1,4),MID(J141,5,2),MID(J141,7,2))</f>
        <v>43675</v>
      </c>
      <c r="L141" s="97" t="str">
        <f aca="true">IF(LEN(J141) &gt; 15,DATE(MID(J141,12,4),MID(J141,16,2),MID(J141,18,2)),TEXT(TODAY(),"yyyy/m/d"))</f>
        <v>2020/2/21</v>
      </c>
      <c r="M141" s="79" t="n">
        <f aca="false">(L141-K141+1)*B141</f>
        <v>28080</v>
      </c>
      <c r="N141" s="98" t="n">
        <f aca="false">H141/M141*365</f>
        <v>0.314598803418803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99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Z141-AA141</f>
        <v>-0.0224897918622917</v>
      </c>
      <c r="AD141" s="57" t="n">
        <f aca="false">IF(E141-F141&lt;0,"达成",E141-F141)</f>
        <v>0.0406742044444448</v>
      </c>
      <c r="AE141" s="57"/>
    </row>
    <row r="142" customFormat="false" ht="15" hidden="false" customHeight="false" outlineLevel="0" collapsed="false">
      <c r="A142" s="100" t="s">
        <v>754</v>
      </c>
      <c r="B142" s="2" t="n">
        <v>135</v>
      </c>
      <c r="C142" s="93" t="n">
        <v>140.06</v>
      </c>
      <c r="D142" s="94" t="n">
        <v>0.9634</v>
      </c>
      <c r="E142" s="49" t="n">
        <f aca="false">10%*Q142+13%</f>
        <v>0.219955869333333</v>
      </c>
      <c r="F142" s="39" t="n">
        <f aca="false">IF(G142="",($F$1*C142-B142)/B142,H142/B142)</f>
        <v>0.173080311111111</v>
      </c>
      <c r="H142" s="95" t="n">
        <f aca="false">IF(G142="",$F$1*C142-B142,G142-B142)</f>
        <v>23.365842</v>
      </c>
      <c r="I142" s="2" t="s">
        <v>96</v>
      </c>
      <c r="J142" s="50" t="s">
        <v>309</v>
      </c>
      <c r="K142" s="96" t="n">
        <f aca="false">DATE(MID(J142,1,4),MID(J142,5,2),MID(J142,7,2))</f>
        <v>43676</v>
      </c>
      <c r="L142" s="97" t="str">
        <f aca="true">IF(LEN(J142) &gt; 15,DATE(MID(J142,12,4),MID(J142,16,2),MID(J142,18,2)),TEXT(TODAY(),"yyyy/m/d"))</f>
        <v>2020/2/21</v>
      </c>
      <c r="M142" s="79" t="n">
        <f aca="false">(L142-K142+1)*B142</f>
        <v>27945</v>
      </c>
      <c r="N142" s="98" t="n">
        <f aca="false">H142/M142*365</f>
        <v>0.305189920558239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99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0.0722247204198958</v>
      </c>
      <c r="AB142" s="40" t="n">
        <f aca="false">SUM($C$2:C142)*D142/SUM($B$2:B142)-1</f>
        <v>0.0523766188990829</v>
      </c>
      <c r="AC142" s="40" t="n">
        <f aca="false">Z142-AA142</f>
        <v>-0.024012466658428</v>
      </c>
      <c r="AD142" s="57" t="n">
        <f aca="false">IF(E142-F142&lt;0,"达成",E142-F142)</f>
        <v>0.0468755582222218</v>
      </c>
      <c r="AE142" s="57"/>
    </row>
    <row r="143" customFormat="false" ht="15" hidden="false" customHeight="false" outlineLevel="0" collapsed="false">
      <c r="A143" s="100" t="s">
        <v>755</v>
      </c>
      <c r="B143" s="2" t="n">
        <v>135</v>
      </c>
      <c r="C143" s="93" t="n">
        <v>140.57</v>
      </c>
      <c r="D143" s="94" t="n">
        <v>0.9599</v>
      </c>
      <c r="E143" s="49" t="n">
        <f aca="false">10%*Q143+13%</f>
        <v>0.219955428666667</v>
      </c>
      <c r="F143" s="39" t="n">
        <f aca="false">IF(G143="",($F$1*C143-B143)/B143,H143/B143)</f>
        <v>0.177351844444444</v>
      </c>
      <c r="H143" s="95" t="n">
        <f aca="false">IF(G143="",$F$1*C143-B143,G143-B143)</f>
        <v>23.942499</v>
      </c>
      <c r="I143" s="2" t="s">
        <v>96</v>
      </c>
      <c r="J143" s="50" t="s">
        <v>311</v>
      </c>
      <c r="K143" s="96" t="n">
        <f aca="false">DATE(MID(J143,1,4),MID(J143,5,2),MID(J143,7,2))</f>
        <v>43677</v>
      </c>
      <c r="L143" s="97" t="str">
        <f aca="true">IF(LEN(J143) &gt; 15,DATE(MID(J143,12,4),MID(J143,16,2),MID(J143,18,2)),TEXT(TODAY(),"yyyy/m/d"))</f>
        <v>2020/2/21</v>
      </c>
      <c r="M143" s="79" t="n">
        <f aca="false">(L143-K143+1)*B143</f>
        <v>27810</v>
      </c>
      <c r="N143" s="98" t="n">
        <f aca="false">H143/M143*365</f>
        <v>0.314239918554477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99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Z143-AA143</f>
        <v>-0.0223685368043074</v>
      </c>
      <c r="AD143" s="57" t="n">
        <f aca="false">IF(E143-F143&lt;0,"达成",E143-F143)</f>
        <v>0.0426035842222226</v>
      </c>
      <c r="AE143" s="57"/>
    </row>
    <row r="144" customFormat="false" ht="15" hidden="false" customHeight="false" outlineLevel="0" collapsed="false">
      <c r="A144" s="100" t="s">
        <v>756</v>
      </c>
      <c r="B144" s="2" t="n">
        <v>135</v>
      </c>
      <c r="C144" s="93" t="n">
        <v>141.48</v>
      </c>
      <c r="D144" s="94" t="n">
        <v>0.9537</v>
      </c>
      <c r="E144" s="49" t="n">
        <f aca="false">10%*Q144+13%</f>
        <v>0.219952984</v>
      </c>
      <c r="F144" s="39" t="n">
        <f aca="false">IF(G144="",($F$1*C144-B144)/B144,H144/B144)</f>
        <v>0.1849736</v>
      </c>
      <c r="H144" s="95" t="n">
        <f aca="false">IF(G144="",$F$1*C144-B144,G144-B144)</f>
        <v>24.971436</v>
      </c>
      <c r="I144" s="2" t="s">
        <v>96</v>
      </c>
      <c r="J144" s="50" t="s">
        <v>313</v>
      </c>
      <c r="K144" s="96" t="n">
        <f aca="false">DATE(MID(J144,1,4),MID(J144,5,2),MID(J144,7,2))</f>
        <v>43678</v>
      </c>
      <c r="L144" s="97" t="str">
        <f aca="true">IF(LEN(J144) &gt; 15,DATE(MID(J144,12,4),MID(J144,16,2),MID(J144,18,2)),TEXT(TODAY(),"yyyy/m/d"))</f>
        <v>2020/2/21</v>
      </c>
      <c r="M144" s="79" t="n">
        <f aca="false">(L144-K144+1)*B144</f>
        <v>27675</v>
      </c>
      <c r="N144" s="98" t="n">
        <f aca="false">H144/M144*365</f>
        <v>0.32934323902439</v>
      </c>
      <c r="O144" s="52" t="n">
        <f aca="false">D144*C144</f>
        <v>134.929476</v>
      </c>
      <c r="P144" s="52" t="n">
        <f aca="false">O144-B144</f>
        <v>-0.070524000000006</v>
      </c>
      <c r="Q144" s="53" t="n">
        <f aca="false">O144/150</f>
        <v>0.89952984</v>
      </c>
      <c r="R144" s="54" t="n">
        <f aca="false">R143+C144-T144</f>
        <v>16478.03</v>
      </c>
      <c r="S144" s="55" t="n">
        <f aca="false">R144*D144</f>
        <v>15715.097211</v>
      </c>
      <c r="T144" s="55"/>
      <c r="U144" s="99"/>
      <c r="V144" s="56" t="n">
        <f aca="false">U144+V143</f>
        <v>7247.82</v>
      </c>
      <c r="W144" s="56" t="n">
        <f aca="false">S144+V144</f>
        <v>22962.917211</v>
      </c>
      <c r="X144" s="1" t="n">
        <f aca="false">X143+B144</f>
        <v>22070</v>
      </c>
      <c r="Y144" s="54" t="n">
        <f aca="false">W144-X144</f>
        <v>892.917211</v>
      </c>
      <c r="Z144" s="40" t="n">
        <f aca="false">W144/X144-1</f>
        <v>0.0404584146352516</v>
      </c>
      <c r="AA144" s="40" t="n">
        <f aca="false">S144/(X144-V144)-1</f>
        <v>0.0602419624508674</v>
      </c>
      <c r="AB144" s="40" t="n">
        <f aca="false">SUM($C$2:C144)*D144/SUM($B$2:B144)-1</f>
        <v>0.0412239053466246</v>
      </c>
      <c r="AC144" s="40" t="n">
        <f aca="false">Z144-AA144</f>
        <v>-0.0197835478156159</v>
      </c>
      <c r="AD144" s="57" t="n">
        <f aca="false">IF(E144-F144&lt;0,"达成",E144-F144)</f>
        <v>0.0349793840000001</v>
      </c>
      <c r="AE144" s="57"/>
    </row>
    <row r="145" customFormat="false" ht="15" hidden="false" customHeight="false" outlineLevel="0" collapsed="false">
      <c r="A145" s="100" t="s">
        <v>757</v>
      </c>
      <c r="B145" s="2" t="n">
        <v>240</v>
      </c>
      <c r="C145" s="93" t="n">
        <v>254.46</v>
      </c>
      <c r="D145" s="94" t="n">
        <v>0.9427</v>
      </c>
      <c r="E145" s="49" t="n">
        <f aca="false">10%*Q145+13%</f>
        <v>0.29</v>
      </c>
      <c r="F145" s="39" t="n">
        <f aca="false">IF(G145="",($F$1*C145-B145)/B145,H145/B145)</f>
        <v>0.198824675</v>
      </c>
      <c r="H145" s="95" t="n">
        <f aca="false">IF(G145="",$F$1*C145-B145,G145-B145)</f>
        <v>47.717922</v>
      </c>
      <c r="I145" s="2" t="s">
        <v>96</v>
      </c>
      <c r="J145" s="50" t="s">
        <v>315</v>
      </c>
      <c r="K145" s="96" t="n">
        <f aca="false">DATE(MID(J145,1,4),MID(J145,5,2),MID(J145,7,2))</f>
        <v>43679</v>
      </c>
      <c r="L145" s="97" t="str">
        <f aca="true">IF(LEN(J145) &gt; 15,DATE(MID(J145,12,4),MID(J145,16,2),MID(J145,18,2)),TEXT(TODAY(),"yyyy/m/d"))</f>
        <v>2020/2/21</v>
      </c>
      <c r="M145" s="79" t="n">
        <f aca="false">(L145-K145+1)*B145</f>
        <v>48960</v>
      </c>
      <c r="N145" s="98" t="n">
        <f aca="false">H145/M145*365</f>
        <v>0.355740227328431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99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0.0472400623946867</v>
      </c>
      <c r="AB145" s="40" t="n">
        <f aca="false">SUM($C$2:C145)*D145/SUM($B$2:B145)-1</f>
        <v>0.0288947244733304</v>
      </c>
      <c r="AC145" s="40" t="n">
        <f aca="false">Z145-AA145</f>
        <v>-0.0153468161822259</v>
      </c>
      <c r="AD145" s="57" t="n">
        <f aca="false">IF(E145-F145&lt;0,"达成",E145-F145)</f>
        <v>0.0911753249999998</v>
      </c>
      <c r="AE145" s="57"/>
    </row>
    <row r="146" customFormat="false" ht="15" hidden="false" customHeight="false" outlineLevel="0" collapsed="false">
      <c r="A146" s="100" t="s">
        <v>758</v>
      </c>
      <c r="B146" s="2" t="n">
        <v>240</v>
      </c>
      <c r="C146" s="93" t="n">
        <v>257.33</v>
      </c>
      <c r="D146" s="94" t="n">
        <v>0.9322</v>
      </c>
      <c r="E146" s="49" t="n">
        <f aca="false">10%*Q146+13%</f>
        <v>0.29</v>
      </c>
      <c r="F146" s="39" t="n">
        <f aca="false">IF(G146="",($F$1*C146-B146)/B146,H146/B146)</f>
        <v>0.2123459625</v>
      </c>
      <c r="H146" s="95" t="n">
        <f aca="false">IF(G146="",$F$1*C146-B146,G146-B146)</f>
        <v>50.963031</v>
      </c>
      <c r="I146" s="2" t="s">
        <v>96</v>
      </c>
      <c r="J146" s="50" t="s">
        <v>317</v>
      </c>
      <c r="K146" s="96" t="n">
        <f aca="false">DATE(MID(J146,1,4),MID(J146,5,2),MID(J146,7,2))</f>
        <v>43682</v>
      </c>
      <c r="L146" s="97" t="str">
        <f aca="true">IF(LEN(J146) &gt; 15,DATE(MID(J146,12,4),MID(J146,16,2),MID(J146,18,2)),TEXT(TODAY(),"yyyy/m/d"))</f>
        <v>2020/2/21</v>
      </c>
      <c r="M146" s="79" t="n">
        <f aca="false">(L146-K146+1)*B146</f>
        <v>48240</v>
      </c>
      <c r="N146" s="98" t="n">
        <f aca="false">H146/M146*365</f>
        <v>0.385603364738806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99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Z146-AA146</f>
        <v>-0.0112526206674375</v>
      </c>
      <c r="AD146" s="57" t="n">
        <f aca="false">IF(E146-F146&lt;0,"达成",E146-F146)</f>
        <v>0.0776540375</v>
      </c>
      <c r="AE146" s="57"/>
    </row>
    <row r="147" customFormat="false" ht="15" hidden="false" customHeight="false" outlineLevel="0" collapsed="false">
      <c r="A147" s="100" t="s">
        <v>759</v>
      </c>
      <c r="B147" s="2" t="n">
        <v>360</v>
      </c>
      <c r="C147" s="93" t="n">
        <f aca="false">262.68+131.34</f>
        <v>394.02</v>
      </c>
      <c r="D147" s="94" t="n">
        <v>0.9132</v>
      </c>
      <c r="E147" s="49" t="n">
        <f aca="false">10%*Q147+13%</f>
        <v>0.29</v>
      </c>
      <c r="F147" s="39" t="n">
        <f aca="false">IF(G147="",($F$1*C147-B147)/B147,H147/B147)</f>
        <v>0.23755115</v>
      </c>
      <c r="H147" s="95" t="n">
        <f aca="false">IF(G147="",$F$1*C147-B147,G147-B147)</f>
        <v>85.518414</v>
      </c>
      <c r="I147" s="2" t="s">
        <v>96</v>
      </c>
      <c r="J147" s="50" t="s">
        <v>319</v>
      </c>
      <c r="K147" s="96" t="n">
        <f aca="false">DATE(MID(J147,1,4),MID(J147,5,2),MID(J147,7,2))</f>
        <v>43683</v>
      </c>
      <c r="L147" s="97" t="str">
        <f aca="true">IF(LEN(J147) &gt; 15,DATE(MID(J147,12,4),MID(J147,16,2),MID(J147,18,2)),TEXT(TODAY(),"yyyy/m/d"))</f>
        <v>2020/2/21</v>
      </c>
      <c r="M147" s="79" t="n">
        <f aca="false">(L147-K147+1)*B147</f>
        <v>72000</v>
      </c>
      <c r="N147" s="98" t="n">
        <f aca="false">H147/M147*365</f>
        <v>0.43353084875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99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Z147-AA147</f>
        <v>-0.0042971918291268</v>
      </c>
      <c r="AD147" s="57" t="n">
        <f aca="false">IF(E147-F147&lt;0,"达成",E147-F147)</f>
        <v>0.05244885</v>
      </c>
      <c r="AE147" s="57"/>
    </row>
    <row r="148" customFormat="false" ht="15" hidden="false" customHeight="false" outlineLevel="0" collapsed="false">
      <c r="A148" s="100" t="s">
        <v>760</v>
      </c>
      <c r="B148" s="2" t="n">
        <v>360</v>
      </c>
      <c r="C148" s="93" t="n">
        <v>395.75</v>
      </c>
      <c r="D148" s="94" t="n">
        <v>0.9092</v>
      </c>
      <c r="E148" s="49" t="n">
        <f aca="false">10%*Q148+13%</f>
        <v>0.29</v>
      </c>
      <c r="F148" s="39" t="n">
        <f aca="false">IF(G148="",($F$1*C148-B148)/B148,H148/B148)</f>
        <v>0.242984791666667</v>
      </c>
      <c r="H148" s="95" t="n">
        <f aca="false">IF(G148="",$F$1*C148-B148,G148-B148)</f>
        <v>87.474525</v>
      </c>
      <c r="I148" s="2" t="s">
        <v>96</v>
      </c>
      <c r="J148" s="50" t="s">
        <v>321</v>
      </c>
      <c r="K148" s="96" t="n">
        <f aca="false">DATE(MID(J148,1,4),MID(J148,5,2),MID(J148,7,2))</f>
        <v>43684</v>
      </c>
      <c r="L148" s="97" t="str">
        <f aca="true">IF(LEN(J148) &gt; 15,DATE(MID(J148,12,4),MID(J148,16,2),MID(J148,18,2)),TEXT(TODAY(),"yyyy/m/d"))</f>
        <v>2020/2/21</v>
      </c>
      <c r="M148" s="79" t="n">
        <f aca="false">(L148-K148+1)*B148</f>
        <v>71640</v>
      </c>
      <c r="N148" s="98" t="n">
        <f aca="false">H148/M148*365</f>
        <v>0.445675622906198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99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Z148-AA148</f>
        <v>-0.00278032769049341</v>
      </c>
      <c r="AD148" s="57" t="n">
        <f aca="false">IF(E148-F148&lt;0,"达成",E148-F148)</f>
        <v>0.0470152083333332</v>
      </c>
      <c r="AE148" s="57"/>
    </row>
    <row r="149" customFormat="false" ht="15" hidden="false" customHeight="false" outlineLevel="0" collapsed="false">
      <c r="A149" s="100" t="s">
        <v>761</v>
      </c>
      <c r="B149" s="2" t="n">
        <v>240</v>
      </c>
      <c r="C149" s="93" t="n">
        <v>262.34</v>
      </c>
      <c r="D149" s="94" t="n">
        <v>0.9144</v>
      </c>
      <c r="E149" s="49" t="n">
        <f aca="false">10%*Q149+13%</f>
        <v>0.29</v>
      </c>
      <c r="F149" s="39" t="n">
        <f aca="false">IF(G149="",($F$1*C149-B149)/B149,H149/B149)</f>
        <v>0.235949325</v>
      </c>
      <c r="H149" s="95" t="n">
        <f aca="false">IF(G149="",$F$1*C149-B149,G149-B149)</f>
        <v>56.627838</v>
      </c>
      <c r="I149" s="2" t="s">
        <v>96</v>
      </c>
      <c r="J149" s="50" t="s">
        <v>323</v>
      </c>
      <c r="K149" s="96" t="n">
        <f aca="false">DATE(MID(J149,1,4),MID(J149,5,2),MID(J149,7,2))</f>
        <v>43685</v>
      </c>
      <c r="L149" s="97" t="str">
        <f aca="true">IF(LEN(J149) &gt; 15,DATE(MID(J149,12,4),MID(J149,16,2),MID(J149,18,2)),TEXT(TODAY(),"yyyy/m/d"))</f>
        <v>2020/2/21</v>
      </c>
      <c r="M149" s="79" t="n">
        <f aca="false">(L149-K149+1)*B149</f>
        <v>47520</v>
      </c>
      <c r="N149" s="98" t="n">
        <f aca="false">H149/M149*365</f>
        <v>0.434957089015152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99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Z149-AA149</f>
        <v>-0.00446180024458887</v>
      </c>
      <c r="AD149" s="57" t="n">
        <f aca="false">IF(E149-F149&lt;0,"达成",E149-F149)</f>
        <v>0.054050675</v>
      </c>
      <c r="AE149" s="57"/>
    </row>
    <row r="150" customFormat="false" ht="15" hidden="false" customHeight="false" outlineLevel="0" collapsed="false">
      <c r="A150" s="100" t="s">
        <v>762</v>
      </c>
      <c r="B150" s="2" t="n">
        <v>240</v>
      </c>
      <c r="C150" s="93" t="n">
        <v>265.32</v>
      </c>
      <c r="D150" s="94" t="n">
        <v>0.9041</v>
      </c>
      <c r="E150" s="49" t="n">
        <f aca="false">10%*Q150+13%</f>
        <v>0.29</v>
      </c>
      <c r="F150" s="39" t="n">
        <f aca="false">IF(G150="",($F$1*C150-B150)/B150,H150/B150)</f>
        <v>0.24998885</v>
      </c>
      <c r="H150" s="95" t="n">
        <f aca="false">IF(G150="",$F$1*C150-B150,G150-B150)</f>
        <v>59.997324</v>
      </c>
      <c r="I150" s="2" t="s">
        <v>96</v>
      </c>
      <c r="J150" s="50" t="s">
        <v>325</v>
      </c>
      <c r="K150" s="96" t="n">
        <f aca="false">DATE(MID(J150,1,4),MID(J150,5,2),MID(J150,7,2))</f>
        <v>43686</v>
      </c>
      <c r="L150" s="97" t="str">
        <f aca="true">IF(LEN(J150) &gt; 15,DATE(MID(J150,12,4),MID(J150,16,2),MID(J150,18,2)),TEXT(TODAY(),"yyyy/m/d"))</f>
        <v>2020/2/21</v>
      </c>
      <c r="M150" s="79" t="n">
        <f aca="false">(L150-K150+1)*B150</f>
        <v>47280</v>
      </c>
      <c r="N150" s="98" t="n">
        <f aca="false">H150/M150*365</f>
        <v>0.463177310913706</v>
      </c>
      <c r="O150" s="52" t="n">
        <f aca="false">D150*C150</f>
        <v>239.875812</v>
      </c>
      <c r="P150" s="52" t="n">
        <f aca="false">O150-B150</f>
        <v>-0.124188000000004</v>
      </c>
      <c r="Q150" s="53" t="n">
        <f aca="false">B150/150</f>
        <v>1.6</v>
      </c>
      <c r="R150" s="54" t="n">
        <f aca="false">R149+C150-T150</f>
        <v>18307.25</v>
      </c>
      <c r="S150" s="55" t="n">
        <f aca="false">R150*D150</f>
        <v>16551.584725</v>
      </c>
      <c r="T150" s="55"/>
      <c r="U150" s="99"/>
      <c r="V150" s="56" t="n">
        <f aca="false">U150+V149</f>
        <v>7247.82</v>
      </c>
      <c r="W150" s="56" t="n">
        <f aca="false">S150+V150</f>
        <v>23799.404725</v>
      </c>
      <c r="X150" s="1" t="n">
        <f aca="false">X149+B150</f>
        <v>23750</v>
      </c>
      <c r="Y150" s="54" t="n">
        <f aca="false">W150-X150</f>
        <v>49.4047250000003</v>
      </c>
      <c r="Z150" s="40" t="n">
        <f aca="false">W150/X150-1</f>
        <v>0.00208019894736844</v>
      </c>
      <c r="AA150" s="40" t="n">
        <f aca="false">S150/(X150-V150)-1</f>
        <v>0.00299383020909971</v>
      </c>
      <c r="AB150" s="40" t="n">
        <f aca="false">SUM($C$2:C150)*D150/SUM($B$2:B150)-1</f>
        <v>-0.0131167972631576</v>
      </c>
      <c r="AC150" s="40" t="n">
        <f aca="false">Z150-AA150</f>
        <v>-0.000913631261731274</v>
      </c>
      <c r="AD150" s="57" t="n">
        <f aca="false">IF(E150-F150&lt;0,"达成",E150-F150)</f>
        <v>0.04001115</v>
      </c>
      <c r="AE150" s="57"/>
    </row>
    <row r="151" customFormat="false" ht="15" hidden="false" customHeight="false" outlineLevel="0" collapsed="false">
      <c r="A151" s="100" t="s">
        <v>763</v>
      </c>
      <c r="B151" s="2" t="n">
        <v>240</v>
      </c>
      <c r="C151" s="93" t="n">
        <v>260.68</v>
      </c>
      <c r="D151" s="94" t="n">
        <v>0.9202</v>
      </c>
      <c r="E151" s="49" t="n">
        <f aca="false">10%*Q151+13%</f>
        <v>0.29</v>
      </c>
      <c r="F151" s="39" t="n">
        <f aca="false">IF(G151="",($F$1*C151-B151)/B151,H151/B151)</f>
        <v>0.22812865</v>
      </c>
      <c r="H151" s="95" t="n">
        <f aca="false">IF(G151="",$F$1*C151-B151,G151-B151)</f>
        <v>54.750876</v>
      </c>
      <c r="I151" s="2" t="s">
        <v>96</v>
      </c>
      <c r="J151" s="50" t="s">
        <v>327</v>
      </c>
      <c r="K151" s="96" t="n">
        <f aca="false">DATE(MID(J151,1,4),MID(J151,5,2),MID(J151,7,2))</f>
        <v>43689</v>
      </c>
      <c r="L151" s="97" t="str">
        <f aca="true">IF(LEN(J151) &gt; 15,DATE(MID(J151,12,4),MID(J151,16,2),MID(J151,18,2)),TEXT(TODAY(),"yyyy/m/d"))</f>
        <v>2020/2/21</v>
      </c>
      <c r="M151" s="79" t="n">
        <f aca="false">(L151-K151+1)*B151</f>
        <v>46560</v>
      </c>
      <c r="N151" s="98" t="n">
        <f aca="false">H151/M151*365</f>
        <v>0.429211119845361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99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Z151-AA151</f>
        <v>-0.00620812470430776</v>
      </c>
      <c r="AD151" s="57" t="n">
        <f aca="false">IF(E151-F151&lt;0,"达成",E151-F151)</f>
        <v>0.06187135</v>
      </c>
      <c r="AE151" s="57"/>
    </row>
    <row r="152" customFormat="false" ht="15" hidden="false" customHeight="false" outlineLevel="0" collapsed="false">
      <c r="A152" s="100" t="s">
        <v>764</v>
      </c>
      <c r="B152" s="2" t="n">
        <v>240</v>
      </c>
      <c r="C152" s="93" t="n">
        <v>261.99</v>
      </c>
      <c r="D152" s="94" t="n">
        <v>0.9156</v>
      </c>
      <c r="E152" s="49" t="n">
        <f aca="false">10%*Q152+13%</f>
        <v>0.29</v>
      </c>
      <c r="F152" s="39" t="n">
        <f aca="false">IF(G152="",($F$1*C152-B152)/B152,H152/B152)</f>
        <v>0.2343003875</v>
      </c>
      <c r="H152" s="95" t="n">
        <f aca="false">IF(G152="",$F$1*C152-B152,G152-B152)</f>
        <v>56.232093</v>
      </c>
      <c r="I152" s="2" t="s">
        <v>96</v>
      </c>
      <c r="J152" s="50" t="s">
        <v>329</v>
      </c>
      <c r="K152" s="96" t="n">
        <f aca="false">DATE(MID(J152,1,4),MID(J152,5,2),MID(J152,7,2))</f>
        <v>43690</v>
      </c>
      <c r="L152" s="97" t="str">
        <f aca="true">IF(LEN(J152) &gt; 15,DATE(MID(J152,12,4),MID(J152,16,2),MID(J152,18,2)),TEXT(TODAY(),"yyyy/m/d"))</f>
        <v>2020/2/21</v>
      </c>
      <c r="M152" s="79" t="n">
        <f aca="false">(L152-K152+1)*B152</f>
        <v>46320</v>
      </c>
      <c r="N152" s="98" t="n">
        <f aca="false">H152/M152*365</f>
        <v>0.443106950453368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99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258.494751999999</v>
      </c>
      <c r="Z152" s="40" t="n">
        <f aca="false">W152/X152-1</f>
        <v>0.0106683760627322</v>
      </c>
      <c r="AA152" s="40" t="n">
        <f aca="false">S152/(X152-V152)-1</f>
        <v>0.0152215293913973</v>
      </c>
      <c r="AB152" s="40" t="n">
        <f aca="false">SUM($C$2:C152)*D152/SUM($B$2:B152)-1</f>
        <v>-0.000612208336772446</v>
      </c>
      <c r="AC152" s="40" t="n">
        <f aca="false">Z152-AA152</f>
        <v>-0.00455315332866513</v>
      </c>
      <c r="AD152" s="57" t="n">
        <f aca="false">IF(E152-F152&lt;0,"达成",E152-F152)</f>
        <v>0.0556996124999999</v>
      </c>
      <c r="AE152" s="57"/>
    </row>
    <row r="153" customFormat="false" ht="15" hidden="false" customHeight="false" outlineLevel="0" collapsed="false">
      <c r="A153" s="58" t="s">
        <v>765</v>
      </c>
      <c r="B153" s="59" t="n">
        <v>90</v>
      </c>
      <c r="C153" s="101" t="n">
        <v>97.72</v>
      </c>
      <c r="D153" s="102" t="n">
        <v>0.9206</v>
      </c>
      <c r="E153" s="62" t="n">
        <v>0.19</v>
      </c>
      <c r="F153" s="76" t="n">
        <v>0.196888888888889</v>
      </c>
      <c r="G153" s="108" t="n">
        <v>107.72</v>
      </c>
      <c r="H153" s="103" t="n">
        <v>17.72</v>
      </c>
      <c r="I153" s="59" t="s">
        <v>686</v>
      </c>
      <c r="J153" s="66" t="s">
        <v>766</v>
      </c>
      <c r="K153" s="104" t="n">
        <v>43691</v>
      </c>
      <c r="L153" s="105" t="n">
        <v>43850</v>
      </c>
      <c r="M153" s="106" t="n">
        <v>14400</v>
      </c>
      <c r="N153" s="69" t="n">
        <v>0.449152777777778</v>
      </c>
      <c r="O153" s="70" t="n">
        <v>89.961032</v>
      </c>
      <c r="P153" s="70" t="n">
        <v>-0.038967999999997</v>
      </c>
      <c r="Q153" s="71" t="n">
        <v>0.6</v>
      </c>
      <c r="R153" s="72" t="n">
        <v>18927.64</v>
      </c>
      <c r="S153" s="73" t="n">
        <v>17424.785384</v>
      </c>
      <c r="T153" s="73"/>
      <c r="U153" s="107"/>
      <c r="V153" s="74" t="n">
        <v>7247.82</v>
      </c>
      <c r="W153" s="74" t="n">
        <v>24672.605384</v>
      </c>
      <c r="X153" s="75" t="n">
        <v>24320</v>
      </c>
      <c r="Y153" s="72" t="n">
        <v>352.605384000002</v>
      </c>
      <c r="Z153" s="76" t="n">
        <v>0.014498576644737</v>
      </c>
      <c r="AA153" s="76" t="n">
        <v>0.0206537995733411</v>
      </c>
      <c r="AB153" s="76" t="n">
        <v>0.0048258151315792</v>
      </c>
      <c r="AC153" s="76" t="n">
        <v>-0.00615522292860415</v>
      </c>
      <c r="AD153" s="77" t="s">
        <v>30</v>
      </c>
      <c r="AE153" s="57"/>
    </row>
    <row r="154" customFormat="false" ht="15" hidden="false" customHeight="false" outlineLevel="0" collapsed="false">
      <c r="A154" s="58" t="s">
        <v>767</v>
      </c>
      <c r="B154" s="59" t="n">
        <v>90</v>
      </c>
      <c r="C154" s="101" t="n">
        <v>97.25</v>
      </c>
      <c r="D154" s="102" t="n">
        <v>0.925</v>
      </c>
      <c r="E154" s="62" t="n">
        <v>0.19</v>
      </c>
      <c r="F154" s="76" t="n">
        <v>0.191111111111111</v>
      </c>
      <c r="G154" s="108" t="n">
        <v>107.2</v>
      </c>
      <c r="H154" s="103" t="n">
        <v>17.2</v>
      </c>
      <c r="I154" s="59" t="s">
        <v>686</v>
      </c>
      <c r="J154" s="66" t="s">
        <v>768</v>
      </c>
      <c r="K154" s="104" t="n">
        <v>43692</v>
      </c>
      <c r="L154" s="105" t="n">
        <v>43850</v>
      </c>
      <c r="M154" s="106" t="n">
        <v>14310</v>
      </c>
      <c r="N154" s="69" t="n">
        <v>0.438714185883997</v>
      </c>
      <c r="O154" s="70" t="n">
        <v>89.95625</v>
      </c>
      <c r="P154" s="70" t="n">
        <v>-0.0437499999999886</v>
      </c>
      <c r="Q154" s="71" t="n">
        <v>0.6</v>
      </c>
      <c r="R154" s="72" t="n">
        <v>19024.89</v>
      </c>
      <c r="S154" s="73" t="n">
        <v>17598.02325</v>
      </c>
      <c r="T154" s="73"/>
      <c r="U154" s="107"/>
      <c r="V154" s="74" t="n">
        <v>7247.82</v>
      </c>
      <c r="W154" s="74" t="n">
        <v>24845.84325</v>
      </c>
      <c r="X154" s="75" t="n">
        <v>24410</v>
      </c>
      <c r="Y154" s="72" t="n">
        <v>435.843250000002</v>
      </c>
      <c r="Z154" s="76" t="n">
        <v>0.0178551106104057</v>
      </c>
      <c r="AA154" s="76" t="n">
        <v>0.0253955645494921</v>
      </c>
      <c r="AB154" s="76" t="n">
        <v>0.0095910794756251</v>
      </c>
      <c r="AC154" s="76" t="n">
        <v>-0.00754045393908642</v>
      </c>
      <c r="AD154" s="77" t="s">
        <v>30</v>
      </c>
      <c r="AE154" s="57"/>
    </row>
    <row r="155" customFormat="false" ht="15" hidden="false" customHeight="false" outlineLevel="0" collapsed="false">
      <c r="A155" s="58" t="s">
        <v>769</v>
      </c>
      <c r="B155" s="59" t="n">
        <v>150</v>
      </c>
      <c r="C155" s="101" t="n">
        <v>161.53</v>
      </c>
      <c r="D155" s="102" t="n">
        <v>0.9282</v>
      </c>
      <c r="E155" s="62" t="n">
        <f aca="false">10%*Q155+13%</f>
        <v>0.23</v>
      </c>
      <c r="F155" s="76" t="n">
        <f aca="false">IF(G155="",($F$1*C155-B155)/B155,H155/B155)</f>
        <v>0.21761314</v>
      </c>
      <c r="G155" s="108"/>
      <c r="H155" s="103" t="n">
        <f aca="false">IF(G155="",$F$1*C155-B155,G155-B155)</f>
        <v>32.641971</v>
      </c>
      <c r="I155" s="59" t="s">
        <v>686</v>
      </c>
      <c r="J155" s="50" t="s">
        <v>770</v>
      </c>
      <c r="K155" s="96" t="n">
        <f aca="false">DATE(MID(J155,1,4),MID(J155,5,2),MID(J155,7,2))</f>
        <v>43693</v>
      </c>
      <c r="L155" s="97" t="n">
        <f aca="true">IF(LEN(J155) &gt; 15,DATE(MID(J155,12,4),MID(J155,16,2),MID(J155,18,2)),TEXT(TODAY(),"yyyy/m/d"))</f>
        <v>43882</v>
      </c>
      <c r="M155" s="79" t="n">
        <f aca="false">(L155-K155+1)*B155</f>
        <v>28500</v>
      </c>
      <c r="N155" s="98" t="n">
        <f aca="false">H155/M155*365</f>
        <v>0.418046295263158</v>
      </c>
      <c r="O155" s="52" t="n">
        <f aca="false">D155*C155</f>
        <v>149.932146</v>
      </c>
      <c r="P155" s="52" t="n">
        <f aca="false">O155-B155</f>
        <v>-0.0678539999999828</v>
      </c>
      <c r="Q155" s="53" t="n">
        <f aca="false">B155/150</f>
        <v>1</v>
      </c>
      <c r="R155" s="54" t="n">
        <f aca="false">R154+C155-T155</f>
        <v>19186.42</v>
      </c>
      <c r="S155" s="55" t="n">
        <f aca="false">R155*D155</f>
        <v>17808.835044</v>
      </c>
      <c r="T155" s="55"/>
      <c r="U155" s="99"/>
      <c r="V155" s="56" t="n">
        <f aca="false">U155+V154</f>
        <v>7247.82</v>
      </c>
      <c r="W155" s="56" t="n">
        <f aca="false">S155+V155</f>
        <v>25056.655044</v>
      </c>
      <c r="X155" s="1" t="n">
        <f aca="false">X154+B155</f>
        <v>24560</v>
      </c>
      <c r="Y155" s="54" t="n">
        <f aca="false">W155-X155</f>
        <v>496.655043999999</v>
      </c>
      <c r="Z155" s="40" t="n">
        <f aca="false">W155/X155-1</f>
        <v>0.0202221109120522</v>
      </c>
      <c r="AA155" s="40" t="n">
        <f aca="false">S155/(X155-V155)-1</f>
        <v>0.0286881862365109</v>
      </c>
      <c r="AB155" s="40" t="n">
        <f aca="false">SUM($C$2:C155)*D155/SUM($B$2:B155)-1</f>
        <v>0.0130010473941371</v>
      </c>
      <c r="AC155" s="40" t="n">
        <f aca="false">Z155-AA155</f>
        <v>-0.00846607532445876</v>
      </c>
      <c r="AD155" s="57" t="n">
        <f aca="false">IF(E155-F155&lt;0,"达成",E155-F155)</f>
        <v>0.0123868599999999</v>
      </c>
      <c r="AE155" s="57"/>
    </row>
    <row r="156" customFormat="false" ht="15" hidden="false" customHeight="false" outlineLevel="0" collapsed="false">
      <c r="A156" s="100" t="s">
        <v>771</v>
      </c>
      <c r="B156" s="2" t="n">
        <v>150</v>
      </c>
      <c r="C156" s="93" t="n">
        <v>156.75</v>
      </c>
      <c r="D156" s="94" t="n">
        <v>0.9565</v>
      </c>
      <c r="E156" s="49" t="n">
        <f aca="false">10%*Q156+13%</f>
        <v>0.23</v>
      </c>
      <c r="F156" s="39" t="n">
        <f aca="false">IF(G156="",($F$1*C156-B156)/B156,H156/B156)</f>
        <v>0.1815815</v>
      </c>
      <c r="H156" s="95" t="n">
        <f aca="false">IF(G156="",$F$1*C156-B156,G156-B156)</f>
        <v>27.237225</v>
      </c>
      <c r="I156" s="2" t="s">
        <v>96</v>
      </c>
      <c r="J156" s="50" t="s">
        <v>337</v>
      </c>
      <c r="K156" s="96" t="n">
        <f aca="false">DATE(MID(J156,1,4),MID(J156,5,2),MID(J156,7,2))</f>
        <v>43696</v>
      </c>
      <c r="L156" s="97" t="str">
        <f aca="true">IF(LEN(J156) &gt; 15,DATE(MID(J156,12,4),MID(J156,16,2),MID(J156,18,2)),TEXT(TODAY(),"yyyy/m/d"))</f>
        <v>2020/2/21</v>
      </c>
      <c r="M156" s="79" t="n">
        <f aca="false">(L156-K156+1)*B156</f>
        <v>28050</v>
      </c>
      <c r="N156" s="98" t="n">
        <f aca="false">H156/M156*365</f>
        <v>0.35442378342246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99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Z156-AA156</f>
        <v>-0.0174617044364314</v>
      </c>
      <c r="AD156" s="57" t="n">
        <f aca="false">IF(E156-F156&lt;0,"达成",E156-F156)</f>
        <v>0.0484185</v>
      </c>
      <c r="AE156" s="57"/>
    </row>
    <row r="157" customFormat="false" ht="15" hidden="false" customHeight="false" outlineLevel="0" collapsed="false">
      <c r="A157" s="100" t="s">
        <v>772</v>
      </c>
      <c r="B157" s="2" t="n">
        <v>135</v>
      </c>
      <c r="C157" s="93" t="n">
        <v>141.14</v>
      </c>
      <c r="D157" s="94" t="n">
        <v>0.956</v>
      </c>
      <c r="E157" s="49" t="n">
        <f aca="false">10%*Q157+13%</f>
        <v>0.22</v>
      </c>
      <c r="F157" s="39" t="n">
        <f aca="false">IF(G157="",($F$1*C157-B157)/B157,H157/B157)</f>
        <v>0.182125911111111</v>
      </c>
      <c r="H157" s="95" t="n">
        <f aca="false">IF(G157="",$F$1*C157-B157,G157-B157)</f>
        <v>24.586998</v>
      </c>
      <c r="I157" s="2" t="s">
        <v>96</v>
      </c>
      <c r="J157" s="50" t="s">
        <v>339</v>
      </c>
      <c r="K157" s="96" t="n">
        <f aca="false">DATE(MID(J157,1,4),MID(J157,5,2),MID(J157,7,2))</f>
        <v>43697</v>
      </c>
      <c r="L157" s="97" t="str">
        <f aca="true">IF(LEN(J157) &gt; 15,DATE(MID(J157,12,4),MID(J157,16,2),MID(J157,18,2)),TEXT(TODAY(),"yyyy/m/d"))</f>
        <v>2020/2/21</v>
      </c>
      <c r="M157" s="79" t="n">
        <f aca="false">(L157-K157+1)*B157</f>
        <v>25110</v>
      </c>
      <c r="N157" s="98" t="n">
        <f aca="false">H157/M157*365</f>
        <v>0.357397621266428</v>
      </c>
      <c r="O157" s="52" t="n">
        <f aca="false">D157*C157</f>
        <v>134.92984</v>
      </c>
      <c r="P157" s="52" t="n">
        <f aca="false">O157-B157</f>
        <v>-0.0701600000000155</v>
      </c>
      <c r="Q157" s="53" t="n">
        <f aca="false">B157/150</f>
        <v>0.9</v>
      </c>
      <c r="R157" s="54" t="n">
        <f aca="false">R156+C157-T157</f>
        <v>19484.31</v>
      </c>
      <c r="S157" s="55" t="n">
        <f aca="false">R157*D157</f>
        <v>18627.00036</v>
      </c>
      <c r="T157" s="55"/>
      <c r="U157" s="99"/>
      <c r="V157" s="56" t="n">
        <f aca="false">U157+V156</f>
        <v>7247.82</v>
      </c>
      <c r="W157" s="56" t="n">
        <f aca="false">S157+V157</f>
        <v>25874.82036</v>
      </c>
      <c r="X157" s="1" t="n">
        <f aca="false">X156+B157</f>
        <v>24845</v>
      </c>
      <c r="Y157" s="54" t="n">
        <f aca="false">W157-X157</f>
        <v>1029.82036</v>
      </c>
      <c r="Z157" s="40" t="n">
        <f aca="false">W157/X157-1</f>
        <v>0.0414498031797141</v>
      </c>
      <c r="AA157" s="40" t="n">
        <f aca="false">S157/(X157-V157)-1</f>
        <v>0.058521897258538</v>
      </c>
      <c r="AB157" s="40" t="n">
        <f aca="false">SUM($C$2:C157)*D157/SUM($B$2:B157)-1</f>
        <v>0.0428349671966193</v>
      </c>
      <c r="AC157" s="40" t="n">
        <f aca="false">Z157-AA157</f>
        <v>-0.0170720940788238</v>
      </c>
      <c r="AD157" s="57" t="n">
        <f aca="false">IF(E157-F157&lt;0,"达成",E157-F157)</f>
        <v>0.0378740888888889</v>
      </c>
      <c r="AE157" s="57"/>
    </row>
    <row r="158" customFormat="false" ht="15" hidden="false" customHeight="false" outlineLevel="0" collapsed="false">
      <c r="A158" s="100" t="s">
        <v>773</v>
      </c>
      <c r="B158" s="2" t="n">
        <v>135</v>
      </c>
      <c r="C158" s="93" t="n">
        <v>140.89</v>
      </c>
      <c r="D158" s="94" t="n">
        <v>0.9577</v>
      </c>
      <c r="E158" s="49" t="n">
        <f aca="false">10%*Q158+13%</f>
        <v>0.22</v>
      </c>
      <c r="F158" s="39" t="n">
        <f aca="false">IF(G158="",($F$1*C158-B158)/B158,H158/B158)</f>
        <v>0.180032022222222</v>
      </c>
      <c r="H158" s="95" t="n">
        <f aca="false">IF(G158="",$F$1*C158-B158,G158-B158)</f>
        <v>24.304323</v>
      </c>
      <c r="I158" s="2" t="s">
        <v>96</v>
      </c>
      <c r="J158" s="50" t="s">
        <v>341</v>
      </c>
      <c r="K158" s="96" t="n">
        <f aca="false">DATE(MID(J158,1,4),MID(J158,5,2),MID(J158,7,2))</f>
        <v>43698</v>
      </c>
      <c r="L158" s="97" t="str">
        <f aca="true">IF(LEN(J158) &gt; 15,DATE(MID(J158,12,4),MID(J158,16,2),MID(J158,18,2)),TEXT(TODAY(),"yyyy/m/d"))</f>
        <v>2020/2/21</v>
      </c>
      <c r="M158" s="79" t="n">
        <f aca="false">(L158-K158+1)*B158</f>
        <v>24975</v>
      </c>
      <c r="N158" s="98" t="n">
        <f aca="false">H158/M158*365</f>
        <v>0.355198314114114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99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0.0599404043947216</v>
      </c>
      <c r="AB158" s="40" t="n">
        <f aca="false">SUM($C$2:C158)*D158/SUM($B$2:B158)-1</f>
        <v>0.0444450768614895</v>
      </c>
      <c r="AC158" s="40" t="n">
        <f aca="false">Z158-AA158</f>
        <v>-0.0173914035940812</v>
      </c>
      <c r="AD158" s="57" t="n">
        <f aca="false">IF(E158-F158&lt;0,"达成",E158-F158)</f>
        <v>0.0399679777777779</v>
      </c>
      <c r="AE158" s="57"/>
    </row>
    <row r="159" customFormat="false" ht="15" hidden="false" customHeight="false" outlineLevel="0" collapsed="false">
      <c r="A159" s="100" t="s">
        <v>774</v>
      </c>
      <c r="B159" s="2" t="n">
        <v>135</v>
      </c>
      <c r="C159" s="93" t="n">
        <v>140.76</v>
      </c>
      <c r="D159" s="94" t="n">
        <v>0.9586</v>
      </c>
      <c r="E159" s="49" t="n">
        <f aca="false">10%*Q159+13%</f>
        <v>0.22</v>
      </c>
      <c r="F159" s="39" t="n">
        <f aca="false">IF(G159="",($F$1*C159-B159)/B159,H159/B159)</f>
        <v>0.1789432</v>
      </c>
      <c r="H159" s="95" t="n">
        <f aca="false">IF(G159="",$F$1*C159-B159,G159-B159)</f>
        <v>24.157332</v>
      </c>
      <c r="I159" s="2" t="s">
        <v>96</v>
      </c>
      <c r="J159" s="50" t="s">
        <v>343</v>
      </c>
      <c r="K159" s="96" t="n">
        <f aca="false">DATE(MID(J159,1,4),MID(J159,5,2),MID(J159,7,2))</f>
        <v>43699</v>
      </c>
      <c r="L159" s="97" t="str">
        <f aca="true">IF(LEN(J159) &gt; 15,DATE(MID(J159,12,4),MID(J159,16,2),MID(J159,18,2)),TEXT(TODAY(),"yyyy/m/d"))</f>
        <v>2020/2/21</v>
      </c>
      <c r="M159" s="79" t="n">
        <f aca="false">(L159-K159+1)*B159</f>
        <v>24840</v>
      </c>
      <c r="N159" s="98" t="n">
        <f aca="false">H159/M159*365</f>
        <v>0.354968847826087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99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0.0430208742185942</v>
      </c>
      <c r="AA159" s="40" t="n">
        <f aca="false">S159/(X159-V159)-1</f>
        <v>0.0604722880723201</v>
      </c>
      <c r="AB159" s="40" t="n">
        <f aca="false">SUM($C$2:C159)*D159/SUM($B$2:B159)-1</f>
        <v>0.0451797290862035</v>
      </c>
      <c r="AC159" s="40" t="n">
        <f aca="false">Z159-AA159</f>
        <v>-0.0174514138537258</v>
      </c>
      <c r="AD159" s="57" t="n">
        <f aca="false">IF(E159-F159&lt;0,"达成",E159-F159)</f>
        <v>0.0410568</v>
      </c>
      <c r="AE159" s="57"/>
    </row>
    <row r="160" customFormat="false" ht="15" hidden="false" customHeight="false" outlineLevel="0" collapsed="false">
      <c r="A160" s="100" t="s">
        <v>775</v>
      </c>
      <c r="B160" s="2" t="n">
        <v>135</v>
      </c>
      <c r="C160" s="93" t="n">
        <v>140.73</v>
      </c>
      <c r="D160" s="94" t="n">
        <v>0.9588</v>
      </c>
      <c r="E160" s="49" t="n">
        <f aca="false">10%*Q160+13%</f>
        <v>0.22</v>
      </c>
      <c r="F160" s="39" t="n">
        <f aca="false">IF(G160="",($F$1*C160-B160)/B160,H160/B160)</f>
        <v>0.178691933333333</v>
      </c>
      <c r="H160" s="95" t="n">
        <f aca="false">IF(G160="",$F$1*C160-B160,G160-B160)</f>
        <v>24.123411</v>
      </c>
      <c r="I160" s="2" t="s">
        <v>96</v>
      </c>
      <c r="J160" s="50" t="s">
        <v>345</v>
      </c>
      <c r="K160" s="96" t="n">
        <f aca="false">DATE(MID(J160,1,4),MID(J160,5,2),MID(J160,7,2))</f>
        <v>43700</v>
      </c>
      <c r="L160" s="97" t="str">
        <f aca="true">IF(LEN(J160) &gt; 15,DATE(MID(J160,12,4),MID(J160,16,2),MID(J160,18,2)),TEXT(TODAY(),"yyyy/m/d"))</f>
        <v>2020/2/21</v>
      </c>
      <c r="M160" s="79" t="n">
        <f aca="false">(L160-K160+1)*B160</f>
        <v>24705</v>
      </c>
      <c r="N160" s="98" t="n">
        <f aca="false">H160/M160*365</f>
        <v>0.356407408014572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99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0.0429447276039603</v>
      </c>
      <c r="AA160" s="40" t="n">
        <f aca="false">S160/(X160-V160)-1</f>
        <v>0.060234614474469</v>
      </c>
      <c r="AB160" s="40" t="n">
        <f aca="false">SUM($C$2:C160)*D160/SUM($B$2:B160)-1</f>
        <v>0.0451523759207924</v>
      </c>
      <c r="AC160" s="40" t="n">
        <f aca="false">Z160-AA160</f>
        <v>-0.0172898868705087</v>
      </c>
      <c r="AD160" s="57" t="n">
        <f aca="false">IF(E160-F160&lt;0,"达成",E160-F160)</f>
        <v>0.0413080666666666</v>
      </c>
      <c r="AE160" s="57"/>
    </row>
    <row r="161" customFormat="false" ht="15" hidden="false" customHeight="false" outlineLevel="0" collapsed="false">
      <c r="A161" s="100" t="s">
        <v>776</v>
      </c>
      <c r="B161" s="2" t="n">
        <v>135</v>
      </c>
      <c r="C161" s="93" t="n">
        <v>141.47</v>
      </c>
      <c r="D161" s="94" t="n">
        <v>0.9538</v>
      </c>
      <c r="E161" s="49" t="n">
        <f aca="false">10%*Q161+13%</f>
        <v>0.22</v>
      </c>
      <c r="F161" s="39" t="n">
        <f aca="false">IF(G161="",($F$1*C161-B161)/B161,H161/B161)</f>
        <v>0.184889844444444</v>
      </c>
      <c r="H161" s="95" t="n">
        <f aca="false">IF(G161="",$F$1*C161-B161,G161-B161)</f>
        <v>24.960129</v>
      </c>
      <c r="I161" s="2" t="s">
        <v>96</v>
      </c>
      <c r="J161" s="50" t="s">
        <v>347</v>
      </c>
      <c r="K161" s="96" t="n">
        <f aca="false">DATE(MID(J161,1,4),MID(J161,5,2),MID(J161,7,2))</f>
        <v>43703</v>
      </c>
      <c r="L161" s="97" t="str">
        <f aca="true">IF(LEN(J161) &gt; 15,DATE(MID(J161,12,4),MID(J161,16,2),MID(J161,18,2)),TEXT(TODAY(),"yyyy/m/d"))</f>
        <v>2020/2/21</v>
      </c>
      <c r="M161" s="79" t="n">
        <f aca="false">(L161-K161+1)*B161</f>
        <v>24300</v>
      </c>
      <c r="N161" s="98" t="n">
        <f aca="false">H161/M161*365</f>
        <v>0.374915517901234</v>
      </c>
      <c r="O161" s="52" t="n">
        <f aca="false">D161*C161</f>
        <v>134.934086</v>
      </c>
      <c r="P161" s="52" t="n">
        <f aca="false">O161-B161</f>
        <v>-0.0659139999999923</v>
      </c>
      <c r="Q161" s="53" t="n">
        <f aca="false">B161/150</f>
        <v>0.9</v>
      </c>
      <c r="R161" s="54" t="n">
        <f aca="false">R160+C161-T161</f>
        <v>20048.16</v>
      </c>
      <c r="S161" s="55" t="n">
        <f aca="false">R161*D161</f>
        <v>19121.935008</v>
      </c>
      <c r="T161" s="55"/>
      <c r="U161" s="99"/>
      <c r="V161" s="56" t="n">
        <f aca="false">U161+V160</f>
        <v>7247.82</v>
      </c>
      <c r="W161" s="56" t="n">
        <f aca="false">S161+V161</f>
        <v>26369.755008</v>
      </c>
      <c r="X161" s="1" t="n">
        <f aca="false">X160+B161</f>
        <v>25385</v>
      </c>
      <c r="Y161" s="54" t="n">
        <f aca="false">W161-X161</f>
        <v>984.755007999996</v>
      </c>
      <c r="Z161" s="40" t="n">
        <f aca="false">W161/X161-1</f>
        <v>0.0387927913334645</v>
      </c>
      <c r="AA161" s="40" t="n">
        <f aca="false">S161/(X161-V161)-1</f>
        <v>0.0542948246640325</v>
      </c>
      <c r="AB161" s="40" t="n">
        <f aca="false">SUM($C$2:C161)*D161/SUM($B$2:B161)-1</f>
        <v>0.0394883249162894</v>
      </c>
      <c r="AC161" s="40" t="n">
        <f aca="false">Z161-AA161</f>
        <v>-0.015502033330568</v>
      </c>
      <c r="AD161" s="57" t="n">
        <f aca="false">IF(E161-F161&lt;0,"达成",E161-F161)</f>
        <v>0.0351101555555556</v>
      </c>
      <c r="AE161" s="57"/>
    </row>
    <row r="162" customFormat="false" ht="15" hidden="false" customHeight="false" outlineLevel="0" collapsed="false">
      <c r="A162" s="100" t="s">
        <v>777</v>
      </c>
      <c r="B162" s="2" t="n">
        <v>135</v>
      </c>
      <c r="C162" s="93" t="n">
        <v>139.22</v>
      </c>
      <c r="D162" s="94" t="n">
        <v>0.9692</v>
      </c>
      <c r="E162" s="49" t="n">
        <f aca="false">10%*Q162+13%</f>
        <v>0.22</v>
      </c>
      <c r="F162" s="39" t="n">
        <f aca="false">IF(G162="",($F$1*C162-B162)/B162,H162/B162)</f>
        <v>0.166044844444444</v>
      </c>
      <c r="H162" s="95" t="n">
        <f aca="false">IF(G162="",$F$1*C162-B162,G162-B162)</f>
        <v>22.416054</v>
      </c>
      <c r="I162" s="2" t="s">
        <v>96</v>
      </c>
      <c r="J162" s="50" t="s">
        <v>349</v>
      </c>
      <c r="K162" s="96" t="n">
        <f aca="false">DATE(MID(J162,1,4),MID(J162,5,2),MID(J162,7,2))</f>
        <v>43704</v>
      </c>
      <c r="L162" s="97" t="str">
        <f aca="true">IF(LEN(J162) &gt; 15,DATE(MID(J162,12,4),MID(J162,16,2),MID(J162,18,2)),TEXT(TODAY(),"yyyy/m/d"))</f>
        <v>2020/2/21</v>
      </c>
      <c r="M162" s="79" t="n">
        <f aca="false">(L162-K162+1)*B162</f>
        <v>24165</v>
      </c>
      <c r="N162" s="98" t="n">
        <f aca="false">H162/M162*365</f>
        <v>0.338583062693979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99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0.0506829426332287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Z162-AA162</f>
        <v>-0.020103832453269</v>
      </c>
      <c r="AD162" s="57" t="n">
        <f aca="false">IF(E162-F162&lt;0,"达成",E162-F162)</f>
        <v>0.0539551555555556</v>
      </c>
      <c r="AE162" s="57"/>
    </row>
    <row r="163" customFormat="false" ht="15" hidden="false" customHeight="false" outlineLevel="0" collapsed="false">
      <c r="A163" s="100" t="s">
        <v>778</v>
      </c>
      <c r="B163" s="2" t="n">
        <v>135</v>
      </c>
      <c r="C163" s="93" t="n">
        <v>139.3</v>
      </c>
      <c r="D163" s="94" t="n">
        <v>0.9686</v>
      </c>
      <c r="E163" s="49" t="n">
        <f aca="false">10%*Q163+13%</f>
        <v>0.22</v>
      </c>
      <c r="F163" s="39" t="n">
        <f aca="false">IF(G163="",($F$1*C163-B163)/B163,H163/B163)</f>
        <v>0.166714888888889</v>
      </c>
      <c r="H163" s="95" t="n">
        <f aca="false">IF(G163="",$F$1*C163-B163,G163-B163)</f>
        <v>22.50651</v>
      </c>
      <c r="I163" s="2" t="s">
        <v>96</v>
      </c>
      <c r="J163" s="50" t="s">
        <v>351</v>
      </c>
      <c r="K163" s="96" t="n">
        <f aca="false">DATE(MID(J163,1,4),MID(J163,5,2),MID(J163,7,2))</f>
        <v>43705</v>
      </c>
      <c r="L163" s="97" t="str">
        <f aca="true">IF(LEN(J163) &gt; 15,DATE(MID(J163,12,4),MID(J163,16,2),MID(J163,18,2)),TEXT(TODAY(),"yyyy/m/d"))</f>
        <v>2020/2/21</v>
      </c>
      <c r="M163" s="79" t="n">
        <f aca="false">(L163-K163+1)*B163</f>
        <v>24030</v>
      </c>
      <c r="N163" s="98" t="n">
        <f aca="false">H163/M163*365</f>
        <v>0.34185918227216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99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0.0499412297018123</v>
      </c>
      <c r="AA163" s="40" t="n">
        <f aca="false">S163/(X163-V163)-1</f>
        <v>0.0696055695657887</v>
      </c>
      <c r="AB163" s="40" t="n">
        <f aca="false">SUM($C$2:C163)*D163/SUM($B$2:B163)-1</f>
        <v>0.0550238116546484</v>
      </c>
      <c r="AC163" s="40" t="n">
        <f aca="false">Z163-AA163</f>
        <v>-0.0196643398639764</v>
      </c>
      <c r="AD163" s="57" t="n">
        <f aca="false">IF(E163-F163&lt;0,"达成",E163-F163)</f>
        <v>0.053285111111111</v>
      </c>
      <c r="AE163" s="57"/>
    </row>
    <row r="164" customFormat="false" ht="15" hidden="false" customHeight="false" outlineLevel="0" collapsed="false">
      <c r="A164" s="100" t="s">
        <v>779</v>
      </c>
      <c r="B164" s="2" t="n">
        <v>135</v>
      </c>
      <c r="C164" s="93" t="n">
        <v>139.09</v>
      </c>
      <c r="D164" s="94" t="n">
        <v>0.9701</v>
      </c>
      <c r="E164" s="49" t="n">
        <f aca="false">10%*Q164+13%</f>
        <v>0.22</v>
      </c>
      <c r="F164" s="39" t="n">
        <f aca="false">IF(G164="",($F$1*C164-B164)/B164,H164/B164)</f>
        <v>0.164956022222222</v>
      </c>
      <c r="H164" s="95" t="n">
        <f aca="false">IF(G164="",$F$1*C164-B164,G164-B164)</f>
        <v>22.269063</v>
      </c>
      <c r="I164" s="2" t="s">
        <v>96</v>
      </c>
      <c r="J164" s="50" t="s">
        <v>353</v>
      </c>
      <c r="K164" s="96" t="n">
        <f aca="false">DATE(MID(J164,1,4),MID(J164,5,2),MID(J164,7,2))</f>
        <v>43706</v>
      </c>
      <c r="L164" s="97" t="str">
        <f aca="true">IF(LEN(J164) &gt; 15,DATE(MID(J164,12,4),MID(J164,16,2),MID(J164,18,2)),TEXT(TODAY(),"yyyy/m/d"))</f>
        <v>2020/2/21</v>
      </c>
      <c r="M164" s="79" t="n">
        <f aca="false">(L164-K164+1)*B164</f>
        <v>23895</v>
      </c>
      <c r="N164" s="98" t="n">
        <f aca="false">H164/M164*365</f>
        <v>0.340163548650345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99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0.0508593825901511</v>
      </c>
      <c r="AA164" s="40" t="n">
        <f aca="false">S164/(X164-V164)-1</f>
        <v>0.0707394425574555</v>
      </c>
      <c r="AB164" s="40" t="n">
        <f aca="false">SUM($C$2:C164)*D164/SUM($B$2:B164)-1</f>
        <v>0.0563584031407525</v>
      </c>
      <c r="AC164" s="40" t="n">
        <f aca="false">Z164-AA164</f>
        <v>-0.0198800599673044</v>
      </c>
      <c r="AD164" s="57" t="n">
        <f aca="false">IF(E164-F164&lt;0,"达成",E164-F164)</f>
        <v>0.0550439777777776</v>
      </c>
      <c r="AE164" s="57"/>
    </row>
    <row r="165" customFormat="false" ht="15" hidden="false" customHeight="false" outlineLevel="0" collapsed="false">
      <c r="A165" s="100" t="s">
        <v>780</v>
      </c>
      <c r="B165" s="2" t="n">
        <v>135</v>
      </c>
      <c r="C165" s="93" t="n">
        <v>140.29</v>
      </c>
      <c r="D165" s="94" t="n">
        <v>0.9618</v>
      </c>
      <c r="E165" s="49" t="n">
        <f aca="false">10%*Q165+13%</f>
        <v>0.22</v>
      </c>
      <c r="F165" s="39" t="n">
        <f aca="false">IF(G165="",($F$1*C165-B165)/B165,H165/B165)</f>
        <v>0.175006688888889</v>
      </c>
      <c r="H165" s="95" t="n">
        <f aca="false">IF(G165="",$F$1*C165-B165,G165-B165)</f>
        <v>23.625903</v>
      </c>
      <c r="I165" s="2" t="s">
        <v>96</v>
      </c>
      <c r="J165" s="50" t="s">
        <v>355</v>
      </c>
      <c r="K165" s="96" t="n">
        <f aca="false">DATE(MID(J165,1,4),MID(J165,5,2),MID(J165,7,2))</f>
        <v>43707</v>
      </c>
      <c r="L165" s="97" t="str">
        <f aca="true">IF(LEN(J165) &gt; 15,DATE(MID(J165,12,4),MID(J165,16,2),MID(J165,18,2)),TEXT(TODAY(),"yyyy/m/d"))</f>
        <v>2020/2/21</v>
      </c>
      <c r="M165" s="79" t="n">
        <f aca="false">(L165-K165+1)*B165</f>
        <v>23760</v>
      </c>
      <c r="N165" s="98" t="n">
        <f aca="false">H165/M165*365</f>
        <v>0.362940008207071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99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0.0611295981513269</v>
      </c>
      <c r="AB165" s="40" t="n">
        <f aca="false">SUM($C$2:C165)*D165/SUM($B$2:B165)-1</f>
        <v>0.0470713144840891</v>
      </c>
      <c r="AC165" s="40" t="n">
        <f aca="false">Z165-AA165</f>
        <v>-0.0170899257115968</v>
      </c>
      <c r="AD165" s="57" t="n">
        <f aca="false">IF(E165-F165&lt;0,"达成",E165-F165)</f>
        <v>0.0449933111111112</v>
      </c>
      <c r="AE165" s="57"/>
    </row>
    <row r="166" customFormat="false" ht="15" hidden="false" customHeight="false" outlineLevel="0" collapsed="false">
      <c r="A166" s="100" t="s">
        <v>781</v>
      </c>
      <c r="B166" s="2" t="n">
        <v>135</v>
      </c>
      <c r="C166" s="93" t="n">
        <v>137.08</v>
      </c>
      <c r="D166" s="94" t="n">
        <v>0.9843</v>
      </c>
      <c r="E166" s="49" t="n">
        <f aca="false">10%*Q166+13%</f>
        <v>0.22</v>
      </c>
      <c r="F166" s="39" t="n">
        <f aca="false">IF(G166="",($F$1*C166-B166)/B166,H166/B166)</f>
        <v>0.148121155555556</v>
      </c>
      <c r="H166" s="95" t="n">
        <f aca="false">IF(G166="",$F$1*C166-B166,G166-B166)</f>
        <v>19.996356</v>
      </c>
      <c r="I166" s="2" t="s">
        <v>96</v>
      </c>
      <c r="J166" s="50" t="s">
        <v>357</v>
      </c>
      <c r="K166" s="96" t="n">
        <f aca="false">DATE(MID(J166,1,4),MID(J166,5,2),MID(J166,7,2))</f>
        <v>43710</v>
      </c>
      <c r="L166" s="97" t="str">
        <f aca="true">IF(LEN(J166) &gt; 15,DATE(MID(J166,12,4),MID(J166,16,2),MID(J166,18,2)),TEXT(TODAY(),"yyyy/m/d"))</f>
        <v>2020/2/21</v>
      </c>
      <c r="M166" s="79" t="n">
        <f aca="false">(L166-K166+1)*B166</f>
        <v>23355</v>
      </c>
      <c r="N166" s="98" t="n">
        <f aca="false">H166/M166*365</f>
        <v>0.312509952472704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99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Z166-AA166</f>
        <v>-0.0237327515874619</v>
      </c>
      <c r="AD166" s="57" t="n">
        <f aca="false">IF(E166-F166&lt;0,"达成",E166-F166)</f>
        <v>0.0718788444444443</v>
      </c>
      <c r="AE166" s="57"/>
    </row>
    <row r="167" customFormat="false" ht="15" hidden="false" customHeight="false" outlineLevel="0" collapsed="false">
      <c r="A167" s="100" t="s">
        <v>782</v>
      </c>
      <c r="B167" s="2" t="n">
        <v>135</v>
      </c>
      <c r="C167" s="93" t="n">
        <v>136.25</v>
      </c>
      <c r="D167" s="94" t="n">
        <v>0.9903</v>
      </c>
      <c r="E167" s="49" t="n">
        <f aca="false">10%*Q167+13%</f>
        <v>0.22</v>
      </c>
      <c r="F167" s="39" t="n">
        <f aca="false">IF(G167="",($F$1*C167-B167)/B167,H167/B167)</f>
        <v>0.141169444444444</v>
      </c>
      <c r="H167" s="95" t="n">
        <f aca="false">IF(G167="",$F$1*C167-B167,G167-B167)</f>
        <v>19.057875</v>
      </c>
      <c r="I167" s="2" t="s">
        <v>96</v>
      </c>
      <c r="J167" s="50" t="s">
        <v>359</v>
      </c>
      <c r="K167" s="96" t="n">
        <f aca="false">DATE(MID(J167,1,4),MID(J167,5,2),MID(J167,7,2))</f>
        <v>43711</v>
      </c>
      <c r="L167" s="97" t="str">
        <f aca="true">IF(LEN(J167) &gt; 15,DATE(MID(J167,12,4),MID(J167,16,2),MID(J167,18,2)),TEXT(TODAY(),"yyyy/m/d"))</f>
        <v>2020/2/21</v>
      </c>
      <c r="M167" s="79" t="n">
        <f aca="false">(L167-K167+1)*B167</f>
        <v>23220</v>
      </c>
      <c r="N167" s="98" t="n">
        <f aca="false">H167/M167*365</f>
        <v>0.299574693152455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99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Z167-AA167</f>
        <v>-0.0252586513470467</v>
      </c>
      <c r="AD167" s="57" t="n">
        <f aca="false">IF(E167-F167&lt;0,"达成",E167-F167)</f>
        <v>0.0788305555555556</v>
      </c>
      <c r="AE167" s="57"/>
    </row>
    <row r="168" customFormat="false" ht="15" hidden="false" customHeight="false" outlineLevel="0" collapsed="false">
      <c r="A168" s="100" t="s">
        <v>783</v>
      </c>
      <c r="B168" s="2" t="n">
        <v>135</v>
      </c>
      <c r="C168" s="93" t="n">
        <v>135.02</v>
      </c>
      <c r="D168" s="94" t="n">
        <v>0.9993</v>
      </c>
      <c r="E168" s="49" t="n">
        <f aca="false">10%*Q168+13%</f>
        <v>0.22</v>
      </c>
      <c r="F168" s="39" t="n">
        <f aca="false">IF(G168="",($F$1*C168-B168)/B168,H168/B168)</f>
        <v>0.130867511111111</v>
      </c>
      <c r="H168" s="95" t="n">
        <f aca="false">IF(G168="",$F$1*C168-B168,G168-B168)</f>
        <v>17.667114</v>
      </c>
      <c r="I168" s="2" t="s">
        <v>96</v>
      </c>
      <c r="J168" s="50" t="s">
        <v>361</v>
      </c>
      <c r="K168" s="96" t="n">
        <f aca="false">DATE(MID(J168,1,4),MID(J168,5,2),MID(J168,7,2))</f>
        <v>43712</v>
      </c>
      <c r="L168" s="97" t="str">
        <f aca="true">IF(LEN(J168) &gt; 15,DATE(MID(J168,12,4),MID(J168,16,2),MID(J168,18,2)),TEXT(TODAY(),"yyyy/m/d"))</f>
        <v>2020/2/21</v>
      </c>
      <c r="M168" s="79" t="n">
        <f aca="false">(L168-K168+1)*B168</f>
        <v>23085</v>
      </c>
      <c r="N168" s="98" t="n">
        <f aca="false">H168/M168*365</f>
        <v>0.279337085120208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99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Z168-AA168</f>
        <v>-0.0276610355283347</v>
      </c>
      <c r="AD168" s="57" t="n">
        <f aca="false">IF(E168-F168&lt;0,"达成",E168-F168)</f>
        <v>0.0891324888888887</v>
      </c>
      <c r="AE168" s="57"/>
    </row>
    <row r="169" customFormat="false" ht="15" hidden="false" customHeight="false" outlineLevel="0" collapsed="false">
      <c r="A169" s="100" t="s">
        <v>784</v>
      </c>
      <c r="B169" s="2" t="n">
        <v>135</v>
      </c>
      <c r="C169" s="93" t="n">
        <v>133.81</v>
      </c>
      <c r="D169" s="94" t="n">
        <v>1.0084</v>
      </c>
      <c r="E169" s="49" t="n">
        <f aca="false">10%*Q169+13%</f>
        <v>0.22</v>
      </c>
      <c r="F169" s="39" t="n">
        <f aca="false">IF(G169="",($F$1*C169-B169)/B169,H169/B169)</f>
        <v>0.120733088888889</v>
      </c>
      <c r="H169" s="95" t="n">
        <f aca="false">IF(G169="",$F$1*C169-B169,G169-B169)</f>
        <v>16.298967</v>
      </c>
      <c r="I169" s="2" t="s">
        <v>96</v>
      </c>
      <c r="J169" s="50" t="s">
        <v>363</v>
      </c>
      <c r="K169" s="96" t="n">
        <f aca="false">DATE(MID(J169,1,4),MID(J169,5,2),MID(J169,7,2))</f>
        <v>43713</v>
      </c>
      <c r="L169" s="97" t="str">
        <f aca="true">IF(LEN(J169) &gt; 15,DATE(MID(J169,12,4),MID(J169,16,2),MID(J169,18,2)),TEXT(TODAY(),"yyyy/m/d"))</f>
        <v>2020/2/21</v>
      </c>
      <c r="M169" s="79" t="n">
        <f aca="false">(L169-K169+1)*B169</f>
        <v>22950</v>
      </c>
      <c r="N169" s="98" t="n">
        <f aca="false">H169/M169*365</f>
        <v>0.25922104379085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99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Z169-AA169</f>
        <v>-0.030050905398844</v>
      </c>
      <c r="AD169" s="57" t="n">
        <f aca="false">IF(E169-F169&lt;0,"达成",E169-F169)</f>
        <v>0.0992669111111111</v>
      </c>
      <c r="AE169" s="57"/>
    </row>
    <row r="170" customFormat="false" ht="15" hidden="false" customHeight="false" outlineLevel="0" collapsed="false">
      <c r="A170" s="100" t="s">
        <v>785</v>
      </c>
      <c r="B170" s="2" t="n">
        <v>135</v>
      </c>
      <c r="C170" s="93" t="n">
        <v>133.38</v>
      </c>
      <c r="D170" s="94" t="n">
        <v>1.0116</v>
      </c>
      <c r="E170" s="49" t="n">
        <f aca="false">10%*Q170+13%</f>
        <v>0.22</v>
      </c>
      <c r="F170" s="39" t="n">
        <f aca="false">IF(G170="",($F$1*C170-B170)/B170,H170/B170)</f>
        <v>0.1171316</v>
      </c>
      <c r="H170" s="95" t="n">
        <f aca="false">IF(G170="",$F$1*C170-B170,G170-B170)</f>
        <v>15.812766</v>
      </c>
      <c r="I170" s="2" t="s">
        <v>96</v>
      </c>
      <c r="J170" s="50" t="s">
        <v>365</v>
      </c>
      <c r="K170" s="96" t="n">
        <f aca="false">DATE(MID(J170,1,4),MID(J170,5,2),MID(J170,7,2))</f>
        <v>43714</v>
      </c>
      <c r="L170" s="97" t="str">
        <f aca="true">IF(LEN(J170) &gt; 15,DATE(MID(J170,12,4),MID(J170,16,2),MID(J170,18,2)),TEXT(TODAY(),"yyyy/m/d"))</f>
        <v>2020/2/21</v>
      </c>
      <c r="M170" s="79" t="n">
        <f aca="false">(L170-K170+1)*B170</f>
        <v>22815</v>
      </c>
      <c r="N170" s="98" t="n">
        <f aca="false">H170/M170*365</f>
        <v>0.252976532544379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99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0.112456920098925</v>
      </c>
      <c r="AB170" s="40" t="n">
        <f aca="false">SUM($C$2:C170)*D170/SUM($B$2:B170)-1</f>
        <v>0.0990311428571431</v>
      </c>
      <c r="AC170" s="40" t="n">
        <f aca="false">Z170-AA170</f>
        <v>-0.0306416358883981</v>
      </c>
      <c r="AD170" s="57" t="n">
        <f aca="false">IF(E170-F170&lt;0,"达成",E170-F170)</f>
        <v>0.1028684</v>
      </c>
      <c r="AE170" s="57"/>
    </row>
    <row r="171" customFormat="false" ht="15" hidden="false" customHeight="false" outlineLevel="0" collapsed="false">
      <c r="A171" s="100" t="s">
        <v>786</v>
      </c>
      <c r="B171" s="2" t="n">
        <v>135</v>
      </c>
      <c r="C171" s="93" t="n">
        <v>130.83</v>
      </c>
      <c r="D171" s="94" t="n">
        <v>1.0313</v>
      </c>
      <c r="E171" s="49" t="n">
        <f aca="false">10%*Q171+13%</f>
        <v>0.22</v>
      </c>
      <c r="F171" s="39" t="n">
        <f aca="false">IF(G171="",($F$1*C171-B171)/B171,H171/B171)</f>
        <v>0.0957739333333334</v>
      </c>
      <c r="H171" s="95" t="n">
        <f aca="false">IF(G171="",$F$1*C171-B171,G171-B171)</f>
        <v>12.929481</v>
      </c>
      <c r="I171" s="2" t="s">
        <v>96</v>
      </c>
      <c r="J171" s="50" t="s">
        <v>367</v>
      </c>
      <c r="K171" s="96" t="n">
        <f aca="false">DATE(MID(J171,1,4),MID(J171,5,2),MID(J171,7,2))</f>
        <v>43717</v>
      </c>
      <c r="L171" s="97" t="str">
        <f aca="true">IF(LEN(J171) &gt; 15,DATE(MID(J171,12,4),MID(J171,16,2),MID(J171,18,2)),TEXT(TODAY(),"yyyy/m/d"))</f>
        <v>2020/2/21</v>
      </c>
      <c r="M171" s="79" t="n">
        <f aca="false">(L171-K171+1)*B171</f>
        <v>22410</v>
      </c>
      <c r="N171" s="98" t="n">
        <f aca="false">H171/M171*365</f>
        <v>0.210587263052209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99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0.097080944791472</v>
      </c>
      <c r="AA171" s="40" t="n">
        <f aca="false">S171/(X171-V171)-1</f>
        <v>0.133188027154263</v>
      </c>
      <c r="AB171" s="40" t="n">
        <f aca="false">SUM($C$2:C171)*D171/SUM($B$2:B171)-1</f>
        <v>0.119822841930054</v>
      </c>
      <c r="AC171" s="40" t="n">
        <f aca="false">Z171-AA171</f>
        <v>-0.0361070823627907</v>
      </c>
      <c r="AD171" s="57" t="n">
        <f aca="false">IF(E171-F171&lt;0,"达成",E171-F171)</f>
        <v>0.124226066666667</v>
      </c>
      <c r="AE171" s="57"/>
    </row>
    <row r="172" customFormat="false" ht="15" hidden="false" customHeight="false" outlineLevel="0" collapsed="false">
      <c r="A172" s="100" t="s">
        <v>787</v>
      </c>
      <c r="B172" s="2" t="n">
        <v>135</v>
      </c>
      <c r="C172" s="93" t="n">
        <v>131.24</v>
      </c>
      <c r="D172" s="94" t="n">
        <v>1.0281</v>
      </c>
      <c r="E172" s="49" t="n">
        <f aca="false">10%*Q172+13%</f>
        <v>0.22</v>
      </c>
      <c r="F172" s="39" t="n">
        <f aca="false">IF(G172="",($F$1*C172-B172)/B172,H172/B172)</f>
        <v>0.0992079111111113</v>
      </c>
      <c r="H172" s="95" t="n">
        <f aca="false">IF(G172="",$F$1*C172-B172,G172-B172)</f>
        <v>13.393068</v>
      </c>
      <c r="I172" s="2" t="s">
        <v>96</v>
      </c>
      <c r="J172" s="50" t="s">
        <v>369</v>
      </c>
      <c r="K172" s="96" t="n">
        <f aca="false">DATE(MID(J172,1,4),MID(J172,5,2),MID(J172,7,2))</f>
        <v>43718</v>
      </c>
      <c r="L172" s="97" t="str">
        <f aca="true">IF(LEN(J172) &gt; 15,DATE(MID(J172,12,4),MID(J172,16,2),MID(J172,18,2)),TEXT(TODAY(),"yyyy/m/d"))</f>
        <v>2020/2/21</v>
      </c>
      <c r="M172" s="79" t="n">
        <f aca="false">(L172-K172+1)*B172</f>
        <v>22275</v>
      </c>
      <c r="N172" s="98" t="n">
        <f aca="false">H172/M172*365</f>
        <v>0.219459924579125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99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0.0940404587644215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Z172-AA172</f>
        <v>-0.0347356062293767</v>
      </c>
      <c r="AD172" s="57" t="n">
        <f aca="false">IF(E172-F172&lt;0,"达成",E172-F172)</f>
        <v>0.120792088888889</v>
      </c>
      <c r="AE172" s="57"/>
    </row>
    <row r="173" customFormat="false" ht="15" hidden="false" customHeight="false" outlineLevel="0" collapsed="false">
      <c r="A173" s="100" t="s">
        <v>788</v>
      </c>
      <c r="B173" s="2" t="n">
        <v>135</v>
      </c>
      <c r="C173" s="93" t="n">
        <v>131.9</v>
      </c>
      <c r="D173" s="94" t="n">
        <v>1.023</v>
      </c>
      <c r="E173" s="49" t="n">
        <f aca="false">10%*Q173+13%</f>
        <v>0.22</v>
      </c>
      <c r="F173" s="39" t="n">
        <f aca="false">IF(G173="",($F$1*C173-B173)/B173,H173/B173)</f>
        <v>0.104735777777778</v>
      </c>
      <c r="H173" s="95" t="n">
        <f aca="false">IF(G173="",$F$1*C173-B173,G173-B173)</f>
        <v>14.13933</v>
      </c>
      <c r="I173" s="2" t="s">
        <v>96</v>
      </c>
      <c r="J173" s="50" t="s">
        <v>371</v>
      </c>
      <c r="K173" s="96" t="n">
        <f aca="false">DATE(MID(J173,1,4),MID(J173,5,2),MID(J173,7,2))</f>
        <v>43719</v>
      </c>
      <c r="L173" s="97" t="str">
        <f aca="true">IF(LEN(J173) &gt; 15,DATE(MID(J173,12,4),MID(J173,16,2),MID(J173,18,2)),TEXT(TODAY(),"yyyy/m/d"))</f>
        <v>2020/2/21</v>
      </c>
      <c r="M173" s="79" t="n">
        <f aca="false">(L173-K173+1)*B173</f>
        <v>22140</v>
      </c>
      <c r="N173" s="98" t="n">
        <f aca="false">H173/M173*365</f>
        <v>0.233100968834688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99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0.0894992819848177</v>
      </c>
      <c r="AA173" s="40" t="n">
        <f aca="false">S173/(X173-V173)-1</f>
        <v>0.122331633866777</v>
      </c>
      <c r="AB173" s="40" t="n">
        <f aca="false">SUM($C$2:C173)*D173/SUM($B$2:B173)-1</f>
        <v>0.109672590631365</v>
      </c>
      <c r="AC173" s="40" t="n">
        <f aca="false">Z173-AA173</f>
        <v>-0.0328323518819591</v>
      </c>
      <c r="AD173" s="57" t="n">
        <f aca="false">IF(E173-F173&lt;0,"达成",E173-F173)</f>
        <v>0.115264222222222</v>
      </c>
      <c r="AE173" s="57"/>
    </row>
    <row r="174" customFormat="false" ht="15" hidden="false" customHeight="false" outlineLevel="0" collapsed="false">
      <c r="A174" s="100" t="s">
        <v>789</v>
      </c>
      <c r="B174" s="2" t="n">
        <v>135</v>
      </c>
      <c r="C174" s="93" t="n">
        <v>131.28</v>
      </c>
      <c r="D174" s="94" t="n">
        <v>1.0278</v>
      </c>
      <c r="E174" s="49" t="n">
        <f aca="false">10%*Q174+13%</f>
        <v>0.22</v>
      </c>
      <c r="F174" s="39" t="n">
        <f aca="false">IF(G174="",($F$1*C174-B174)/B174,H174/B174)</f>
        <v>0.0995429333333334</v>
      </c>
      <c r="H174" s="95" t="n">
        <f aca="false">IF(G174="",$F$1*C174-B174,G174-B174)</f>
        <v>13.438296</v>
      </c>
      <c r="I174" s="2" t="s">
        <v>96</v>
      </c>
      <c r="J174" s="50" t="s">
        <v>373</v>
      </c>
      <c r="K174" s="96" t="n">
        <f aca="false">DATE(MID(J174,1,4),MID(J174,5,2),MID(J174,7,2))</f>
        <v>43720</v>
      </c>
      <c r="L174" s="97" t="str">
        <f aca="true">IF(LEN(J174) &gt; 15,DATE(MID(J174,12,4),MID(J174,16,2),MID(J174,18,2)),TEXT(TODAY(),"yyyy/m/d"))</f>
        <v>2020/2/21</v>
      </c>
      <c r="M174" s="79" t="n">
        <f aca="false">(L174-K174+1)*B174</f>
        <v>22005</v>
      </c>
      <c r="N174" s="98" t="n">
        <f aca="false">H174/M174*365</f>
        <v>0.222902887525562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99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0.0928850563743553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Z174-AA174</f>
        <v>-0.0338431569235338</v>
      </c>
      <c r="AD174" s="57" t="n">
        <f aca="false">IF(E174-F174&lt;0,"达成",E174-F174)</f>
        <v>0.120457066666667</v>
      </c>
      <c r="AE174" s="57"/>
    </row>
    <row r="175" customFormat="false" ht="15" hidden="false" customHeight="false" outlineLevel="0" collapsed="false">
      <c r="A175" s="100" t="s">
        <v>790</v>
      </c>
      <c r="B175" s="2" t="n">
        <v>135</v>
      </c>
      <c r="C175" s="93" t="n">
        <v>131.15</v>
      </c>
      <c r="D175" s="94" t="n">
        <v>1.0288</v>
      </c>
      <c r="E175" s="49" t="n">
        <f aca="false">10%*Q175+13%</f>
        <v>0.22</v>
      </c>
      <c r="F175" s="39" t="n">
        <f aca="false">IF(G175="",($F$1*C175-B175)/B175,H175/B175)</f>
        <v>0.0984541111111113</v>
      </c>
      <c r="H175" s="95" t="n">
        <f aca="false">IF(G175="",$F$1*C175-B175,G175-B175)</f>
        <v>13.291305</v>
      </c>
      <c r="I175" s="2" t="s">
        <v>96</v>
      </c>
      <c r="J175" s="50" t="s">
        <v>375</v>
      </c>
      <c r="K175" s="96" t="n">
        <f aca="false">DATE(MID(J175,1,4),MID(J175,5,2),MID(J175,7,2))</f>
        <v>43724</v>
      </c>
      <c r="L175" s="97" t="str">
        <f aca="true">IF(LEN(J175) &gt; 15,DATE(MID(J175,12,4),MID(J175,16,2),MID(J175,18,2)),TEXT(TODAY(),"yyyy/m/d"))</f>
        <v>2020/2/21</v>
      </c>
      <c r="M175" s="79" t="n">
        <f aca="false">(L175-K175+1)*B175</f>
        <v>21465</v>
      </c>
      <c r="N175" s="98" t="n">
        <f aca="false">H175/M175*365</f>
        <v>0.226011009783368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99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2542.63440000001</v>
      </c>
      <c r="Z175" s="40" t="n">
        <f aca="false">W175/X175-1</f>
        <v>0.0932221594867097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Z175-AA175</f>
        <v>-0.0337370229843124</v>
      </c>
      <c r="AD175" s="57" t="n">
        <f aca="false">IF(E175-F175&lt;0,"达成",E175-F175)</f>
        <v>0.121545888888889</v>
      </c>
      <c r="AE175" s="57"/>
    </row>
    <row r="176" customFormat="false" ht="15" hidden="false" customHeight="false" outlineLevel="0" collapsed="false">
      <c r="A176" s="100" t="s">
        <v>791</v>
      </c>
      <c r="B176" s="2" t="n">
        <v>135</v>
      </c>
      <c r="C176" s="93" t="n">
        <v>133.78</v>
      </c>
      <c r="D176" s="94" t="n">
        <v>1.0086</v>
      </c>
      <c r="E176" s="49" t="n">
        <f aca="false">10%*Q176+13%</f>
        <v>0.22</v>
      </c>
      <c r="F176" s="39" t="n">
        <f aca="false">IF(G176="",($F$1*C176-B176)/B176,H176/B176)</f>
        <v>0.120481822222222</v>
      </c>
      <c r="H176" s="95" t="n">
        <f aca="false">IF(G176="",$F$1*C176-B176,G176-B176)</f>
        <v>16.265046</v>
      </c>
      <c r="I176" s="2" t="s">
        <v>96</v>
      </c>
      <c r="J176" s="50" t="s">
        <v>377</v>
      </c>
      <c r="K176" s="96" t="n">
        <f aca="false">DATE(MID(J176,1,4),MID(J176,5,2),MID(J176,7,2))</f>
        <v>43725</v>
      </c>
      <c r="L176" s="97" t="str">
        <f aca="true">IF(LEN(J176) &gt; 15,DATE(MID(J176,12,4),MID(J176,16,2),MID(J176,18,2)),TEXT(TODAY(),"yyyy/m/d"))</f>
        <v>2020/2/21</v>
      </c>
      <c r="M176" s="79" t="n">
        <f aca="false">(L176-K176+1)*B176</f>
        <v>21330</v>
      </c>
      <c r="N176" s="98" t="n">
        <f aca="false">H176/M176*365</f>
        <v>0.278328260196906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99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0.0765931159430866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Z176-AA176</f>
        <v>-0.0275333876393635</v>
      </c>
      <c r="AD176" s="57" t="n">
        <f aca="false">IF(E176-F176&lt;0,"达成",E176-F176)</f>
        <v>0.0995181777777777</v>
      </c>
      <c r="AE176" s="57"/>
    </row>
    <row r="177" customFormat="false" ht="15" hidden="false" customHeight="false" outlineLevel="0" collapsed="false">
      <c r="A177" s="100" t="s">
        <v>792</v>
      </c>
      <c r="B177" s="2" t="n">
        <v>135</v>
      </c>
      <c r="C177" s="93" t="n">
        <v>133.77</v>
      </c>
      <c r="D177" s="94" t="n">
        <v>1.0087</v>
      </c>
      <c r="E177" s="49" t="n">
        <f aca="false">10%*Q177+13%</f>
        <v>0.22</v>
      </c>
      <c r="F177" s="39" t="n">
        <f aca="false">IF(G177="",($F$1*C177-B177)/B177,H177/B177)</f>
        <v>0.120398066666667</v>
      </c>
      <c r="H177" s="95" t="n">
        <f aca="false">IF(G177="",$F$1*C177-B177,G177-B177)</f>
        <v>16.253739</v>
      </c>
      <c r="I177" s="2" t="s">
        <v>96</v>
      </c>
      <c r="J177" s="50" t="s">
        <v>379</v>
      </c>
      <c r="K177" s="96" t="n">
        <f aca="false">DATE(MID(J177,1,4),MID(J177,5,2),MID(J177,7,2))</f>
        <v>43726</v>
      </c>
      <c r="L177" s="97" t="str">
        <f aca="true">IF(LEN(J177) &gt; 15,DATE(MID(J177,12,4),MID(J177,16,2),MID(J177,18,2)),TEXT(TODAY(),"yyyy/m/d"))</f>
        <v>2020/2/21</v>
      </c>
      <c r="M177" s="79" t="n">
        <f aca="false">(L177-K177+1)*B177</f>
        <v>21195</v>
      </c>
      <c r="N177" s="98" t="n">
        <f aca="false">H177/M177*365</f>
        <v>0.279906333333333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99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2101.55828500001</v>
      </c>
      <c r="Z177" s="40" t="n">
        <f aca="false">W177/X177-1</f>
        <v>0.0762954541659107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Z177-AA177</f>
        <v>-0.0272439678129064</v>
      </c>
      <c r="AD177" s="57" t="n">
        <f aca="false">IF(E177-F177&lt;0,"达成",E177-F177)</f>
        <v>0.0996019333333332</v>
      </c>
      <c r="AE177" s="57"/>
    </row>
    <row r="178" customFormat="false" ht="15" hidden="false" customHeight="false" outlineLevel="0" collapsed="false">
      <c r="A178" s="100" t="s">
        <v>793</v>
      </c>
      <c r="B178" s="2" t="n">
        <v>135</v>
      </c>
      <c r="C178" s="93" t="n">
        <v>132.6</v>
      </c>
      <c r="D178" s="94" t="n">
        <v>1.0176</v>
      </c>
      <c r="E178" s="49" t="n">
        <f aca="false">10%*Q178+13%</f>
        <v>0.22</v>
      </c>
      <c r="F178" s="39" t="n">
        <f aca="false">IF(G178="",($F$1*C178-B178)/B178,H178/B178)</f>
        <v>0.110598666666667</v>
      </c>
      <c r="H178" s="95" t="n">
        <f aca="false">IF(G178="",$F$1*C178-B178,G178-B178)</f>
        <v>14.93082</v>
      </c>
      <c r="I178" s="2" t="s">
        <v>96</v>
      </c>
      <c r="J178" s="50" t="s">
        <v>381</v>
      </c>
      <c r="K178" s="96" t="n">
        <f aca="false">DATE(MID(J178,1,4),MID(J178,5,2),MID(J178,7,2))</f>
        <v>43727</v>
      </c>
      <c r="L178" s="97" t="str">
        <f aca="true">IF(LEN(J178) &gt; 15,DATE(MID(J178,12,4),MID(J178,16,2),MID(J178,18,2)),TEXT(TODAY(),"yyyy/m/d"))</f>
        <v>2020/2/21</v>
      </c>
      <c r="M178" s="79" t="n">
        <f aca="false">(L178-K178+1)*B178</f>
        <v>21060</v>
      </c>
      <c r="N178" s="98" t="n">
        <f aca="false">H178/M178*365</f>
        <v>0.258772521367521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99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2299.12144000001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Z178-AA178</f>
        <v>-0.0294637837785208</v>
      </c>
      <c r="AD178" s="57" t="n">
        <f aca="false">IF(E178-F178&lt;0,"达成",E178-F178)</f>
        <v>0.109401333333333</v>
      </c>
      <c r="AE178" s="57"/>
    </row>
    <row r="179" customFormat="false" ht="15" hidden="false" customHeight="false" outlineLevel="0" collapsed="false">
      <c r="A179" s="100" t="s">
        <v>794</v>
      </c>
      <c r="B179" s="2" t="n">
        <v>135</v>
      </c>
      <c r="C179" s="93" t="n">
        <v>132.28</v>
      </c>
      <c r="D179" s="94" t="n">
        <v>1.02</v>
      </c>
      <c r="E179" s="49" t="n">
        <f aca="false">10%*Q179+13%</f>
        <v>0.22</v>
      </c>
      <c r="F179" s="39" t="n">
        <f aca="false">IF(G179="",($F$1*C179-B179)/B179,H179/B179)</f>
        <v>0.107918488888889</v>
      </c>
      <c r="H179" s="95" t="n">
        <f aca="false">IF(G179="",$F$1*C179-B179,G179-B179)</f>
        <v>14.568996</v>
      </c>
      <c r="I179" s="2" t="s">
        <v>96</v>
      </c>
      <c r="J179" s="50" t="s">
        <v>383</v>
      </c>
      <c r="K179" s="96" t="n">
        <f aca="false">DATE(MID(J179,1,4),MID(J179,5,2),MID(J179,7,2))</f>
        <v>43728</v>
      </c>
      <c r="L179" s="97" t="str">
        <f aca="true">IF(LEN(J179) &gt; 15,DATE(MID(J179,12,4),MID(J179,16,2),MID(J179,18,2)),TEXT(TODAY(),"yyyy/m/d"))</f>
        <v>2020/2/21</v>
      </c>
      <c r="M179" s="79" t="n">
        <f aca="false">(L179-K179+1)*B179</f>
        <v>20925</v>
      </c>
      <c r="N179" s="98" t="n">
        <f aca="false">H179/M179*365</f>
        <v>0.254130635125448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99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0.0845823692252383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Z179-AA179</f>
        <v>-0.0298066038862919</v>
      </c>
      <c r="AD179" s="57" t="n">
        <f aca="false">IF(E179-F179&lt;0,"达成",E179-F179)</f>
        <v>0.112081511111111</v>
      </c>
      <c r="AE179" s="57"/>
    </row>
    <row r="180" customFormat="false" ht="15" hidden="false" customHeight="false" outlineLevel="0" collapsed="false">
      <c r="A180" s="100" t="s">
        <v>795</v>
      </c>
      <c r="B180" s="2" t="n">
        <v>135</v>
      </c>
      <c r="C180" s="93" t="n">
        <v>133.12</v>
      </c>
      <c r="D180" s="94" t="n">
        <v>1.0136</v>
      </c>
      <c r="E180" s="49" t="n">
        <f aca="false">10%*Q180+13%</f>
        <v>0.22</v>
      </c>
      <c r="F180" s="39" t="n">
        <f aca="false">IF(G180="",($F$1*C180-B180)/B180,H180/B180)</f>
        <v>0.114953955555556</v>
      </c>
      <c r="H180" s="95" t="n">
        <f aca="false">IF(G180="",$F$1*C180-B180,G180-B180)</f>
        <v>15.518784</v>
      </c>
      <c r="I180" s="2" t="s">
        <v>96</v>
      </c>
      <c r="J180" s="50" t="s">
        <v>385</v>
      </c>
      <c r="K180" s="96" t="n">
        <f aca="false">DATE(MID(J180,1,4),MID(J180,5,2),MID(J180,7,2))</f>
        <v>43731</v>
      </c>
      <c r="L180" s="97" t="str">
        <f aca="true">IF(LEN(J180) &gt; 15,DATE(MID(J180,12,4),MID(J180,16,2),MID(J180,18,2)),TEXT(TODAY(),"yyyy/m/d"))</f>
        <v>2020/2/21</v>
      </c>
      <c r="M180" s="79" t="n">
        <f aca="false">(L180-K180+1)*B180</f>
        <v>20520</v>
      </c>
      <c r="N180" s="98" t="n">
        <f aca="false">H180/M180*365</f>
        <v>0.276040748538012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99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0.0790260565295171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Z180-AA180</f>
        <v>-0.027666971934152</v>
      </c>
      <c r="AD180" s="57" t="n">
        <f aca="false">IF(E180-F180&lt;0,"达成",E180-F180)</f>
        <v>0.105046044444444</v>
      </c>
      <c r="AE180" s="57"/>
    </row>
    <row r="181" customFormat="false" ht="15" hidden="false" customHeight="false" outlineLevel="0" collapsed="false">
      <c r="A181" s="100" t="s">
        <v>796</v>
      </c>
      <c r="B181" s="2" t="n">
        <v>135</v>
      </c>
      <c r="C181" s="93" t="n">
        <v>132.84</v>
      </c>
      <c r="D181" s="94" t="n">
        <v>1.0157</v>
      </c>
      <c r="E181" s="49" t="n">
        <f aca="false">10%*Q181+13%</f>
        <v>0.22</v>
      </c>
      <c r="F181" s="39" t="n">
        <f aca="false">IF(G181="",($F$1*C181-B181)/B181,H181/B181)</f>
        <v>0.1126088</v>
      </c>
      <c r="H181" s="95" t="n">
        <f aca="false">IF(G181="",$F$1*C181-B181,G181-B181)</f>
        <v>15.202188</v>
      </c>
      <c r="I181" s="2" t="s">
        <v>96</v>
      </c>
      <c r="J181" s="50" t="s">
        <v>387</v>
      </c>
      <c r="K181" s="96" t="n">
        <f aca="false">DATE(MID(J181,1,4),MID(J181,5,2),MID(J181,7,2))</f>
        <v>43732</v>
      </c>
      <c r="L181" s="97" t="str">
        <f aca="true">IF(LEN(J181) &gt; 15,DATE(MID(J181,12,4),MID(J181,16,2),MID(J181,18,2)),TEXT(TODAY(),"yyyy/m/d"))</f>
        <v>2020/2/21</v>
      </c>
      <c r="M181" s="79" t="n">
        <f aca="false">(L181-K181+1)*B181</f>
        <v>20385</v>
      </c>
      <c r="N181" s="98" t="n">
        <f aca="false">H181/M181*365</f>
        <v>0.272200079470199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99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Z181-AA181</f>
        <v>-0.0279425542220124</v>
      </c>
      <c r="AD181" s="57" t="n">
        <f aca="false">IF(E181-F181&lt;0,"达成",E181-F181)</f>
        <v>0.1073912</v>
      </c>
      <c r="AE181" s="57"/>
    </row>
    <row r="182" customFormat="false" ht="15" hidden="false" customHeight="false" outlineLevel="0" collapsed="false">
      <c r="A182" s="100" t="s">
        <v>797</v>
      </c>
      <c r="B182" s="2" t="n">
        <v>135</v>
      </c>
      <c r="C182" s="93" t="n">
        <v>135.01</v>
      </c>
      <c r="D182" s="94" t="n">
        <v>0.9994</v>
      </c>
      <c r="E182" s="49" t="n">
        <f aca="false">10%*Q182+13%</f>
        <v>0.22</v>
      </c>
      <c r="F182" s="39" t="n">
        <f aca="false">IF(G182="",($F$1*C182-B182)/B182,H182/B182)</f>
        <v>0.130783755555555</v>
      </c>
      <c r="H182" s="95" t="n">
        <f aca="false">IF(G182="",$F$1*C182-B182,G182-B182)</f>
        <v>17.655807</v>
      </c>
      <c r="I182" s="2" t="s">
        <v>96</v>
      </c>
      <c r="J182" s="50" t="s">
        <v>389</v>
      </c>
      <c r="K182" s="96" t="n">
        <f aca="false">DATE(MID(J182,1,4),MID(J182,5,2),MID(J182,7,2))</f>
        <v>43733</v>
      </c>
      <c r="L182" s="97" t="str">
        <f aca="true">IF(LEN(J182) &gt; 15,DATE(MID(J182,12,4),MID(J182,16,2),MID(J182,18,2)),TEXT(TODAY(),"yyyy/m/d"))</f>
        <v>2020/2/21</v>
      </c>
      <c r="M182" s="79" t="n">
        <f aca="false">(L182-K182+1)*B182</f>
        <v>20250</v>
      </c>
      <c r="N182" s="98" t="n">
        <f aca="false">H182/M182*365</f>
        <v>0.318240471851852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99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Z182-AA182</f>
        <v>-0.0230904658944886</v>
      </c>
      <c r="AD182" s="57" t="n">
        <f aca="false">IF(E182-F182&lt;0,"达成",E182-F182)</f>
        <v>0.0892162444444446</v>
      </c>
      <c r="AE182" s="57"/>
    </row>
    <row r="183" customFormat="false" ht="15" hidden="false" customHeight="false" outlineLevel="0" collapsed="false">
      <c r="A183" s="100" t="s">
        <v>798</v>
      </c>
      <c r="B183" s="2" t="n">
        <v>135</v>
      </c>
      <c r="C183" s="93" t="n">
        <v>137.94</v>
      </c>
      <c r="D183" s="94" t="n">
        <v>0.9782</v>
      </c>
      <c r="E183" s="49" t="n">
        <f aca="false">10%*Q183+13%</f>
        <v>0.22</v>
      </c>
      <c r="F183" s="39" t="n">
        <f aca="false">IF(G183="",($F$1*C183-B183)/B183,H183/B183)</f>
        <v>0.155324133333333</v>
      </c>
      <c r="H183" s="95" t="n">
        <f aca="false">IF(G183="",$F$1*C183-B183,G183-B183)</f>
        <v>20.968758</v>
      </c>
      <c r="I183" s="2" t="s">
        <v>96</v>
      </c>
      <c r="J183" s="50" t="s">
        <v>391</v>
      </c>
      <c r="K183" s="96" t="n">
        <f aca="false">DATE(MID(J183,1,4),MID(J183,5,2),MID(J183,7,2))</f>
        <v>43734</v>
      </c>
      <c r="L183" s="97" t="str">
        <f aca="true">IF(LEN(J183) &gt; 15,DATE(MID(J183,12,4),MID(J183,16,2),MID(J183,18,2)),TEXT(TODAY(),"yyyy/m/d"))</f>
        <v>2020/2/21</v>
      </c>
      <c r="M183" s="79" t="n">
        <f aca="false">(L183-K183+1)*B183</f>
        <v>20115</v>
      </c>
      <c r="N183" s="98" t="n">
        <f aca="false">H183/M183*365</f>
        <v>0.380492004474273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99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Z183-AA183</f>
        <v>-0.0169608702714692</v>
      </c>
      <c r="AD183" s="57" t="n">
        <f aca="false">IF(E183-F183&lt;0,"达成",E183-F183)</f>
        <v>0.0646758666666666</v>
      </c>
      <c r="AE183" s="57"/>
    </row>
    <row r="184" customFormat="false" ht="15" hidden="false" customHeight="false" outlineLevel="0" collapsed="false">
      <c r="A184" s="100" t="s">
        <v>799</v>
      </c>
      <c r="B184" s="2" t="n">
        <v>135</v>
      </c>
      <c r="C184" s="93" t="n">
        <v>137.07</v>
      </c>
      <c r="D184" s="94" t="n">
        <v>0.9844</v>
      </c>
      <c r="E184" s="49" t="n">
        <f aca="false">10%*Q184+13%</f>
        <v>0.22</v>
      </c>
      <c r="F184" s="39" t="n">
        <f aca="false">IF(G184="",($F$1*C184-B184)/B184,H184/B184)</f>
        <v>0.1480374</v>
      </c>
      <c r="H184" s="95" t="n">
        <f aca="false">IF(G184="",$F$1*C184-B184,G184-B184)</f>
        <v>19.985049</v>
      </c>
      <c r="I184" s="2" t="s">
        <v>96</v>
      </c>
      <c r="J184" s="50" t="s">
        <v>393</v>
      </c>
      <c r="K184" s="96" t="n">
        <f aca="false">DATE(MID(J184,1,4),MID(J184,5,2),MID(J184,7,2))</f>
        <v>43735</v>
      </c>
      <c r="L184" s="97" t="str">
        <f aca="true">IF(LEN(J184) &gt; 15,DATE(MID(J184,12,4),MID(J184,16,2),MID(J184,18,2)),TEXT(TODAY(),"yyyy/m/d"))</f>
        <v>2020/2/21</v>
      </c>
      <c r="M184" s="79" t="n">
        <f aca="false">(L184-K184+1)*B184</f>
        <v>19980</v>
      </c>
      <c r="N184" s="98" t="n">
        <f aca="false">H184/M184*365</f>
        <v>0.365092236486486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99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Z184-AA184</f>
        <v>-0.018480890073258</v>
      </c>
      <c r="AD184" s="57" t="n">
        <f aca="false">IF(E184-F184&lt;0,"达成",E184-F184)</f>
        <v>0.0719626</v>
      </c>
      <c r="AE184" s="57"/>
    </row>
    <row r="185" customFormat="false" ht="15" hidden="false" customHeight="false" outlineLevel="0" collapsed="false">
      <c r="A185" s="100" t="s">
        <v>800</v>
      </c>
      <c r="B185" s="2" t="n">
        <v>135</v>
      </c>
      <c r="C185" s="93" t="n">
        <v>138.5</v>
      </c>
      <c r="D185" s="94" t="n">
        <v>0.9742</v>
      </c>
      <c r="E185" s="49" t="n">
        <f aca="false">10%*Q185+13%</f>
        <v>0.22</v>
      </c>
      <c r="F185" s="39" t="n">
        <f aca="false">IF(G185="",($F$1*C185-B185)/B185,H185/B185)</f>
        <v>0.160014444444445</v>
      </c>
      <c r="H185" s="95" t="n">
        <f aca="false">IF(G185="",$F$1*C185-B185,G185-B185)</f>
        <v>21.60195</v>
      </c>
      <c r="I185" s="2" t="s">
        <v>96</v>
      </c>
      <c r="J185" s="50" t="s">
        <v>395</v>
      </c>
      <c r="K185" s="96" t="n">
        <f aca="false">DATE(MID(J185,1,4),MID(J185,5,2),MID(J185,7,2))</f>
        <v>43738</v>
      </c>
      <c r="L185" s="97" t="str">
        <f aca="true">IF(LEN(J185) &gt; 15,DATE(MID(J185,12,4),MID(J185,16,2),MID(J185,18,2)),TEXT(TODAY(),"yyyy/m/d"))</f>
        <v>2020/2/21</v>
      </c>
      <c r="M185" s="79" t="n">
        <f aca="false">(L185-K185+1)*B185</f>
        <v>19575</v>
      </c>
      <c r="N185" s="98" t="n">
        <f aca="false">H185/M185*365</f>
        <v>0.402794980842912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99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Z185-AA185</f>
        <v>-0.0154803297053405</v>
      </c>
      <c r="AD185" s="57" t="n">
        <f aca="false">IF(E185-F185&lt;0,"达成",E185-F185)</f>
        <v>0.0599855555555554</v>
      </c>
      <c r="AE185" s="57"/>
    </row>
    <row r="186" customFormat="false" ht="15" hidden="false" customHeight="false" outlineLevel="0" collapsed="false">
      <c r="A186" s="100" t="s">
        <v>801</v>
      </c>
      <c r="B186" s="2" t="n">
        <v>135</v>
      </c>
      <c r="C186" s="93" t="n">
        <v>138.52</v>
      </c>
      <c r="D186" s="94" t="n">
        <v>0.9741</v>
      </c>
      <c r="E186" s="49" t="n">
        <f aca="false">10%*Q186+13%</f>
        <v>0.22</v>
      </c>
      <c r="F186" s="39" t="n">
        <f aca="false">IF(G186="",($F$1*C186-B186)/B186,H186/B186)</f>
        <v>0.160181955555556</v>
      </c>
      <c r="H186" s="95" t="n">
        <f aca="false">IF(G186="",$F$1*C186-B186,G186-B186)</f>
        <v>21.624564</v>
      </c>
      <c r="I186" s="2" t="s">
        <v>96</v>
      </c>
      <c r="J186" s="50" t="s">
        <v>397</v>
      </c>
      <c r="K186" s="96" t="n">
        <f aca="false">DATE(MID(J186,1,4),MID(J186,5,2),MID(J186,7,2))</f>
        <v>43746</v>
      </c>
      <c r="L186" s="97" t="str">
        <f aca="true">IF(LEN(J186) &gt; 15,DATE(MID(J186,12,4),MID(J186,16,2),MID(J186,18,2)),TEXT(TODAY(),"yyyy/m/d"))</f>
        <v>2020/2/21</v>
      </c>
      <c r="M186" s="79" t="n">
        <f aca="false">(L186-K186+1)*B186</f>
        <v>18495</v>
      </c>
      <c r="N186" s="98" t="n">
        <f aca="false">H186/M186*365</f>
        <v>0.426762144363341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99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Z186-AA186</f>
        <v>-0.0152829032382762</v>
      </c>
      <c r="AD186" s="57" t="n">
        <f aca="false">IF(E186-F186&lt;0,"达成",E186-F186)</f>
        <v>0.0598180444444443</v>
      </c>
      <c r="AE186" s="57"/>
    </row>
    <row r="187" customFormat="false" ht="15" hidden="false" customHeight="false" outlineLevel="0" collapsed="false">
      <c r="A187" s="100" t="s">
        <v>802</v>
      </c>
      <c r="B187" s="2" t="n">
        <v>135</v>
      </c>
      <c r="C187" s="93" t="n">
        <v>137.46</v>
      </c>
      <c r="D187" s="94" t="n">
        <v>0.9816</v>
      </c>
      <c r="E187" s="49" t="n">
        <f aca="false">10%*Q187+13%</f>
        <v>0.22</v>
      </c>
      <c r="F187" s="39" t="n">
        <f aca="false">IF(G187="",($F$1*C187-B187)/B187,H187/B187)</f>
        <v>0.151303866666667</v>
      </c>
      <c r="H187" s="95" t="n">
        <f aca="false">IF(G187="",$F$1*C187-B187,G187-B187)</f>
        <v>20.426022</v>
      </c>
      <c r="I187" s="2" t="s">
        <v>96</v>
      </c>
      <c r="J187" s="50" t="s">
        <v>399</v>
      </c>
      <c r="K187" s="96" t="n">
        <f aca="false">DATE(MID(J187,1,4),MID(J187,5,2),MID(J187,7,2))</f>
        <v>43747</v>
      </c>
      <c r="L187" s="97" t="str">
        <f aca="true">IF(LEN(J187) &gt; 15,DATE(MID(J187,12,4),MID(J187,16,2),MID(J187,18,2)),TEXT(TODAY(),"yyyy/m/d"))</f>
        <v>2020/2/21</v>
      </c>
      <c r="M187" s="79" t="n">
        <f aca="false">(L187-K187+1)*B187</f>
        <v>18360</v>
      </c>
      <c r="N187" s="98" t="n">
        <f aca="false">H187/M187*365</f>
        <v>0.40607287745098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99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Z187-AA187</f>
        <v>-0.0171514454897641</v>
      </c>
      <c r="AD187" s="57" t="n">
        <f aca="false">IF(E187-F187&lt;0,"达成",E187-F187)</f>
        <v>0.0686961333333332</v>
      </c>
      <c r="AE187" s="57"/>
    </row>
    <row r="188" customFormat="false" ht="15" hidden="false" customHeight="false" outlineLevel="0" collapsed="false">
      <c r="A188" s="100" t="s">
        <v>803</v>
      </c>
      <c r="B188" s="2" t="n">
        <v>135</v>
      </c>
      <c r="C188" s="93" t="n">
        <v>135.85</v>
      </c>
      <c r="D188" s="94" t="n">
        <v>0.9932</v>
      </c>
      <c r="E188" s="49" t="n">
        <f aca="false">10%*Q188+13%</f>
        <v>0.22</v>
      </c>
      <c r="F188" s="39" t="n">
        <f aca="false">IF(G188="",($F$1*C188-B188)/B188,H188/B188)</f>
        <v>0.137819222222222</v>
      </c>
      <c r="H188" s="95" t="n">
        <f aca="false">IF(G188="",$F$1*C188-B188,G188-B188)</f>
        <v>18.605595</v>
      </c>
      <c r="I188" s="2" t="s">
        <v>96</v>
      </c>
      <c r="J188" s="50" t="s">
        <v>401</v>
      </c>
      <c r="K188" s="96" t="n">
        <f aca="false">DATE(MID(J188,1,4),MID(J188,5,2),MID(J188,7,2))</f>
        <v>43748</v>
      </c>
      <c r="L188" s="97" t="str">
        <f aca="true">IF(LEN(J188) &gt; 15,DATE(MID(J188,12,4),MID(J188,16,2),MID(J188,18,2)),TEXT(TODAY(),"yyyy/m/d"))</f>
        <v>2020/2/21</v>
      </c>
      <c r="M188" s="79" t="n">
        <f aca="false">(L188-K188+1)*B188</f>
        <v>18225</v>
      </c>
      <c r="N188" s="98" t="n">
        <f aca="false">H188/M188*365</f>
        <v>0.372622341563786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99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0.0604003502583534</v>
      </c>
      <c r="AA188" s="40" t="n">
        <f aca="false">S188/(X188-V188)-1</f>
        <v>0.0804980111265263</v>
      </c>
      <c r="AB188" s="40" t="n">
        <f aca="false">SUM($C$2:C188)*D188/SUM($B$2:B188)-1</f>
        <v>0.0713470150878404</v>
      </c>
      <c r="AC188" s="40" t="n">
        <f aca="false">Z188-AA188</f>
        <v>-0.0200976608681729</v>
      </c>
      <c r="AD188" s="57" t="n">
        <f aca="false">IF(E188-F188&lt;0,"达成",E188-F188)</f>
        <v>0.0821807777777778</v>
      </c>
      <c r="AE188" s="57"/>
    </row>
    <row r="189" customFormat="false" ht="15" hidden="false" customHeight="false" outlineLevel="0" collapsed="false">
      <c r="A189" s="100" t="s">
        <v>804</v>
      </c>
      <c r="B189" s="2" t="n">
        <v>135</v>
      </c>
      <c r="C189" s="93" t="n">
        <v>135.59</v>
      </c>
      <c r="D189" s="94" t="n">
        <v>0.9951</v>
      </c>
      <c r="E189" s="49" t="n">
        <f aca="false">10%*Q189+13%</f>
        <v>0.22</v>
      </c>
      <c r="F189" s="39" t="n">
        <f aca="false">IF(G189="",($F$1*C189-B189)/B189,H189/B189)</f>
        <v>0.135641577777778</v>
      </c>
      <c r="H189" s="95" t="n">
        <f aca="false">IF(G189="",$F$1*C189-B189,G189-B189)</f>
        <v>18.311613</v>
      </c>
      <c r="I189" s="2" t="s">
        <v>96</v>
      </c>
      <c r="J189" s="50" t="s">
        <v>403</v>
      </c>
      <c r="K189" s="96" t="n">
        <f aca="false">DATE(MID(J189,1,4),MID(J189,5,2),MID(J189,7,2))</f>
        <v>43749</v>
      </c>
      <c r="L189" s="97" t="str">
        <f aca="true">IF(LEN(J189) &gt; 15,DATE(MID(J189,12,4),MID(J189,16,2),MID(J189,18,2)),TEXT(TODAY(),"yyyy/m/d"))</f>
        <v>2020/2/21</v>
      </c>
      <c r="M189" s="79" t="n">
        <f aca="false">(L189-K189+1)*B189</f>
        <v>18090</v>
      </c>
      <c r="N189" s="98" t="n">
        <f aca="false">H189/M189*365</f>
        <v>0.36947146185738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99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0.0616619778158751</v>
      </c>
      <c r="AA189" s="40" t="n">
        <f aca="false">S189/(X189-V189)-1</f>
        <v>0.0820530553200731</v>
      </c>
      <c r="AB189" s="40" t="n">
        <f aca="false">SUM($C$2:C189)*D189/SUM($B$2:B189)-1</f>
        <v>0.0730542198868511</v>
      </c>
      <c r="AC189" s="40" t="n">
        <f aca="false">Z189-AA189</f>
        <v>-0.020391077504198</v>
      </c>
      <c r="AD189" s="57" t="n">
        <f aca="false">IF(E189-F189&lt;0,"达成",E189-F189)</f>
        <v>0.0843584222222221</v>
      </c>
      <c r="AE189" s="57"/>
    </row>
    <row r="190" customFormat="false" ht="15" hidden="false" customHeight="false" outlineLevel="0" collapsed="false">
      <c r="A190" s="100" t="s">
        <v>805</v>
      </c>
      <c r="B190" s="2" t="n">
        <v>135</v>
      </c>
      <c r="C190" s="93" t="n">
        <v>133.74</v>
      </c>
      <c r="D190" s="94" t="n">
        <v>1.0089</v>
      </c>
      <c r="E190" s="49" t="n">
        <f aca="false">10%*Q190+13%</f>
        <v>0.22</v>
      </c>
      <c r="F190" s="39" t="n">
        <f aca="false">IF(G190="",($F$1*C190-B190)/B190,H190/B190)</f>
        <v>0.1201468</v>
      </c>
      <c r="H190" s="95" t="n">
        <f aca="false">IF(G190="",$F$1*C190-B190,G190-B190)</f>
        <v>16.219818</v>
      </c>
      <c r="I190" s="2" t="s">
        <v>96</v>
      </c>
      <c r="J190" s="50" t="s">
        <v>405</v>
      </c>
      <c r="K190" s="96" t="n">
        <f aca="false">DATE(MID(J190,1,4),MID(J190,5,2),MID(J190,7,2))</f>
        <v>43752</v>
      </c>
      <c r="L190" s="97" t="str">
        <f aca="true">IF(LEN(J190) &gt; 15,DATE(MID(J190,12,4),MID(J190,16,2),MID(J190,18,2)),TEXT(TODAY(),"yyyy/m/d"))</f>
        <v>2020/2/21</v>
      </c>
      <c r="M190" s="79" t="n">
        <f aca="false">(L190-K190+1)*B190</f>
        <v>17685</v>
      </c>
      <c r="N190" s="98" t="n">
        <f aca="false">H190/M190*365</f>
        <v>0.334760167938931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99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Z190-AA190</f>
        <v>-0.0238613015409985</v>
      </c>
      <c r="AD190" s="57" t="n">
        <f aca="false">IF(E190-F190&lt;0,"达成",E190-F190)</f>
        <v>0.0998532</v>
      </c>
      <c r="AE190" s="57"/>
    </row>
    <row r="191" customFormat="false" ht="15" hidden="false" customHeight="false" outlineLevel="0" collapsed="false">
      <c r="A191" s="100" t="s">
        <v>806</v>
      </c>
      <c r="B191" s="2" t="n">
        <v>135</v>
      </c>
      <c r="C191" s="93" t="n">
        <v>135.43</v>
      </c>
      <c r="D191" s="94" t="n">
        <v>0.9963</v>
      </c>
      <c r="E191" s="49" t="n">
        <f aca="false">10%*Q191+13%</f>
        <v>0.22</v>
      </c>
      <c r="F191" s="39" t="n">
        <f aca="false">IF(G191="",($F$1*C191-B191)/B191,H191/B191)</f>
        <v>0.134301488888889</v>
      </c>
      <c r="H191" s="95" t="n">
        <f aca="false">IF(G191="",$F$1*C191-B191,G191-B191)</f>
        <v>18.130701</v>
      </c>
      <c r="I191" s="2" t="s">
        <v>96</v>
      </c>
      <c r="J191" s="50" t="s">
        <v>407</v>
      </c>
      <c r="K191" s="96" t="n">
        <f aca="false">DATE(MID(J191,1,4),MID(J191,5,2),MID(J191,7,2))</f>
        <v>43753</v>
      </c>
      <c r="L191" s="97" t="str">
        <f aca="true">IF(LEN(J191) &gt; 15,DATE(MID(J191,12,4),MID(J191,16,2),MID(J191,18,2)),TEXT(TODAY(),"yyyy/m/d"))</f>
        <v>2020/2/21</v>
      </c>
      <c r="M191" s="79" t="n">
        <f aca="false">(L191-K191+1)*B191</f>
        <v>17550</v>
      </c>
      <c r="N191" s="98" t="n">
        <f aca="false">H191/M191*365</f>
        <v>0.377077257264957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99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Z191-AA191</f>
        <v>-0.0202552913466365</v>
      </c>
      <c r="AD191" s="57" t="n">
        <f aca="false">IF(E191-F191&lt;0,"达成",E191-F191)</f>
        <v>0.085698511111111</v>
      </c>
      <c r="AE191" s="57"/>
    </row>
    <row r="192" customFormat="false" ht="15" hidden="false" customHeight="false" outlineLevel="0" collapsed="false">
      <c r="A192" s="100" t="s">
        <v>807</v>
      </c>
      <c r="B192" s="2" t="n">
        <v>135</v>
      </c>
      <c r="C192" s="93" t="n">
        <v>136.02</v>
      </c>
      <c r="D192" s="94" t="n">
        <v>0.992</v>
      </c>
      <c r="E192" s="49" t="n">
        <f aca="false">10%*Q192+13%</f>
        <v>0.22</v>
      </c>
      <c r="F192" s="39" t="n">
        <f aca="false">IF(G192="",($F$1*C192-B192)/B192,H192/B192)</f>
        <v>0.139243066666667</v>
      </c>
      <c r="H192" s="95" t="n">
        <f aca="false">IF(G192="",$F$1*C192-B192,G192-B192)</f>
        <v>18.797814</v>
      </c>
      <c r="I192" s="2" t="s">
        <v>96</v>
      </c>
      <c r="J192" s="50" t="s">
        <v>409</v>
      </c>
      <c r="K192" s="96" t="n">
        <f aca="false">DATE(MID(J192,1,4),MID(J192,5,2),MID(J192,7,2))</f>
        <v>43754</v>
      </c>
      <c r="L192" s="97" t="str">
        <f aca="true">IF(LEN(J192) &gt; 15,DATE(MID(J192,12,4),MID(J192,16,2),MID(J192,18,2)),TEXT(TODAY(),"yyyy/m/d"))</f>
        <v>2020/2/21</v>
      </c>
      <c r="M192" s="79" t="n">
        <f aca="false">(L192-K192+1)*B192</f>
        <v>17415</v>
      </c>
      <c r="N192" s="98" t="n">
        <f aca="false">H192/M192*365</f>
        <v>0.393982320413437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99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Z192-AA192</f>
        <v>-0.0189021549301887</v>
      </c>
      <c r="AD192" s="57" t="n">
        <f aca="false">IF(E192-F192&lt;0,"达成",E192-F192)</f>
        <v>0.0807569333333332</v>
      </c>
      <c r="AE192" s="57"/>
    </row>
    <row r="193" customFormat="false" ht="15" hidden="false" customHeight="false" outlineLevel="0" collapsed="false">
      <c r="A193" s="100" t="s">
        <v>808</v>
      </c>
      <c r="B193" s="2" t="n">
        <v>135</v>
      </c>
      <c r="C193" s="93" t="n">
        <v>136.27</v>
      </c>
      <c r="D193" s="94" t="n">
        <v>0.9902</v>
      </c>
      <c r="E193" s="49" t="n">
        <f aca="false">10%*Q193+13%</f>
        <v>0.22</v>
      </c>
      <c r="F193" s="39" t="n">
        <f aca="false">IF(G193="",($F$1*C193-B193)/B193,H193/B193)</f>
        <v>0.141336955555556</v>
      </c>
      <c r="H193" s="95" t="n">
        <f aca="false">IF(G193="",$F$1*C193-B193,G193-B193)</f>
        <v>19.080489</v>
      </c>
      <c r="I193" s="2" t="s">
        <v>96</v>
      </c>
      <c r="J193" s="50" t="s">
        <v>411</v>
      </c>
      <c r="K193" s="96" t="n">
        <f aca="false">DATE(MID(J193,1,4),MID(J193,5,2),MID(J193,7,2))</f>
        <v>43755</v>
      </c>
      <c r="L193" s="97" t="str">
        <f aca="true">IF(LEN(J193) &gt; 15,DATE(MID(J193,12,4),MID(J193,16,2),MID(J193,18,2)),TEXT(TODAY(),"yyyy/m/d"))</f>
        <v>2020/2/21</v>
      </c>
      <c r="M193" s="79" t="n">
        <f aca="false">(L193-K193+1)*B193</f>
        <v>17280</v>
      </c>
      <c r="N193" s="98" t="n">
        <f aca="false">H193/M193*365</f>
        <v>0.403031162326389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99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Z193-AA193</f>
        <v>-0.0182284212574799</v>
      </c>
      <c r="AD193" s="57" t="n">
        <f aca="false">IF(E193-F193&lt;0,"达成",E193-F193)</f>
        <v>0.0786630444444443</v>
      </c>
      <c r="AE193" s="57"/>
    </row>
    <row r="194" customFormat="false" ht="15" hidden="false" customHeight="false" outlineLevel="0" collapsed="false">
      <c r="A194" s="100" t="s">
        <v>809</v>
      </c>
      <c r="B194" s="2" t="n">
        <v>135</v>
      </c>
      <c r="C194" s="93" t="n">
        <v>138.02</v>
      </c>
      <c r="D194" s="94" t="n">
        <v>0.9776</v>
      </c>
      <c r="E194" s="49" t="n">
        <f aca="false">10%*Q194+13%</f>
        <v>0.22</v>
      </c>
      <c r="F194" s="39" t="n">
        <f aca="false">IF(G194="",($F$1*C194-B194)/B194,H194/B194)</f>
        <v>0.155994177777778</v>
      </c>
      <c r="H194" s="95" t="n">
        <f aca="false">IF(G194="",$F$1*C194-B194,G194-B194)</f>
        <v>21.059214</v>
      </c>
      <c r="I194" s="2" t="s">
        <v>96</v>
      </c>
      <c r="J194" s="50" t="s">
        <v>413</v>
      </c>
      <c r="K194" s="96" t="n">
        <f aca="false">DATE(MID(J194,1,4),MID(J194,5,2),MID(J194,7,2))</f>
        <v>43756</v>
      </c>
      <c r="L194" s="97" t="str">
        <f aca="true">IF(LEN(J194) &gt; 15,DATE(MID(J194,12,4),MID(J194,16,2),MID(J194,18,2)),TEXT(TODAY(),"yyyy/m/d"))</f>
        <v>2020/2/21</v>
      </c>
      <c r="M194" s="79" t="n">
        <f aca="false">(L194-K194+1)*B194</f>
        <v>17145</v>
      </c>
      <c r="N194" s="98" t="n">
        <f aca="false">H194/M194*365</f>
        <v>0.448329723534558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99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Z194-AA194</f>
        <v>-0.0147350027855406</v>
      </c>
      <c r="AD194" s="57" t="n">
        <f aca="false">IF(E194-F194&lt;0,"达成",E194-F194)</f>
        <v>0.064005822222222</v>
      </c>
      <c r="AE194" s="57"/>
    </row>
    <row r="195" customFormat="false" ht="15" hidden="false" customHeight="false" outlineLevel="0" collapsed="false">
      <c r="A195" s="100" t="s">
        <v>810</v>
      </c>
      <c r="B195" s="2" t="n">
        <v>135</v>
      </c>
      <c r="C195" s="93" t="n">
        <v>138.3</v>
      </c>
      <c r="D195" s="94" t="n">
        <v>0.9756</v>
      </c>
      <c r="E195" s="49" t="n">
        <f aca="false">10%*Q195+13%</f>
        <v>0.22</v>
      </c>
      <c r="F195" s="39" t="n">
        <f aca="false">IF(G195="",($F$1*C195-B195)/B195,H195/B195)</f>
        <v>0.158339333333334</v>
      </c>
      <c r="H195" s="95" t="n">
        <f aca="false">IF(G195="",$F$1*C195-B195,G195-B195)</f>
        <v>21.37581</v>
      </c>
      <c r="I195" s="2" t="s">
        <v>96</v>
      </c>
      <c r="J195" s="50" t="s">
        <v>415</v>
      </c>
      <c r="K195" s="96" t="n">
        <f aca="false">DATE(MID(J195,1,4),MID(J195,5,2),MID(J195,7,2))</f>
        <v>43759</v>
      </c>
      <c r="L195" s="97" t="str">
        <f aca="true">IF(LEN(J195) &gt; 15,DATE(MID(J195,12,4),MID(J195,16,2),MID(J195,18,2)),TEXT(TODAY(),"yyyy/m/d"))</f>
        <v>2020/2/21</v>
      </c>
      <c r="M195" s="79" t="n">
        <f aca="false">(L195-K195+1)*B195</f>
        <v>16740</v>
      </c>
      <c r="N195" s="98" t="n">
        <f aca="false">H195/M195*365</f>
        <v>0.466079489247312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99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Z195-AA195</f>
        <v>-0.0140591505609691</v>
      </c>
      <c r="AD195" s="57" t="n">
        <f aca="false">IF(E195-F195&lt;0,"达成",E195-F195)</f>
        <v>0.0616606666666664</v>
      </c>
      <c r="AE195" s="57"/>
    </row>
    <row r="196" customFormat="false" ht="15" hidden="false" customHeight="false" outlineLevel="0" collapsed="false">
      <c r="A196" s="100" t="s">
        <v>811</v>
      </c>
      <c r="B196" s="2" t="n">
        <v>135</v>
      </c>
      <c r="C196" s="93" t="n">
        <v>136.86</v>
      </c>
      <c r="D196" s="94" t="n">
        <v>0.9859</v>
      </c>
      <c r="E196" s="49" t="n">
        <f aca="false">10%*Q196+13%</f>
        <v>0.22</v>
      </c>
      <c r="F196" s="39" t="n">
        <f aca="false">IF(G196="",($F$1*C196-B196)/B196,H196/B196)</f>
        <v>0.146278533333334</v>
      </c>
      <c r="H196" s="95" t="n">
        <f aca="false">IF(G196="",$F$1*C196-B196,G196-B196)</f>
        <v>19.747602</v>
      </c>
      <c r="I196" s="2" t="s">
        <v>96</v>
      </c>
      <c r="J196" s="50" t="s">
        <v>417</v>
      </c>
      <c r="K196" s="96" t="n">
        <f aca="false">DATE(MID(J196,1,4),MID(J196,5,2),MID(J196,7,2))</f>
        <v>43760</v>
      </c>
      <c r="L196" s="97" t="str">
        <f aca="true">IF(LEN(J196) &gt; 15,DATE(MID(J196,12,4),MID(J196,16,2),MID(J196,18,2)),TEXT(TODAY(),"yyyy/m/d"))</f>
        <v>2020/2/21</v>
      </c>
      <c r="M196" s="79" t="n">
        <f aca="false">(L196-K196+1)*B196</f>
        <v>16605</v>
      </c>
      <c r="N196" s="98" t="n">
        <f aca="false">H196/M196*365</f>
        <v>0.434078574525745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99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Z196-AA196</f>
        <v>-0.0165859574277598</v>
      </c>
      <c r="AD196" s="57" t="n">
        <f aca="false">IF(E196-F196&lt;0,"达成",E196-F196)</f>
        <v>0.0737214666666665</v>
      </c>
      <c r="AE196" s="57"/>
    </row>
    <row r="197" customFormat="false" ht="15" hidden="false" customHeight="false" outlineLevel="0" collapsed="false">
      <c r="A197" s="100" t="s">
        <v>812</v>
      </c>
      <c r="B197" s="2" t="n">
        <v>135</v>
      </c>
      <c r="C197" s="93" t="n">
        <v>137.87</v>
      </c>
      <c r="D197" s="94" t="n">
        <v>0.9787</v>
      </c>
      <c r="E197" s="49" t="n">
        <f aca="false">10%*Q197+13%</f>
        <v>0.22</v>
      </c>
      <c r="F197" s="39" t="n">
        <f aca="false">IF(G197="",($F$1*C197-B197)/B197,H197/B197)</f>
        <v>0.154737844444445</v>
      </c>
      <c r="H197" s="95" t="n">
        <f aca="false">IF(G197="",$F$1*C197-B197,G197-B197)</f>
        <v>20.889609</v>
      </c>
      <c r="I197" s="2" t="s">
        <v>96</v>
      </c>
      <c r="J197" s="50" t="s">
        <v>419</v>
      </c>
      <c r="K197" s="96" t="n">
        <f aca="false">DATE(MID(J197,1,4),MID(J197,5,2),MID(J197,7,2))</f>
        <v>43761</v>
      </c>
      <c r="L197" s="97" t="str">
        <f aca="true">IF(LEN(J197) &gt; 15,DATE(MID(J197,12,4),MID(J197,16,2),MID(J197,18,2)),TEXT(TODAY(),"yyyy/m/d"))</f>
        <v>2020/2/21</v>
      </c>
      <c r="M197" s="79" t="n">
        <f aca="false">(L197-K197+1)*B197</f>
        <v>16470</v>
      </c>
      <c r="N197" s="98" t="n">
        <f aca="false">H197/M197*365</f>
        <v>0.462945190346084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99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Z197-AA197</f>
        <v>-0.0145546342867713</v>
      </c>
      <c r="AD197" s="57" t="n">
        <f aca="false">IF(E197-F197&lt;0,"达成",E197-F197)</f>
        <v>0.0652621555555555</v>
      </c>
      <c r="AE197" s="57"/>
    </row>
    <row r="198" customFormat="false" ht="15" hidden="false" customHeight="false" outlineLevel="0" collapsed="false">
      <c r="A198" s="100" t="s">
        <v>813</v>
      </c>
      <c r="B198" s="2" t="n">
        <v>135</v>
      </c>
      <c r="C198" s="93" t="n">
        <v>138.05</v>
      </c>
      <c r="D198" s="94" t="n">
        <v>0.9774</v>
      </c>
      <c r="E198" s="49" t="n">
        <f aca="false">10%*Q198+13%</f>
        <v>0.22</v>
      </c>
      <c r="F198" s="39" t="n">
        <f aca="false">IF(G198="",($F$1*C198-B198)/B198,H198/B198)</f>
        <v>0.156245444444445</v>
      </c>
      <c r="H198" s="95" t="n">
        <f aca="false">IF(G198="",$F$1*C198-B198,G198-B198)</f>
        <v>21.093135</v>
      </c>
      <c r="I198" s="2" t="s">
        <v>96</v>
      </c>
      <c r="J198" s="50" t="s">
        <v>421</v>
      </c>
      <c r="K198" s="96" t="n">
        <f aca="false">DATE(MID(J198,1,4),MID(J198,5,2),MID(J198,7,2))</f>
        <v>43762</v>
      </c>
      <c r="L198" s="97" t="str">
        <f aca="true">IF(LEN(J198) &gt; 15,DATE(MID(J198,12,4),MID(J198,16,2),MID(J198,18,2)),TEXT(TODAY(),"yyyy/m/d"))</f>
        <v>2020/2/21</v>
      </c>
      <c r="M198" s="79" t="n">
        <f aca="false">(L198-K198+1)*B198</f>
        <v>16335</v>
      </c>
      <c r="N198" s="98" t="n">
        <f aca="false">H198/M198*365</f>
        <v>0.471318902662994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99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Z198-AA198</f>
        <v>-0.0140704939591552</v>
      </c>
      <c r="AD198" s="57" t="n">
        <f aca="false">IF(E198-F198&lt;0,"达成",E198-F198)</f>
        <v>0.0637545555555554</v>
      </c>
      <c r="AE198" s="57"/>
    </row>
    <row r="199" customFormat="false" ht="15" hidden="false" customHeight="false" outlineLevel="0" collapsed="false">
      <c r="A199" s="100" t="s">
        <v>814</v>
      </c>
      <c r="B199" s="2" t="n">
        <v>135</v>
      </c>
      <c r="C199" s="93" t="n">
        <v>137.05</v>
      </c>
      <c r="D199" s="94" t="n">
        <v>0.9845</v>
      </c>
      <c r="E199" s="49" t="n">
        <f aca="false">10%*Q199+13%</f>
        <v>0.22</v>
      </c>
      <c r="F199" s="39" t="n">
        <f aca="false">IF(G199="",($F$1*C199-B199)/B199,H199/B199)</f>
        <v>0.147869888888889</v>
      </c>
      <c r="H199" s="95" t="n">
        <f aca="false">IF(G199="",$F$1*C199-B199,G199-B199)</f>
        <v>19.962435</v>
      </c>
      <c r="I199" s="2" t="s">
        <v>96</v>
      </c>
      <c r="J199" s="50" t="s">
        <v>423</v>
      </c>
      <c r="K199" s="96" t="n">
        <f aca="false">DATE(MID(J199,1,4),MID(J199,5,2),MID(J199,7,2))</f>
        <v>43763</v>
      </c>
      <c r="L199" s="97" t="str">
        <f aca="true">IF(LEN(J199) &gt; 15,DATE(MID(J199,12,4),MID(J199,16,2),MID(J199,18,2)),TEXT(TODAY(),"yyyy/m/d"))</f>
        <v>2020/2/21</v>
      </c>
      <c r="M199" s="79" t="n">
        <f aca="false">(L199-K199+1)*B199</f>
        <v>16200</v>
      </c>
      <c r="N199" s="98" t="n">
        <f aca="false">H199/M199*365</f>
        <v>0.449770912037037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99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Z199-AA199</f>
        <v>-0.0157427272582189</v>
      </c>
      <c r="AD199" s="57" t="n">
        <f aca="false">IF(E199-F199&lt;0,"达成",E199-F199)</f>
        <v>0.0721301111111109</v>
      </c>
      <c r="AE199" s="57"/>
    </row>
    <row r="200" customFormat="false" ht="15" hidden="false" customHeight="false" outlineLevel="0" collapsed="false">
      <c r="A200" s="100" t="s">
        <v>815</v>
      </c>
      <c r="B200" s="2" t="n">
        <v>135</v>
      </c>
      <c r="C200" s="93" t="n">
        <v>134.81</v>
      </c>
      <c r="D200" s="94" t="n">
        <v>1.0009</v>
      </c>
      <c r="E200" s="49" t="n">
        <f aca="false">10%*Q200+13%</f>
        <v>0.22</v>
      </c>
      <c r="F200" s="39" t="n">
        <f aca="false">IF(G200="",($F$1*C200-B200)/B200,H200/B200)</f>
        <v>0.129108644444444</v>
      </c>
      <c r="H200" s="95" t="n">
        <f aca="false">IF(G200="",$F$1*C200-B200,G200-B200)</f>
        <v>17.429667</v>
      </c>
      <c r="I200" s="2" t="s">
        <v>96</v>
      </c>
      <c r="J200" s="50" t="s">
        <v>425</v>
      </c>
      <c r="K200" s="96" t="n">
        <f aca="false">DATE(MID(J200,1,4),MID(J200,5,2),MID(J200,7,2))</f>
        <v>43766</v>
      </c>
      <c r="L200" s="97" t="str">
        <f aca="true">IF(LEN(J200) &gt; 15,DATE(MID(J200,12,4),MID(J200,16,2),MID(J200,18,2)),TEXT(TODAY(),"yyyy/m/d"))</f>
        <v>2020/2/21</v>
      </c>
      <c r="M200" s="79" t="n">
        <f aca="false">(L200-K200+1)*B200</f>
        <v>15795</v>
      </c>
      <c r="N200" s="98" t="n">
        <f aca="false">H200/M200*365</f>
        <v>0.402774830959164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99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Z200-AA200</f>
        <v>-0.0197583118518252</v>
      </c>
      <c r="AD200" s="57" t="n">
        <f aca="false">IF(E200-F200&lt;0,"达成",E200-F200)</f>
        <v>0.0908913555555556</v>
      </c>
      <c r="AE200" s="57"/>
    </row>
    <row r="201" customFormat="false" ht="15" hidden="false" customHeight="false" outlineLevel="0" collapsed="false">
      <c r="A201" s="100" t="s">
        <v>816</v>
      </c>
      <c r="B201" s="2" t="n">
        <v>135</v>
      </c>
      <c r="C201" s="93" t="n">
        <v>136.69</v>
      </c>
      <c r="D201" s="94" t="n">
        <v>0.9871</v>
      </c>
      <c r="E201" s="49" t="n">
        <f aca="false">10%*Q201+13%</f>
        <v>0.22</v>
      </c>
      <c r="F201" s="39" t="n">
        <f aca="false">IF(G201="",($F$1*C201-B201)/B201,H201/B201)</f>
        <v>0.144854688888889</v>
      </c>
      <c r="H201" s="95" t="n">
        <f aca="false">IF(G201="",$F$1*C201-B201,G201-B201)</f>
        <v>19.555383</v>
      </c>
      <c r="I201" s="2" t="s">
        <v>96</v>
      </c>
      <c r="J201" s="50" t="s">
        <v>427</v>
      </c>
      <c r="K201" s="96" t="n">
        <f aca="false">DATE(MID(J201,1,4),MID(J201,5,2),MID(J201,7,2))</f>
        <v>43767</v>
      </c>
      <c r="L201" s="97" t="str">
        <f aca="true">IF(LEN(J201) &gt; 15,DATE(MID(J201,12,4),MID(J201,16,2),MID(J201,18,2)),TEXT(TODAY(),"yyyy/m/d"))</f>
        <v>2020/2/21</v>
      </c>
      <c r="M201" s="79" t="n">
        <f aca="false">(L201-K201+1)*B201</f>
        <v>15660</v>
      </c>
      <c r="N201" s="98" t="n">
        <f aca="false">H201/M201*365</f>
        <v>0.455792771072797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99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Z201-AA201</f>
        <v>-0.0160609926813602</v>
      </c>
      <c r="AD201" s="57" t="n">
        <f aca="false">IF(E201-F201&lt;0,"达成",E201-F201)</f>
        <v>0.0751453111111111</v>
      </c>
      <c r="AE201" s="57"/>
    </row>
    <row r="202" customFormat="false" ht="15" hidden="false" customHeight="false" outlineLevel="0" collapsed="false">
      <c r="A202" s="100" t="s">
        <v>817</v>
      </c>
      <c r="B202" s="2" t="n">
        <v>135</v>
      </c>
      <c r="C202" s="93" t="n">
        <v>138.23</v>
      </c>
      <c r="D202" s="94" t="n">
        <v>0.9761</v>
      </c>
      <c r="E202" s="49" t="n">
        <f aca="false">10%*Q202+13%</f>
        <v>0.22</v>
      </c>
      <c r="F202" s="39" t="n">
        <f aca="false">IF(G202="",($F$1*C202-B202)/B202,H202/B202)</f>
        <v>0.157753044444444</v>
      </c>
      <c r="H202" s="95" t="n">
        <f aca="false">IF(G202="",$F$1*C202-B202,G202-B202)</f>
        <v>21.296661</v>
      </c>
      <c r="I202" s="2" t="s">
        <v>96</v>
      </c>
      <c r="J202" s="50" t="s">
        <v>429</v>
      </c>
      <c r="K202" s="96" t="n">
        <f aca="false">DATE(MID(J202,1,4),MID(J202,5,2),MID(J202,7,2))</f>
        <v>43768</v>
      </c>
      <c r="L202" s="97" t="str">
        <f aca="true">IF(LEN(J202) &gt; 15,DATE(MID(J202,12,4),MID(J202,16,2),MID(J202,18,2)),TEXT(TODAY(),"yyyy/m/d"))</f>
        <v>2020/2/21</v>
      </c>
      <c r="M202" s="79" t="n">
        <f aca="false">(L202-K202+1)*B202</f>
        <v>15525</v>
      </c>
      <c r="N202" s="98" t="n">
        <f aca="false">H202/M202*365</f>
        <v>0.500694445410628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99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Z202-AA202</f>
        <v>-0.0131245014222119</v>
      </c>
      <c r="AD202" s="57" t="n">
        <f aca="false">IF(E202-F202&lt;0,"达成",E202-F202)</f>
        <v>0.0622469555555556</v>
      </c>
      <c r="AE202" s="57"/>
    </row>
    <row r="203" customFormat="false" ht="15" hidden="false" customHeight="false" outlineLevel="0" collapsed="false">
      <c r="A203" s="100" t="s">
        <v>818</v>
      </c>
      <c r="B203" s="2" t="n">
        <v>135</v>
      </c>
      <c r="C203" s="93" t="n">
        <v>138.99</v>
      </c>
      <c r="D203" s="94" t="n">
        <v>0.9708</v>
      </c>
      <c r="E203" s="49" t="n">
        <f aca="false">10%*Q203+13%</f>
        <v>0.22</v>
      </c>
      <c r="F203" s="39" t="n">
        <f aca="false">IF(G203="",($F$1*C203-B203)/B203,H203/B203)</f>
        <v>0.164118466666667</v>
      </c>
      <c r="H203" s="95" t="n">
        <f aca="false">IF(G203="",$F$1*C203-B203,G203-B203)</f>
        <v>22.155993</v>
      </c>
      <c r="I203" s="2" t="s">
        <v>96</v>
      </c>
      <c r="J203" s="50" t="s">
        <v>431</v>
      </c>
      <c r="K203" s="96" t="n">
        <f aca="false">DATE(MID(J203,1,4),MID(J203,5,2),MID(J203,7,2))</f>
        <v>43769</v>
      </c>
      <c r="L203" s="97" t="str">
        <f aca="true">IF(LEN(J203) &gt; 15,DATE(MID(J203,12,4),MID(J203,16,2),MID(J203,18,2)),TEXT(TODAY(),"yyyy/m/d"))</f>
        <v>2020/2/21</v>
      </c>
      <c r="M203" s="79" t="n">
        <f aca="false">(L203-K203+1)*B203</f>
        <v>15390</v>
      </c>
      <c r="N203" s="98" t="n">
        <f aca="false">H203/M203*365</f>
        <v>0.525467020467836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99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Z203-AA203</f>
        <v>-0.0116620754965551</v>
      </c>
      <c r="AD203" s="57" t="n">
        <f aca="false">IF(E203-F203&lt;0,"达成",E203-F203)</f>
        <v>0.0558815333333332</v>
      </c>
      <c r="AE203" s="57"/>
    </row>
    <row r="204" customFormat="false" ht="15" hidden="false" customHeight="false" outlineLevel="0" collapsed="false">
      <c r="A204" s="100" t="s">
        <v>819</v>
      </c>
      <c r="B204" s="2" t="n">
        <v>135</v>
      </c>
      <c r="C204" s="93" t="n">
        <v>137.81</v>
      </c>
      <c r="D204" s="94" t="n">
        <v>0.9791</v>
      </c>
      <c r="E204" s="49" t="n">
        <f aca="false">10%*Q204+13%</f>
        <v>0.22</v>
      </c>
      <c r="F204" s="39" t="n">
        <f aca="false">IF(G204="",($F$1*C204-B204)/B204,H204/B204)</f>
        <v>0.154235311111111</v>
      </c>
      <c r="H204" s="95" t="n">
        <f aca="false">IF(G204="",$F$1*C204-B204,G204-B204)</f>
        <v>20.821767</v>
      </c>
      <c r="I204" s="2" t="s">
        <v>96</v>
      </c>
      <c r="J204" s="50" t="s">
        <v>433</v>
      </c>
      <c r="K204" s="96" t="n">
        <f aca="false">DATE(MID(J204,1,4),MID(J204,5,2),MID(J204,7,2))</f>
        <v>43770</v>
      </c>
      <c r="L204" s="97" t="str">
        <f aca="true">IF(LEN(J204) &gt; 15,DATE(MID(J204,12,4),MID(J204,16,2),MID(J204,18,2)),TEXT(TODAY(),"yyyy/m/d"))</f>
        <v>2020/2/21</v>
      </c>
      <c r="M204" s="79" t="n">
        <f aca="false">(L204-K204+1)*B204</f>
        <v>15255</v>
      </c>
      <c r="N204" s="98" t="n">
        <f aca="false">H204/M204*365</f>
        <v>0.498193704031465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99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Z204-AA204</f>
        <v>-0.0136196936182291</v>
      </c>
      <c r="AD204" s="57" t="n">
        <f aca="false">IF(E204-F204&lt;0,"达成",E204-F204)</f>
        <v>0.0657646888888889</v>
      </c>
      <c r="AE204" s="57"/>
    </row>
    <row r="205" customFormat="false" ht="15" hidden="false" customHeight="false" outlineLevel="0" collapsed="false">
      <c r="A205" s="100" t="s">
        <v>820</v>
      </c>
      <c r="B205" s="2" t="n">
        <v>135</v>
      </c>
      <c r="C205" s="93" t="n">
        <v>137.15</v>
      </c>
      <c r="D205" s="94" t="n">
        <v>0.9838</v>
      </c>
      <c r="E205" s="49" t="n">
        <f aca="false">10%*Q205+13%</f>
        <v>0.22</v>
      </c>
      <c r="F205" s="39" t="n">
        <f aca="false">IF(G205="",($F$1*C205-B205)/B205,H205/B205)</f>
        <v>0.148707444444445</v>
      </c>
      <c r="H205" s="95" t="n">
        <f aca="false">IF(G205="",$F$1*C205-B205,G205-B205)</f>
        <v>20.075505</v>
      </c>
      <c r="I205" s="2" t="s">
        <v>96</v>
      </c>
      <c r="J205" s="50" t="s">
        <v>435</v>
      </c>
      <c r="K205" s="96" t="n">
        <f aca="false">DATE(MID(J205,1,4),MID(J205,5,2),MID(J205,7,2))</f>
        <v>43773</v>
      </c>
      <c r="L205" s="97" t="str">
        <f aca="true">IF(LEN(J205) &gt; 15,DATE(MID(J205,12,4),MID(J205,16,2),MID(J205,18,2)),TEXT(TODAY(),"yyyy/m/d"))</f>
        <v>2020/2/21</v>
      </c>
      <c r="M205" s="79" t="n">
        <f aca="false">(L205-K205+1)*B205</f>
        <v>14850</v>
      </c>
      <c r="N205" s="98" t="n">
        <f aca="false">H205/M205*365</f>
        <v>0.493438338383838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99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1524.85735600001</v>
      </c>
      <c r="Z205" s="40" t="n">
        <f aca="false">W205/X205-1</f>
        <v>0.0486786067358342</v>
      </c>
      <c r="AA205" s="40" t="n">
        <f aca="false">S205/(X205-V205)-1</f>
        <v>0.0633320578240477</v>
      </c>
      <c r="AB205" s="40" t="n">
        <f aca="false">SUM($C$2:C205)*D205/SUM($B$2:B205)-1</f>
        <v>0.0565374453631289</v>
      </c>
      <c r="AC205" s="40" t="n">
        <f aca="false">Z205-AA205</f>
        <v>-0.0146534510882135</v>
      </c>
      <c r="AD205" s="57" t="n">
        <f aca="false">IF(E205-F205&lt;0,"达成",E205-F205)</f>
        <v>0.0712925555555554</v>
      </c>
      <c r="AE205" s="57"/>
    </row>
    <row r="206" customFormat="false" ht="15" hidden="false" customHeight="false" outlineLevel="0" collapsed="false">
      <c r="A206" s="100" t="s">
        <v>821</v>
      </c>
      <c r="B206" s="2" t="n">
        <v>135</v>
      </c>
      <c r="C206" s="93" t="n">
        <v>136.17</v>
      </c>
      <c r="D206" s="94" t="n">
        <v>0.9909</v>
      </c>
      <c r="E206" s="49" t="n">
        <f aca="false">10%*Q206+13%</f>
        <v>0.22</v>
      </c>
      <c r="F206" s="39" t="n">
        <f aca="false">IF(G206="",($F$1*C206-B206)/B206,H206/B206)</f>
        <v>0.1404994</v>
      </c>
      <c r="H206" s="95" t="n">
        <f aca="false">IF(G206="",$F$1*C206-B206,G206-B206)</f>
        <v>18.967419</v>
      </c>
      <c r="I206" s="2" t="s">
        <v>96</v>
      </c>
      <c r="J206" s="50" t="s">
        <v>437</v>
      </c>
      <c r="K206" s="96" t="n">
        <f aca="false">DATE(MID(J206,1,4),MID(J206,5,2),MID(J206,7,2))</f>
        <v>43774</v>
      </c>
      <c r="L206" s="97" t="str">
        <f aca="true">IF(LEN(J206) &gt; 15,DATE(MID(J206,12,4),MID(J206,16,2),MID(J206,18,2)),TEXT(TODAY(),"yyyy/m/d"))</f>
        <v>2020/2/21</v>
      </c>
      <c r="M206" s="79" t="n">
        <f aca="false">(L206-K206+1)*B206</f>
        <v>14715</v>
      </c>
      <c r="N206" s="98" t="n">
        <f aca="false">H206/M206*365</f>
        <v>0.470479642201835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99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Z206-AA206</f>
        <v>-0.0162666490082517</v>
      </c>
      <c r="AD206" s="57" t="n">
        <f aca="false">IF(E206-F206&lt;0,"达成",E206-F206)</f>
        <v>0.0795006000000002</v>
      </c>
      <c r="AE206" s="57"/>
    </row>
    <row r="207" customFormat="false" ht="15" hidden="false" customHeight="false" outlineLevel="0" collapsed="false">
      <c r="A207" s="100" t="s">
        <v>822</v>
      </c>
      <c r="B207" s="2" t="n">
        <v>135</v>
      </c>
      <c r="C207" s="93" t="n">
        <v>137.45</v>
      </c>
      <c r="D207" s="94" t="n">
        <v>0.9817</v>
      </c>
      <c r="E207" s="49" t="n">
        <f aca="false">10%*Q207+13%</f>
        <v>0.22</v>
      </c>
      <c r="F207" s="39" t="n">
        <f aca="false">IF(G207="",($F$1*C207-B207)/B207,H207/B207)</f>
        <v>0.151220111111111</v>
      </c>
      <c r="H207" s="95" t="n">
        <f aca="false">IF(G207="",$F$1*C207-B207,G207-B207)</f>
        <v>20.414715</v>
      </c>
      <c r="I207" s="2" t="s">
        <v>96</v>
      </c>
      <c r="J207" s="50" t="s">
        <v>439</v>
      </c>
      <c r="K207" s="96" t="n">
        <f aca="false">DATE(MID(J207,1,4),MID(J207,5,2),MID(J207,7,2))</f>
        <v>43775</v>
      </c>
      <c r="L207" s="97" t="str">
        <f aca="true">IF(LEN(J207) &gt; 15,DATE(MID(J207,12,4),MID(J207,16,2),MID(J207,18,2)),TEXT(TODAY(),"yyyy/m/d"))</f>
        <v>2020/2/21</v>
      </c>
      <c r="M207" s="79" t="n">
        <f aca="false">(L207-K207+1)*B207</f>
        <v>14580</v>
      </c>
      <c r="N207" s="98" t="n">
        <f aca="false">H207/M207*365</f>
        <v>0.511067968106996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99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Z207-AA207</f>
        <v>-0.0138391399265509</v>
      </c>
      <c r="AD207" s="57" t="n">
        <f aca="false">IF(E207-F207&lt;0,"达成",E207-F207)</f>
        <v>0.0687798888888889</v>
      </c>
      <c r="AE207" s="57"/>
    </row>
    <row r="208" customFormat="false" ht="15" hidden="false" customHeight="false" outlineLevel="0" collapsed="false">
      <c r="A208" s="100" t="s">
        <v>823</v>
      </c>
      <c r="B208" s="2" t="n">
        <v>135</v>
      </c>
      <c r="C208" s="93" t="n">
        <v>136.6</v>
      </c>
      <c r="D208" s="94" t="n">
        <v>0.9878</v>
      </c>
      <c r="E208" s="49" t="n">
        <f aca="false">10%*Q208+13%</f>
        <v>0.22</v>
      </c>
      <c r="F208" s="39" t="n">
        <f aca="false">IF(G208="",($F$1*C208-B208)/B208,H208/B208)</f>
        <v>0.144100888888889</v>
      </c>
      <c r="H208" s="95" t="n">
        <f aca="false">IF(G208="",$F$1*C208-B208,G208-B208)</f>
        <v>19.45362</v>
      </c>
      <c r="I208" s="2" t="s">
        <v>96</v>
      </c>
      <c r="J208" s="50" t="s">
        <v>441</v>
      </c>
      <c r="K208" s="96" t="n">
        <f aca="false">DATE(MID(J208,1,4),MID(J208,5,2),MID(J208,7,2))</f>
        <v>43776</v>
      </c>
      <c r="L208" s="97" t="str">
        <f aca="true">IF(LEN(J208) &gt; 15,DATE(MID(J208,12,4),MID(J208,16,2),MID(J208,18,2)),TEXT(TODAY(),"yyyy/m/d"))</f>
        <v>2020/2/21</v>
      </c>
      <c r="M208" s="79" t="n">
        <f aca="false">(L208-K208+1)*B208</f>
        <v>14445</v>
      </c>
      <c r="N208" s="98" t="n">
        <f aca="false">H208/M208*365</f>
        <v>0.491559106957425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99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Z208-AA208</f>
        <v>-0.0152003254067457</v>
      </c>
      <c r="AD208" s="57" t="n">
        <f aca="false">IF(E208-F208&lt;0,"达成",E208-F208)</f>
        <v>0.0758991111111111</v>
      </c>
      <c r="AE208" s="57"/>
    </row>
    <row r="209" customFormat="false" ht="15" hidden="false" customHeight="false" outlineLevel="0" collapsed="false">
      <c r="A209" s="100" t="s">
        <v>824</v>
      </c>
      <c r="B209" s="2" t="n">
        <v>135</v>
      </c>
      <c r="C209" s="93" t="n">
        <v>137.01</v>
      </c>
      <c r="D209" s="94" t="n">
        <v>0.9848</v>
      </c>
      <c r="E209" s="49" t="n">
        <f aca="false">10%*Q209+13%</f>
        <v>0.22</v>
      </c>
      <c r="F209" s="39" t="n">
        <f aca="false">IF(G209="",($F$1*C209-B209)/B209,H209/B209)</f>
        <v>0.147534866666667</v>
      </c>
      <c r="H209" s="95" t="n">
        <f aca="false">IF(G209="",$F$1*C209-B209,G209-B209)</f>
        <v>19.917207</v>
      </c>
      <c r="I209" s="2" t="s">
        <v>96</v>
      </c>
      <c r="J209" s="50" t="s">
        <v>443</v>
      </c>
      <c r="K209" s="96" t="n">
        <f aca="false">DATE(MID(J209,1,4),MID(J209,5,2),MID(J209,7,2))</f>
        <v>43777</v>
      </c>
      <c r="L209" s="97" t="str">
        <f aca="true">IF(LEN(J209) &gt; 15,DATE(MID(J209,12,4),MID(J209,16,2),MID(J209,18,2)),TEXT(TODAY(),"yyyy/m/d"))</f>
        <v>2020/2/21</v>
      </c>
      <c r="M209" s="79" t="n">
        <f aca="false">(L209-K209+1)*B209</f>
        <v>14310</v>
      </c>
      <c r="N209" s="98" t="n">
        <f aca="false">H209/M209*365</f>
        <v>0.508021003144654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99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Z209-AA209</f>
        <v>-0.0143195342460178</v>
      </c>
      <c r="AD209" s="57" t="n">
        <f aca="false">IF(E209-F209&lt;0,"达成",E209-F209)</f>
        <v>0.0724651333333334</v>
      </c>
      <c r="AE209" s="57"/>
    </row>
    <row r="210" customFormat="false" ht="15" hidden="false" customHeight="false" outlineLevel="0" collapsed="false">
      <c r="A210" s="100" t="s">
        <v>825</v>
      </c>
      <c r="B210" s="2" t="n">
        <v>135</v>
      </c>
      <c r="C210" s="93" t="n">
        <v>139.97</v>
      </c>
      <c r="D210" s="94" t="n">
        <v>0.964</v>
      </c>
      <c r="E210" s="49" t="n">
        <f aca="false">10%*Q210+13%</f>
        <v>0.22</v>
      </c>
      <c r="F210" s="39" t="n">
        <f aca="false">IF(G210="",($F$1*C210-B210)/B210,H210/B210)</f>
        <v>0.172326511111111</v>
      </c>
      <c r="H210" s="95" t="n">
        <f aca="false">IF(G210="",$F$1*C210-B210,G210-B210)</f>
        <v>23.264079</v>
      </c>
      <c r="I210" s="2" t="s">
        <v>96</v>
      </c>
      <c r="J210" s="50" t="s">
        <v>445</v>
      </c>
      <c r="K210" s="96" t="n">
        <f aca="false">DATE(MID(J210,1,4),MID(J210,5,2),MID(J210,7,2))</f>
        <v>43780</v>
      </c>
      <c r="L210" s="97" t="str">
        <f aca="true">IF(LEN(J210) &gt; 15,DATE(MID(J210,12,4),MID(J210,16,2),MID(J210,18,2)),TEXT(TODAY(),"yyyy/m/d"))</f>
        <v>2020/2/21</v>
      </c>
      <c r="M210" s="79" t="n">
        <f aca="false">(L210-K210+1)*B210</f>
        <v>13905</v>
      </c>
      <c r="N210" s="98" t="n">
        <f aca="false">H210/M210*365</f>
        <v>0.610671617044229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99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Z210-AA210</f>
        <v>-0.00912349236758336</v>
      </c>
      <c r="AD210" s="57" t="n">
        <f aca="false">IF(E210-F210&lt;0,"达成",E210-F210)</f>
        <v>0.0476734888888888</v>
      </c>
      <c r="AE210" s="57"/>
    </row>
    <row r="211" customFormat="false" ht="15" hidden="false" customHeight="false" outlineLevel="0" collapsed="false">
      <c r="A211" s="100" t="s">
        <v>826</v>
      </c>
      <c r="B211" s="2" t="n">
        <v>240</v>
      </c>
      <c r="C211" s="93" t="n">
        <v>248.71</v>
      </c>
      <c r="D211" s="94" t="n">
        <v>0.9645</v>
      </c>
      <c r="E211" s="49" t="n">
        <f aca="false">10%*Q211+13%</f>
        <v>0.29</v>
      </c>
      <c r="F211" s="39" t="n">
        <f aca="false">IF(G211="",($F$1*C211-B211)/B211,H211/B211)</f>
        <v>0.1717349875</v>
      </c>
      <c r="H211" s="95" t="n">
        <f aca="false">IF(G211="",$F$1*C211-B211,G211-B211)</f>
        <v>41.216397</v>
      </c>
      <c r="I211" s="2" t="s">
        <v>96</v>
      </c>
      <c r="J211" s="50" t="s">
        <v>447</v>
      </c>
      <c r="K211" s="96" t="n">
        <f aca="false">DATE(MID(J211,1,4),MID(J211,5,2),MID(J211,7,2))</f>
        <v>43781</v>
      </c>
      <c r="L211" s="97" t="str">
        <f aca="true">IF(LEN(J211) &gt; 15,DATE(MID(J211,12,4),MID(J211,16,2),MID(J211,18,2)),TEXT(TODAY(),"yyyy/m/d"))</f>
        <v>2020/2/21</v>
      </c>
      <c r="M211" s="79" t="n">
        <f aca="false">(L211-K211+1)*B211</f>
        <v>24480</v>
      </c>
      <c r="N211" s="98" t="n">
        <f aca="false">H211/M211*365</f>
        <v>0.614541867034314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99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Z211-AA211</f>
        <v>-0.00908767642329522</v>
      </c>
      <c r="AD211" s="57" t="n">
        <f aca="false">IF(E211-F211&lt;0,"达成",E211-F211)</f>
        <v>0.1182650125</v>
      </c>
      <c r="AE211" s="57"/>
    </row>
    <row r="212" customFormat="false" ht="15" hidden="false" customHeight="false" outlineLevel="0" collapsed="false">
      <c r="A212" s="100" t="s">
        <v>827</v>
      </c>
      <c r="B212" s="2" t="n">
        <v>240</v>
      </c>
      <c r="C212" s="93" t="n">
        <v>249.02</v>
      </c>
      <c r="D212" s="94" t="n">
        <v>0.9633</v>
      </c>
      <c r="E212" s="49" t="n">
        <f aca="false">10%*Q212+13%</f>
        <v>0.29</v>
      </c>
      <c r="F212" s="39" t="n">
        <f aca="false">IF(G212="",($F$1*C212-B212)/B212,H212/B212)</f>
        <v>0.173195475</v>
      </c>
      <c r="H212" s="95" t="n">
        <f aca="false">IF(G212="",$F$1*C212-B212,G212-B212)</f>
        <v>41.566914</v>
      </c>
      <c r="I212" s="2" t="s">
        <v>96</v>
      </c>
      <c r="J212" s="50" t="s">
        <v>449</v>
      </c>
      <c r="K212" s="96" t="n">
        <f aca="false">DATE(MID(J212,1,4),MID(J212,5,2),MID(J212,7,2))</f>
        <v>43782</v>
      </c>
      <c r="L212" s="97" t="str">
        <f aca="true">IF(LEN(J212) &gt; 15,DATE(MID(J212,12,4),MID(J212,16,2),MID(J212,18,2)),TEXT(TODAY(),"yyyy/m/d"))</f>
        <v>2020/2/21</v>
      </c>
      <c r="M212" s="79" t="n">
        <f aca="false">(L212-K212+1)*B212</f>
        <v>24240</v>
      </c>
      <c r="N212" s="98" t="n">
        <f aca="false">H212/M212*365</f>
        <v>0.625904439356436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99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Z212-AA212</f>
        <v>-0.00864756508160536</v>
      </c>
      <c r="AD212" s="57" t="n">
        <f aca="false">IF(E212-F212&lt;0,"达成",E212-F212)</f>
        <v>0.116804525</v>
      </c>
      <c r="AE212" s="57"/>
    </row>
    <row r="213" customFormat="false" ht="15" hidden="false" customHeight="false" outlineLevel="0" collapsed="false">
      <c r="A213" s="100" t="s">
        <v>828</v>
      </c>
      <c r="B213" s="2" t="n">
        <v>240</v>
      </c>
      <c r="C213" s="93" t="n">
        <v>247.22</v>
      </c>
      <c r="D213" s="94" t="n">
        <v>0.9703</v>
      </c>
      <c r="E213" s="49" t="n">
        <f aca="false">10%*Q213+13%</f>
        <v>0.29</v>
      </c>
      <c r="F213" s="39" t="n">
        <f aca="false">IF(G213="",($F$1*C213-B213)/B213,H213/B213)</f>
        <v>0.164715225</v>
      </c>
      <c r="H213" s="95" t="n">
        <f aca="false">IF(G213="",$F$1*C213-B213,G213-B213)</f>
        <v>39.531654</v>
      </c>
      <c r="I213" s="2" t="s">
        <v>96</v>
      </c>
      <c r="J213" s="50" t="s">
        <v>451</v>
      </c>
      <c r="K213" s="96" t="n">
        <f aca="false">DATE(MID(J213,1,4),MID(J213,5,2),MID(J213,7,2))</f>
        <v>43783</v>
      </c>
      <c r="L213" s="97" t="str">
        <f aca="true">IF(LEN(J213) &gt; 15,DATE(MID(J213,12,4),MID(J213,16,2),MID(J213,18,2)),TEXT(TODAY(),"yyyy/m/d"))</f>
        <v>2020/2/21</v>
      </c>
      <c r="M213" s="79" t="n">
        <f aca="false">(L213-K213+1)*B213</f>
        <v>24000</v>
      </c>
      <c r="N213" s="98" t="n">
        <f aca="false">H213/M213*365</f>
        <v>0.60121057125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99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Z213-AA213</f>
        <v>-0.0101584618113655</v>
      </c>
      <c r="AD213" s="57" t="n">
        <f aca="false">IF(E213-F213&lt;0,"达成",E213-F213)</f>
        <v>0.125284775</v>
      </c>
      <c r="AE213" s="57"/>
    </row>
    <row r="214" customFormat="false" ht="15" hidden="false" customHeight="false" outlineLevel="0" collapsed="false">
      <c r="A214" s="100" t="s">
        <v>829</v>
      </c>
      <c r="B214" s="2" t="n">
        <v>135</v>
      </c>
      <c r="C214" s="93" t="n">
        <v>140.13</v>
      </c>
      <c r="D214" s="94" t="n">
        <v>0.9629</v>
      </c>
      <c r="E214" s="49" t="n">
        <f aca="false">10%*Q214+13%</f>
        <v>0.22</v>
      </c>
      <c r="F214" s="39" t="n">
        <f aca="false">IF(G214="",($F$1*C214-B214)/B214,H214/B214)</f>
        <v>0.1736666</v>
      </c>
      <c r="H214" s="95" t="n">
        <f aca="false">IF(G214="",$F$1*C214-B214,G214-B214)</f>
        <v>23.444991</v>
      </c>
      <c r="I214" s="2" t="s">
        <v>96</v>
      </c>
      <c r="J214" s="50" t="s">
        <v>453</v>
      </c>
      <c r="K214" s="96" t="n">
        <f aca="false">DATE(MID(J214,1,4),MID(J214,5,2),MID(J214,7,2))</f>
        <v>43784</v>
      </c>
      <c r="L214" s="97" t="str">
        <f aca="true">IF(LEN(J214) &gt; 15,DATE(MID(J214,12,4),MID(J214,16,2),MID(J214,18,2)),TEXT(TODAY(),"yyyy/m/d"))</f>
        <v>2020/2/21</v>
      </c>
      <c r="M214" s="79" t="n">
        <f aca="false">(L214-K214+1)*B214</f>
        <v>13365</v>
      </c>
      <c r="N214" s="98" t="n">
        <f aca="false">H214/M214*365</f>
        <v>0.64028594949495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99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Z214-AA214</f>
        <v>-0.0083125052054791</v>
      </c>
      <c r="AD214" s="57" t="n">
        <f aca="false">IF(E214-F214&lt;0,"达成",E214-F214)</f>
        <v>0.0463334000000001</v>
      </c>
      <c r="AE214" s="57"/>
    </row>
    <row r="215" customFormat="false" ht="15" hidden="false" customHeight="false" outlineLevel="0" collapsed="false">
      <c r="A215" s="100" t="s">
        <v>830</v>
      </c>
      <c r="B215" s="2" t="n">
        <v>240</v>
      </c>
      <c r="C215" s="93" t="n">
        <v>247.63</v>
      </c>
      <c r="D215" s="94" t="n">
        <v>0.9687</v>
      </c>
      <c r="E215" s="49" t="n">
        <f aca="false">10%*Q215+13%</f>
        <v>0.29</v>
      </c>
      <c r="F215" s="39" t="n">
        <f aca="false">IF(G215="",($F$1*C215-B215)/B215,H215/B215)</f>
        <v>0.1666468375</v>
      </c>
      <c r="H215" s="95" t="n">
        <f aca="false">IF(G215="",$F$1*C215-B215,G215-B215)</f>
        <v>39.995241</v>
      </c>
      <c r="I215" s="2" t="s">
        <v>96</v>
      </c>
      <c r="J215" s="50" t="s">
        <v>455</v>
      </c>
      <c r="K215" s="96" t="n">
        <f aca="false">DATE(MID(J215,1,4),MID(J215,5,2),MID(J215,7,2))</f>
        <v>43787</v>
      </c>
      <c r="L215" s="97" t="str">
        <f aca="true">IF(LEN(J215) &gt; 15,DATE(MID(J215,12,4),MID(J215,16,2),MID(J215,18,2)),TEXT(TODAY(),"yyyy/m/d"))</f>
        <v>2020/2/21</v>
      </c>
      <c r="M215" s="79" t="n">
        <f aca="false">(L215-K215+1)*B215</f>
        <v>23040</v>
      </c>
      <c r="N215" s="98" t="n">
        <f aca="false">H215/M215*365</f>
        <v>0.633605163411458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99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0.0435191580280714</v>
      </c>
      <c r="AB215" s="40" t="n">
        <f aca="false">SUM($C$2:C215)*D215/SUM($B$2:B215)-1</f>
        <v>0.0379514395225868</v>
      </c>
      <c r="AC215" s="40" t="n">
        <f aca="false">Z215-AA215</f>
        <v>-0.00953071533280014</v>
      </c>
      <c r="AD215" s="57" t="n">
        <f aca="false">IF(E215-F215&lt;0,"达成",E215-F215)</f>
        <v>0.1233531625</v>
      </c>
      <c r="AE215" s="57"/>
    </row>
    <row r="216" customFormat="false" ht="15" hidden="false" customHeight="false" outlineLevel="0" collapsed="false">
      <c r="A216" s="100" t="s">
        <v>831</v>
      </c>
      <c r="B216" s="2" t="n">
        <v>135</v>
      </c>
      <c r="C216" s="93" t="n">
        <v>137.11</v>
      </c>
      <c r="D216" s="94" t="n">
        <v>0.9841</v>
      </c>
      <c r="E216" s="49" t="n">
        <f aca="false">10%*Q216+13%</f>
        <v>0.22</v>
      </c>
      <c r="F216" s="39" t="n">
        <f aca="false">IF(G216="",($F$1*C216-B216)/B216,H216/B216)</f>
        <v>0.148372422222222</v>
      </c>
      <c r="H216" s="95" t="n">
        <f aca="false">IF(G216="",$F$1*C216-B216,G216-B216)</f>
        <v>20.030277</v>
      </c>
      <c r="I216" s="2" t="s">
        <v>96</v>
      </c>
      <c r="J216" s="50" t="s">
        <v>457</v>
      </c>
      <c r="K216" s="96" t="n">
        <f aca="false">DATE(MID(J216,1,4),MID(J216,5,2),MID(J216,7,2))</f>
        <v>43788</v>
      </c>
      <c r="L216" s="97" t="str">
        <f aca="true">IF(LEN(J216) &gt; 15,DATE(MID(J216,12,4),MID(J216,16,2),MID(J216,18,2)),TEXT(TODAY(),"yyyy/m/d"))</f>
        <v>2020/2/21</v>
      </c>
      <c r="M216" s="79" t="n">
        <f aca="false">(L216-K216+1)*B216</f>
        <v>12825</v>
      </c>
      <c r="N216" s="98" t="n">
        <f aca="false">H216/M216*365</f>
        <v>0.570062464327485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99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1553.56782400001</v>
      </c>
      <c r="Z216" s="40" t="n">
        <f aca="false">W216/X216-1</f>
        <v>0.0467519658140236</v>
      </c>
      <c r="AA216" s="40" t="n">
        <f aca="false">S216/(X216-V216)-1</f>
        <v>0.0597935902222218</v>
      </c>
      <c r="AB216" s="40" t="n">
        <f aca="false">SUM($C$2:C216)*D216/SUM($B$2:B216)-1</f>
        <v>0.0542290449593745</v>
      </c>
      <c r="AC216" s="40" t="n">
        <f aca="false">Z216-AA216</f>
        <v>-0.0130416244081981</v>
      </c>
      <c r="AD216" s="57" t="n">
        <f aca="false">IF(E216-F216&lt;0,"达成",E216-F216)</f>
        <v>0.0716275777777777</v>
      </c>
      <c r="AE216" s="57"/>
    </row>
    <row r="217" customFormat="false" ht="15" hidden="false" customHeight="false" outlineLevel="0" collapsed="false">
      <c r="A217" s="100" t="s">
        <v>832</v>
      </c>
      <c r="B217" s="2" t="n">
        <v>135</v>
      </c>
      <c r="C217" s="93" t="n">
        <v>137.87</v>
      </c>
      <c r="D217" s="94" t="n">
        <v>0.9787</v>
      </c>
      <c r="E217" s="49" t="n">
        <f aca="false">10%*Q217+13%</f>
        <v>0.22</v>
      </c>
      <c r="F217" s="39" t="n">
        <f aca="false">IF(G217="",($F$1*C217-B217)/B217,H217/B217)</f>
        <v>0.154737844444445</v>
      </c>
      <c r="H217" s="95" t="n">
        <f aca="false">IF(G217="",$F$1*C217-B217,G217-B217)</f>
        <v>20.889609</v>
      </c>
      <c r="I217" s="2" t="s">
        <v>96</v>
      </c>
      <c r="J217" s="50" t="s">
        <v>459</v>
      </c>
      <c r="K217" s="96" t="n">
        <f aca="false">DATE(MID(J217,1,4),MID(J217,5,2),MID(J217,7,2))</f>
        <v>43789</v>
      </c>
      <c r="L217" s="97" t="str">
        <f aca="true">IF(LEN(J217) &gt; 15,DATE(MID(J217,12,4),MID(J217,16,2),MID(J217,18,2)),TEXT(TODAY(),"yyyy/m/d"))</f>
        <v>2020/2/21</v>
      </c>
      <c r="M217" s="79" t="n">
        <f aca="false">(L217-K217+1)*B217</f>
        <v>12690</v>
      </c>
      <c r="N217" s="98" t="n">
        <f aca="false">H217/M217*365</f>
        <v>0.600843757683215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99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1402.405737</v>
      </c>
      <c r="Z217" s="40" t="n">
        <f aca="false">W217/X217-1</f>
        <v>0.0420322414805934</v>
      </c>
      <c r="AA217" s="40" t="n">
        <f aca="false">S217/(X217-V217)-1</f>
        <v>0.0536966754067629</v>
      </c>
      <c r="AB217" s="40" t="n">
        <f aca="false">SUM($C$2:C217)*D217/SUM($B$2:B217)-1</f>
        <v>0.0482462196013791</v>
      </c>
      <c r="AC217" s="40" t="n">
        <f aca="false">Z217-AA217</f>
        <v>-0.0116644339261696</v>
      </c>
      <c r="AD217" s="57" t="n">
        <f aca="false">IF(E217-F217&lt;0,"达成",E217-F217)</f>
        <v>0.0652621555555555</v>
      </c>
      <c r="AE217" s="57"/>
    </row>
    <row r="218" customFormat="false" ht="15" hidden="false" customHeight="false" outlineLevel="0" collapsed="false">
      <c r="A218" s="100" t="s">
        <v>833</v>
      </c>
      <c r="B218" s="2" t="n">
        <v>135</v>
      </c>
      <c r="C218" s="93" t="n">
        <v>137.87</v>
      </c>
      <c r="D218" s="94" t="n">
        <v>0.9787</v>
      </c>
      <c r="E218" s="49" t="n">
        <f aca="false">10%*Q218+13%</f>
        <v>0.22</v>
      </c>
      <c r="F218" s="39" t="n">
        <f aca="false">IF(G218="",($F$1*C218-B218)/B218,H218/B218)</f>
        <v>0.154737844444445</v>
      </c>
      <c r="H218" s="95" t="n">
        <f aca="false">IF(G218="",$F$1*C218-B218,G218-B218)</f>
        <v>20.889609</v>
      </c>
      <c r="I218" s="2" t="s">
        <v>96</v>
      </c>
      <c r="J218" s="50" t="s">
        <v>461</v>
      </c>
      <c r="K218" s="96" t="n">
        <f aca="false">DATE(MID(J218,1,4),MID(J218,5,2),MID(J218,7,2))</f>
        <v>43790</v>
      </c>
      <c r="L218" s="97" t="str">
        <f aca="true">IF(LEN(J218) &gt; 15,DATE(MID(J218,12,4),MID(J218,16,2),MID(J218,18,2)),TEXT(TODAY(),"yyyy/m/d"))</f>
        <v>2020/2/21</v>
      </c>
      <c r="M218" s="79" t="n">
        <f aca="false">(L218-K218+1)*B218</f>
        <v>12555</v>
      </c>
      <c r="N218" s="98" t="n">
        <f aca="false">H218/M218*365</f>
        <v>0.607304443249701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99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Z218-AA218</f>
        <v>-0.0115571370593086</v>
      </c>
      <c r="AD218" s="57" t="n">
        <f aca="false">IF(E218-F218&lt;0,"达成",E218-F218)</f>
        <v>0.0652621555555555</v>
      </c>
      <c r="AE218" s="57"/>
    </row>
    <row r="219" customFormat="false" ht="15" hidden="false" customHeight="false" outlineLevel="0" collapsed="false">
      <c r="A219" s="100" t="s">
        <v>834</v>
      </c>
      <c r="B219" s="2" t="n">
        <v>135</v>
      </c>
      <c r="C219" s="93" t="n">
        <v>138.97</v>
      </c>
      <c r="D219" s="94" t="n">
        <v>0.9709</v>
      </c>
      <c r="E219" s="49" t="n">
        <f aca="false">10%*Q219+13%</f>
        <v>0.22</v>
      </c>
      <c r="F219" s="39" t="n">
        <f aca="false">IF(G219="",($F$1*C219-B219)/B219,H219/B219)</f>
        <v>0.163950955555556</v>
      </c>
      <c r="H219" s="95" t="n">
        <f aca="false">IF(G219="",$F$1*C219-B219,G219-B219)</f>
        <v>22.133379</v>
      </c>
      <c r="I219" s="2" t="s">
        <v>96</v>
      </c>
      <c r="J219" s="50" t="s">
        <v>463</v>
      </c>
      <c r="K219" s="96" t="n">
        <f aca="false">DATE(MID(J219,1,4),MID(J219,5,2),MID(J219,7,2))</f>
        <v>43791</v>
      </c>
      <c r="L219" s="97" t="str">
        <f aca="true">IF(LEN(J219) &gt; 15,DATE(MID(J219,12,4),MID(J219,16,2),MID(J219,18,2)),TEXT(TODAY(),"yyyy/m/d"))</f>
        <v>2020/2/21</v>
      </c>
      <c r="M219" s="79" t="n">
        <f aca="false">(L219-K219+1)*B219</f>
        <v>12420</v>
      </c>
      <c r="N219" s="98" t="n">
        <f aca="false">H219/M219*365</f>
        <v>0.650457595410628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99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0.044789375560405</v>
      </c>
      <c r="AB219" s="40" t="n">
        <f aca="false">SUM($C$2:C219)*D219/SUM($B$2:B219)-1</f>
        <v>0.0395355723204998</v>
      </c>
      <c r="AC219" s="40" t="n">
        <f aca="false">Z219-AA219</f>
        <v>-0.00965141465658448</v>
      </c>
      <c r="AD219" s="57" t="n">
        <f aca="false">IF(E219-F219&lt;0,"达成",E219-F219)</f>
        <v>0.0560490444444445</v>
      </c>
      <c r="AE219" s="57"/>
    </row>
    <row r="220" customFormat="false" ht="15" hidden="false" customHeight="false" outlineLevel="0" collapsed="false">
      <c r="A220" s="100" t="s">
        <v>835</v>
      </c>
      <c r="B220" s="2" t="n">
        <v>135</v>
      </c>
      <c r="C220" s="93" t="n">
        <v>139</v>
      </c>
      <c r="D220" s="94" t="n">
        <v>0.9707</v>
      </c>
      <c r="E220" s="49" t="n">
        <f aca="false">10%*Q220+13%</f>
        <v>0.22</v>
      </c>
      <c r="F220" s="39" t="n">
        <f aca="false">IF(G220="",($F$1*C220-B220)/B220,H220/B220)</f>
        <v>0.164202222222222</v>
      </c>
      <c r="H220" s="95" t="n">
        <f aca="false">IF(G220="",$F$1*C220-B220,G220-B220)</f>
        <v>22.1673</v>
      </c>
      <c r="I220" s="2" t="s">
        <v>96</v>
      </c>
      <c r="J220" s="50" t="s">
        <v>465</v>
      </c>
      <c r="K220" s="96" t="n">
        <f aca="false">DATE(MID(J220,1,4),MID(J220,5,2),MID(J220,7,2))</f>
        <v>43794</v>
      </c>
      <c r="L220" s="97" t="str">
        <f aca="true">IF(LEN(J220) &gt; 15,DATE(MID(J220,12,4),MID(J220,16,2),MID(J220,18,2)),TEXT(TODAY(),"yyyy/m/d"))</f>
        <v>2020/2/21</v>
      </c>
      <c r="M220" s="79" t="n">
        <f aca="false">(L220-K220+1)*B220</f>
        <v>12015</v>
      </c>
      <c r="N220" s="98" t="n">
        <f aca="false">H220/M220*365</f>
        <v>0.673413607990012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99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Z220-AA220</f>
        <v>-0.00951735725704261</v>
      </c>
      <c r="AD220" s="57" t="n">
        <f aca="false">IF(E220-F220&lt;0,"达成",E220-F220)</f>
        <v>0.0557977777777777</v>
      </c>
      <c r="AE220" s="57"/>
    </row>
    <row r="221" customFormat="false" ht="15" hidden="false" customHeight="false" outlineLevel="0" collapsed="false">
      <c r="A221" s="100" t="s">
        <v>836</v>
      </c>
      <c r="B221" s="2" t="n">
        <v>135</v>
      </c>
      <c r="C221" s="93" t="n">
        <v>139.46</v>
      </c>
      <c r="D221" s="94" t="n">
        <v>0.9675</v>
      </c>
      <c r="E221" s="49" t="n">
        <f aca="false">10%*Q221+13%</f>
        <v>0.22</v>
      </c>
      <c r="F221" s="39" t="n">
        <f aca="false">IF(G221="",($F$1*C221-B221)/B221,H221/B221)</f>
        <v>0.168054977777778</v>
      </c>
      <c r="H221" s="95" t="n">
        <f aca="false">IF(G221="",$F$1*C221-B221,G221-B221)</f>
        <v>22.687422</v>
      </c>
      <c r="I221" s="2" t="s">
        <v>96</v>
      </c>
      <c r="J221" s="50" t="s">
        <v>467</v>
      </c>
      <c r="K221" s="96" t="n">
        <f aca="false">DATE(MID(J221,1,4),MID(J221,5,2),MID(J221,7,2))</f>
        <v>43795</v>
      </c>
      <c r="L221" s="97" t="str">
        <f aca="true">IF(LEN(J221) &gt; 15,DATE(MID(J221,12,4),MID(J221,16,2),MID(J221,18,2)),TEXT(TODAY(),"yyyy/m/d"))</f>
        <v>2020/2/21</v>
      </c>
      <c r="M221" s="79" t="n">
        <f aca="false">(L221-K221+1)*B221</f>
        <v>11880</v>
      </c>
      <c r="N221" s="98" t="n">
        <f aca="false">H221/M221*365</f>
        <v>0.697046214646465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99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Z221-AA221</f>
        <v>-0.00869864420879063</v>
      </c>
      <c r="AD221" s="57" t="n">
        <f aca="false">IF(E221-F221&lt;0,"达成",E221-F221)</f>
        <v>0.051945022222222</v>
      </c>
      <c r="AE221" s="57"/>
    </row>
    <row r="222" customFormat="false" ht="15" hidden="false" customHeight="false" outlineLevel="0" collapsed="false">
      <c r="A222" s="100" t="s">
        <v>837</v>
      </c>
      <c r="B222" s="2" t="n">
        <v>240</v>
      </c>
      <c r="C222" s="93" t="n">
        <v>247.02</v>
      </c>
      <c r="D222" s="94" t="n">
        <v>0.9711</v>
      </c>
      <c r="E222" s="49" t="n">
        <f aca="false">10%*Q222+13%</f>
        <v>0.29</v>
      </c>
      <c r="F222" s="39" t="n">
        <f aca="false">IF(G222="",($F$1*C222-B222)/B222,H222/B222)</f>
        <v>0.163772975</v>
      </c>
      <c r="H222" s="95" t="n">
        <f aca="false">IF(G222="",$F$1*C222-B222,G222-B222)</f>
        <v>39.305514</v>
      </c>
      <c r="I222" s="2" t="s">
        <v>96</v>
      </c>
      <c r="J222" s="50" t="s">
        <v>469</v>
      </c>
      <c r="K222" s="96" t="n">
        <f aca="false">DATE(MID(J222,1,4),MID(J222,5,2),MID(J222,7,2))</f>
        <v>43796</v>
      </c>
      <c r="L222" s="97" t="str">
        <f aca="true">IF(LEN(J222) &gt; 15,DATE(MID(J222,12,4),MID(J222,16,2),MID(J222,18,2)),TEXT(TODAY(),"yyyy/m/d"))</f>
        <v>2020/2/21</v>
      </c>
      <c r="M222" s="79" t="n">
        <f aca="false">(L222-K222+1)*B222</f>
        <v>20880</v>
      </c>
      <c r="N222" s="98" t="n">
        <f aca="false">H222/M222*365</f>
        <v>0.687093515804598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99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Z222-AA222</f>
        <v>-0.00937412525261627</v>
      </c>
      <c r="AD222" s="57" t="n">
        <f aca="false">IF(E222-F222&lt;0,"达成",E222-F222)</f>
        <v>0.126227025</v>
      </c>
      <c r="AE222" s="57"/>
    </row>
    <row r="223" customFormat="false" ht="15" hidden="false" customHeight="false" outlineLevel="0" collapsed="false">
      <c r="A223" s="100" t="s">
        <v>838</v>
      </c>
      <c r="B223" s="2" t="n">
        <v>135</v>
      </c>
      <c r="C223" s="93" t="n">
        <v>139.3</v>
      </c>
      <c r="D223" s="94" t="n">
        <v>0.9686</v>
      </c>
      <c r="E223" s="49" t="n">
        <f aca="false">10%*Q223+13%</f>
        <v>0.22</v>
      </c>
      <c r="F223" s="39" t="n">
        <f aca="false">IF(G223="",($F$1*C223-B223)/B223,H223/B223)</f>
        <v>0.166714888888889</v>
      </c>
      <c r="H223" s="95" t="n">
        <f aca="false">IF(G223="",$F$1*C223-B223,G223-B223)</f>
        <v>22.50651</v>
      </c>
      <c r="I223" s="2" t="s">
        <v>96</v>
      </c>
      <c r="J223" s="50" t="s">
        <v>471</v>
      </c>
      <c r="K223" s="96" t="n">
        <f aca="false">DATE(MID(J223,1,4),MID(J223,5,2),MID(J223,7,2))</f>
        <v>43797</v>
      </c>
      <c r="L223" s="97" t="str">
        <f aca="true">IF(LEN(J223) &gt; 15,DATE(MID(J223,12,4),MID(J223,16,2),MID(J223,18,2)),TEXT(TODAY(),"yyyy/m/d"))</f>
        <v>2020/2/21</v>
      </c>
      <c r="M223" s="79" t="n">
        <f aca="false">(L223-K223+1)*B223</f>
        <v>11610</v>
      </c>
      <c r="N223" s="98" t="n">
        <f aca="false">H223/M223*365</f>
        <v>0.707569005167959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99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Z223-AA223</f>
        <v>-0.00872449429927036</v>
      </c>
      <c r="AD223" s="57" t="n">
        <f aca="false">IF(E223-F223&lt;0,"达成",E223-F223)</f>
        <v>0.053285111111111</v>
      </c>
      <c r="AE223" s="57"/>
    </row>
    <row r="224" customFormat="false" ht="15" hidden="false" customHeight="false" outlineLevel="0" collapsed="false">
      <c r="A224" s="100" t="s">
        <v>839</v>
      </c>
      <c r="B224" s="2" t="n">
        <v>240</v>
      </c>
      <c r="C224" s="93" t="n">
        <v>247.4</v>
      </c>
      <c r="D224" s="94" t="n">
        <v>0.9696</v>
      </c>
      <c r="E224" s="49" t="n">
        <f aca="false">10%*Q224+13%</f>
        <v>0.29</v>
      </c>
      <c r="F224" s="39" t="n">
        <f aca="false">IF(G224="",($F$1*C224-B224)/B224,H224/B224)</f>
        <v>0.16556325</v>
      </c>
      <c r="H224" s="95" t="n">
        <f aca="false">IF(G224="",$F$1*C224-B224,G224-B224)</f>
        <v>39.73518</v>
      </c>
      <c r="I224" s="2" t="s">
        <v>96</v>
      </c>
      <c r="J224" s="50" t="s">
        <v>473</v>
      </c>
      <c r="K224" s="96" t="n">
        <f aca="false">DATE(MID(J224,1,4),MID(J224,5,2),MID(J224,7,2))</f>
        <v>43798</v>
      </c>
      <c r="L224" s="97" t="str">
        <f aca="true">IF(LEN(J224) &gt; 15,DATE(MID(J224,12,4),MID(J224,16,2),MID(J224,18,2)),TEXT(TODAY(),"yyyy/m/d"))</f>
        <v>2020/2/21</v>
      </c>
      <c r="M224" s="79" t="n">
        <f aca="false">(L224-K224+1)*B224</f>
        <v>20400</v>
      </c>
      <c r="N224" s="98" t="n">
        <f aca="false">H224/M224*365</f>
        <v>0.710948073529412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99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0.0419622152684531</v>
      </c>
      <c r="AB224" s="40" t="n">
        <f aca="false">SUM($C$2:C224)*D224/SUM($B$2:B224)-1</f>
        <v>0.0371498298957129</v>
      </c>
      <c r="AC224" s="40" t="n">
        <f aca="false">Z224-AA224</f>
        <v>-0.00881038769023768</v>
      </c>
      <c r="AD224" s="57" t="n">
        <f aca="false">IF(E224-F224&lt;0,"达成",E224-F224)</f>
        <v>0.12443675</v>
      </c>
      <c r="AE224" s="57"/>
    </row>
    <row r="225" customFormat="false" ht="15" hidden="false" customHeight="false" outlineLevel="0" collapsed="false">
      <c r="A225" s="100" t="s">
        <v>840</v>
      </c>
      <c r="B225" s="2" t="n">
        <v>240</v>
      </c>
      <c r="C225" s="93" t="n">
        <v>246.87</v>
      </c>
      <c r="D225" s="94" t="n">
        <v>0.9717</v>
      </c>
      <c r="E225" s="49" t="n">
        <f aca="false">10%*Q225+13%</f>
        <v>0.29</v>
      </c>
      <c r="F225" s="39" t="n">
        <f aca="false">IF(G225="",($F$1*C225-B225)/B225,H225/B225)</f>
        <v>0.1630662875</v>
      </c>
      <c r="H225" s="95" t="n">
        <f aca="false">IF(G225="",$F$1*C225-B225,G225-B225)</f>
        <v>39.135909</v>
      </c>
      <c r="I225" s="2" t="s">
        <v>96</v>
      </c>
      <c r="J225" s="50" t="s">
        <v>475</v>
      </c>
      <c r="K225" s="96" t="n">
        <f aca="false">DATE(MID(J225,1,4),MID(J225,5,2),MID(J225,7,2))</f>
        <v>43801</v>
      </c>
      <c r="L225" s="97" t="str">
        <f aca="true">IF(LEN(J225) &gt; 15,DATE(MID(J225,12,4),MID(J225,16,2),MID(J225,18,2)),TEXT(TODAY(),"yyyy/m/d"))</f>
        <v>2020/2/21</v>
      </c>
      <c r="M225" s="79" t="n">
        <f aca="false">(L225-K225+1)*B225</f>
        <v>19680</v>
      </c>
      <c r="N225" s="98" t="n">
        <f aca="false">H225/M225*365</f>
        <v>0.725843840701219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99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Z225-AA225</f>
        <v>-0.00913879392846972</v>
      </c>
      <c r="AD225" s="57" t="n">
        <f aca="false">IF(E225-F225&lt;0,"达成",E225-F225)</f>
        <v>0.1269337125</v>
      </c>
      <c r="AE225" s="57"/>
    </row>
    <row r="226" customFormat="false" ht="15" hidden="false" customHeight="false" outlineLevel="0" collapsed="false">
      <c r="A226" s="100" t="s">
        <v>841</v>
      </c>
      <c r="B226" s="2" t="n">
        <v>240</v>
      </c>
      <c r="C226" s="93" t="n">
        <v>245.9</v>
      </c>
      <c r="D226" s="94" t="n">
        <v>0.9755</v>
      </c>
      <c r="E226" s="49" t="n">
        <f aca="false">10%*Q226+13%</f>
        <v>0.29</v>
      </c>
      <c r="F226" s="39" t="n">
        <f aca="false">IF(G226="",($F$1*C226-B226)/B226,H226/B226)</f>
        <v>0.158496375</v>
      </c>
      <c r="H226" s="95" t="n">
        <f aca="false">IF(G226="",$F$1*C226-B226,G226-B226)</f>
        <v>38.03913</v>
      </c>
      <c r="I226" s="2" t="s">
        <v>96</v>
      </c>
      <c r="J226" s="50" t="s">
        <v>477</v>
      </c>
      <c r="K226" s="96" t="n">
        <f aca="false">DATE(MID(J226,1,4),MID(J226,5,2),MID(J226,7,2))</f>
        <v>43802</v>
      </c>
      <c r="L226" s="97" t="str">
        <f aca="true">IF(LEN(J226) &gt; 15,DATE(MID(J226,12,4),MID(J226,16,2),MID(J226,18,2)),TEXT(TODAY(),"yyyy/m/d"))</f>
        <v>2020/2/21</v>
      </c>
      <c r="M226" s="79" t="n">
        <f aca="false">(L226-K226+1)*B226</f>
        <v>19440</v>
      </c>
      <c r="N226" s="98" t="n">
        <f aca="false">H226/M226*365</f>
        <v>0.714212060185185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99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0.0474922204309718</v>
      </c>
      <c r="AB226" s="40" t="n">
        <f aca="false">SUM($C$2:C226)*D226/SUM($B$2:B226)-1</f>
        <v>0.042884752857143</v>
      </c>
      <c r="AC226" s="40" t="n">
        <f aca="false">Z226-AA226</f>
        <v>-0.00983471614525744</v>
      </c>
      <c r="AD226" s="57" t="n">
        <f aca="false">IF(E226-F226&lt;0,"达成",E226-F226)</f>
        <v>0.131503625</v>
      </c>
      <c r="AE226" s="57"/>
    </row>
    <row r="227" customFormat="false" ht="15" hidden="false" customHeight="false" outlineLevel="0" collapsed="false">
      <c r="A227" s="100" t="s">
        <v>842</v>
      </c>
      <c r="B227" s="2" t="n">
        <v>135</v>
      </c>
      <c r="C227" s="93" t="n">
        <v>138.43</v>
      </c>
      <c r="D227" s="94" t="n">
        <v>0.9747</v>
      </c>
      <c r="E227" s="49" t="n">
        <f aca="false">10%*Q227+13%</f>
        <v>0.22</v>
      </c>
      <c r="F227" s="39" t="n">
        <f aca="false">IF(G227="",($F$1*C227-B227)/B227,H227/B227)</f>
        <v>0.159428155555556</v>
      </c>
      <c r="H227" s="95" t="n">
        <f aca="false">IF(G227="",$F$1*C227-B227,G227-B227)</f>
        <v>21.522801</v>
      </c>
      <c r="I227" s="2" t="s">
        <v>96</v>
      </c>
      <c r="J227" s="50" t="s">
        <v>479</v>
      </c>
      <c r="K227" s="96" t="n">
        <f aca="false">DATE(MID(J227,1,4),MID(J227,5,2),MID(J227,7,2))</f>
        <v>43803</v>
      </c>
      <c r="L227" s="97" t="str">
        <f aca="true">IF(LEN(J227) &gt; 15,DATE(MID(J227,12,4),MID(J227,16,2),MID(J227,18,2)),TEXT(TODAY(),"yyyy/m/d"))</f>
        <v>2020/2/21</v>
      </c>
      <c r="M227" s="79" t="n">
        <f aca="false">(L227-K227+1)*B227</f>
        <v>10800</v>
      </c>
      <c r="N227" s="98" t="n">
        <f aca="false">H227/M227*365</f>
        <v>0.727390959722222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99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0.046404840181044</v>
      </c>
      <c r="AB227" s="40" t="n">
        <f aca="false">SUM($C$2:C227)*D227/SUM($B$2:B227)-1</f>
        <v>0.0418659431051662</v>
      </c>
      <c r="AC227" s="40" t="n">
        <f aca="false">Z227-AA227</f>
        <v>-0.00957261786711205</v>
      </c>
      <c r="AD227" s="57" t="n">
        <f aca="false">IF(E227-F227&lt;0,"达成",E227-F227)</f>
        <v>0.0605718444444443</v>
      </c>
      <c r="AE227" s="57"/>
    </row>
    <row r="228" customFormat="false" ht="15" hidden="false" customHeight="false" outlineLevel="0" collapsed="false">
      <c r="A228" s="100" t="s">
        <v>843</v>
      </c>
      <c r="B228" s="2" t="n">
        <v>135</v>
      </c>
      <c r="C228" s="93" t="n">
        <v>137.18</v>
      </c>
      <c r="D228" s="94" t="n">
        <v>0.9836</v>
      </c>
      <c r="E228" s="49" t="n">
        <f aca="false">10%*Q228+13%</f>
        <v>0.22</v>
      </c>
      <c r="F228" s="39" t="n">
        <f aca="false">IF(G228="",($F$1*C228-B228)/B228,H228/B228)</f>
        <v>0.148958711111111</v>
      </c>
      <c r="H228" s="95" t="n">
        <f aca="false">IF(G228="",$F$1*C228-B228,G228-B228)</f>
        <v>20.109426</v>
      </c>
      <c r="I228" s="2" t="s">
        <v>96</v>
      </c>
      <c r="J228" s="50" t="s">
        <v>481</v>
      </c>
      <c r="K228" s="96" t="n">
        <f aca="false">DATE(MID(J228,1,4),MID(J228,5,2),MID(J228,7,2))</f>
        <v>43804</v>
      </c>
      <c r="L228" s="97" t="str">
        <f aca="true">IF(LEN(J228) &gt; 15,DATE(MID(J228,12,4),MID(J228,16,2),MID(J228,18,2)),TEXT(TODAY(),"yyyy/m/d"))</f>
        <v>2020/2/21</v>
      </c>
      <c r="M228" s="79" t="n">
        <f aca="false">(L228-K228+1)*B228</f>
        <v>10665</v>
      </c>
      <c r="N228" s="98" t="n">
        <f aca="false">H228/M228*365</f>
        <v>0.688226956399437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99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0.0442439772044232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Z228-AA228</f>
        <v>-0.0114435201994192</v>
      </c>
      <c r="AD228" s="57" t="n">
        <f aca="false">IF(E228-F228&lt;0,"达成",E228-F228)</f>
        <v>0.0710412888888888</v>
      </c>
      <c r="AE228" s="57"/>
    </row>
    <row r="229" customFormat="false" ht="15" hidden="false" customHeight="false" outlineLevel="0" collapsed="false">
      <c r="A229" s="100" t="s">
        <v>844</v>
      </c>
      <c r="B229" s="2" t="n">
        <v>135</v>
      </c>
      <c r="C229" s="93" t="n">
        <v>136.06</v>
      </c>
      <c r="D229" s="94" t="n">
        <v>0.9917</v>
      </c>
      <c r="E229" s="49" t="n">
        <f aca="false">10%*Q229+13%</f>
        <v>0.22</v>
      </c>
      <c r="F229" s="39" t="n">
        <f aca="false">IF(G229="",($F$1*C229-B229)/B229,H229/B229)</f>
        <v>0.139578088888889</v>
      </c>
      <c r="H229" s="95" t="n">
        <f aca="false">IF(G229="",$F$1*C229-B229,G229-B229)</f>
        <v>18.843042</v>
      </c>
      <c r="I229" s="2" t="s">
        <v>96</v>
      </c>
      <c r="J229" s="50" t="s">
        <v>483</v>
      </c>
      <c r="K229" s="96" t="n">
        <f aca="false">DATE(MID(J229,1,4),MID(J229,5,2),MID(J229,7,2))</f>
        <v>43805</v>
      </c>
      <c r="L229" s="97" t="str">
        <f aca="true">IF(LEN(J229) &gt; 15,DATE(MID(J229,12,4),MID(J229,16,2),MID(J229,18,2)),TEXT(TODAY(),"yyyy/m/d"))</f>
        <v>2020/2/21</v>
      </c>
      <c r="M229" s="79" t="n">
        <f aca="false">(L229-K229+1)*B229</f>
        <v>10530</v>
      </c>
      <c r="N229" s="98" t="n">
        <f aca="false">H229/M229*365</f>
        <v>0.653153877492878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99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1804.03064900001</v>
      </c>
      <c r="Z229" s="40" t="n">
        <f aca="false">W229/X229-1</f>
        <v>0.0509541208586359</v>
      </c>
      <c r="AA229" s="40" t="n">
        <f aca="false">S229/(X229-V229)-1</f>
        <v>0.0640700044890861</v>
      </c>
      <c r="AB229" s="40" t="n">
        <f aca="false">SUM($C$2:C229)*D229/SUM($B$2:B229)-1</f>
        <v>0.059607011128372</v>
      </c>
      <c r="AC229" s="40" t="n">
        <f aca="false">Z229-AA229</f>
        <v>-0.0131158836304501</v>
      </c>
      <c r="AD229" s="57" t="n">
        <f aca="false">IF(E229-F229&lt;0,"达成",E229-F229)</f>
        <v>0.0804219111111111</v>
      </c>
      <c r="AE229" s="57"/>
    </row>
    <row r="230" customFormat="false" ht="15" hidden="false" customHeight="false" outlineLevel="0" collapsed="false">
      <c r="A230" s="100" t="s">
        <v>845</v>
      </c>
      <c r="B230" s="2" t="n">
        <v>135</v>
      </c>
      <c r="C230" s="93" t="n">
        <v>135.66</v>
      </c>
      <c r="D230" s="94" t="n">
        <v>0.9946</v>
      </c>
      <c r="E230" s="49" t="n">
        <f aca="false">10%*Q230+13%</f>
        <v>0.22</v>
      </c>
      <c r="F230" s="39" t="n">
        <f aca="false">IF(G230="",($F$1*C230-B230)/B230,H230/B230)</f>
        <v>0.136227866666667</v>
      </c>
      <c r="H230" s="95" t="n">
        <f aca="false">IF(G230="",$F$1*C230-B230,G230-B230)</f>
        <v>18.390762</v>
      </c>
      <c r="I230" s="2" t="s">
        <v>96</v>
      </c>
      <c r="J230" s="50" t="s">
        <v>485</v>
      </c>
      <c r="K230" s="96" t="n">
        <f aca="false">DATE(MID(J230,1,4),MID(J230,5,2),MID(J230,7,2))</f>
        <v>43808</v>
      </c>
      <c r="L230" s="97" t="str">
        <f aca="true">IF(LEN(J230) &gt; 15,DATE(MID(J230,12,4),MID(J230,16,2),MID(J230,18,2)),TEXT(TODAY(),"yyyy/m/d"))</f>
        <v>2020/2/21</v>
      </c>
      <c r="M230" s="79" t="n">
        <f aca="false">(L230-K230+1)*B230</f>
        <v>10125</v>
      </c>
      <c r="N230" s="98" t="n">
        <f aca="false">H230/M230*365</f>
        <v>0.662975617777778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99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1891.57279800001</v>
      </c>
      <c r="Z230" s="40" t="n">
        <f aca="false">W230/X230-1</f>
        <v>0.0532237703432754</v>
      </c>
      <c r="AA230" s="40" t="n">
        <f aca="false">S230/(X230-V230)-1</f>
        <v>0.0668585028795945</v>
      </c>
      <c r="AB230" s="40" t="n">
        <f aca="false">SUM($C$2:C230)*D230/SUM($B$2:B230)-1</f>
        <v>0.0624653584130561</v>
      </c>
      <c r="AC230" s="40" t="n">
        <f aca="false">Z230-AA230</f>
        <v>-0.0136347325363191</v>
      </c>
      <c r="AD230" s="57" t="n">
        <f aca="false">IF(E230-F230&lt;0,"达成",E230-F230)</f>
        <v>0.0837721333333334</v>
      </c>
      <c r="AE230" s="57"/>
    </row>
    <row r="231" customFormat="false" ht="15" hidden="false" customHeight="false" outlineLevel="0" collapsed="false">
      <c r="A231" s="100" t="s">
        <v>846</v>
      </c>
      <c r="B231" s="2" t="n">
        <v>135</v>
      </c>
      <c r="C231" s="93" t="n">
        <v>135.01</v>
      </c>
      <c r="D231" s="94" t="n">
        <v>0.9994</v>
      </c>
      <c r="E231" s="49" t="n">
        <f aca="false">10%*Q231+13%</f>
        <v>0.22</v>
      </c>
      <c r="F231" s="39" t="n">
        <f aca="false">IF(G231="",($F$1*C231-B231)/B231,H231/B231)</f>
        <v>0.130783755555555</v>
      </c>
      <c r="H231" s="95" t="n">
        <f aca="false">IF(G231="",$F$1*C231-B231,G231-B231)</f>
        <v>17.655807</v>
      </c>
      <c r="I231" s="2" t="s">
        <v>96</v>
      </c>
      <c r="J231" s="50" t="s">
        <v>487</v>
      </c>
      <c r="K231" s="96" t="n">
        <f aca="false">DATE(MID(J231,1,4),MID(J231,5,2),MID(J231,7,2))</f>
        <v>43809</v>
      </c>
      <c r="L231" s="97" t="str">
        <f aca="true">IF(LEN(J231) &gt; 15,DATE(MID(J231,12,4),MID(J231,16,2),MID(J231,18,2)),TEXT(TODAY(),"yyyy/m/d"))</f>
        <v>2020/2/21</v>
      </c>
      <c r="M231" s="79" t="n">
        <f aca="false">(L231-K231+1)*B231</f>
        <v>9990</v>
      </c>
      <c r="N231" s="98" t="n">
        <f aca="false">H231/M231*365</f>
        <v>0.645082037537537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99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2037.17041600001</v>
      </c>
      <c r="Z231" s="40" t="n">
        <f aca="false">W231/X231-1</f>
        <v>0.0571035855921516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Z231-AA231</f>
        <v>-0.0145591827865621</v>
      </c>
      <c r="AD231" s="57" t="n">
        <f aca="false">IF(E231-F231&lt;0,"达成",E231-F231)</f>
        <v>0.0892162444444446</v>
      </c>
      <c r="AE231" s="57"/>
    </row>
    <row r="232" customFormat="false" ht="15" hidden="false" customHeight="false" outlineLevel="0" collapsed="false">
      <c r="A232" s="100" t="s">
        <v>847</v>
      </c>
      <c r="B232" s="2" t="n">
        <v>135</v>
      </c>
      <c r="C232" s="93" t="n">
        <v>135.54</v>
      </c>
      <c r="D232" s="94" t="n">
        <v>0.9955</v>
      </c>
      <c r="E232" s="49" t="n">
        <f aca="false">10%*Q232+13%</f>
        <v>0.22</v>
      </c>
      <c r="F232" s="39" t="n">
        <f aca="false">IF(G232="",($F$1*C232-B232)/B232,H232/B232)</f>
        <v>0.1352228</v>
      </c>
      <c r="H232" s="95" t="n">
        <f aca="false">IF(G232="",$F$1*C232-B232,G232-B232)</f>
        <v>18.255078</v>
      </c>
      <c r="I232" s="2" t="s">
        <v>96</v>
      </c>
      <c r="J232" s="50" t="s">
        <v>489</v>
      </c>
      <c r="K232" s="96" t="n">
        <f aca="false">DATE(MID(J232,1,4),MID(J232,5,2),MID(J232,7,2))</f>
        <v>43810</v>
      </c>
      <c r="L232" s="97" t="str">
        <f aca="true">IF(LEN(J232) &gt; 15,DATE(MID(J232,12,4),MID(J232,16,2),MID(J232,18,2)),TEXT(TODAY(),"yyyy/m/d"))</f>
        <v>2020/2/21</v>
      </c>
      <c r="M232" s="79" t="n">
        <f aca="false">(L232-K232+1)*B232</f>
        <v>9855</v>
      </c>
      <c r="N232" s="98" t="n">
        <f aca="false">H232/M232*365</f>
        <v>0.676114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99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1918.21819000001</v>
      </c>
      <c r="Z232" s="40" t="n">
        <f aca="false">W232/X232-1</f>
        <v>0.0535665509634182</v>
      </c>
      <c r="AA232" s="40" t="n">
        <f aca="false">S232/(X232-V232)-1</f>
        <v>0.0671593761400569</v>
      </c>
      <c r="AB232" s="40" t="n">
        <f aca="false">SUM($C$2:C232)*D232/SUM($B$2:B232)-1</f>
        <v>0.0629299047752028</v>
      </c>
      <c r="AC232" s="40" t="n">
        <f aca="false">Z232-AA232</f>
        <v>-0.0135928251766386</v>
      </c>
      <c r="AD232" s="57" t="n">
        <f aca="false">IF(E232-F232&lt;0,"达成",E232-F232)</f>
        <v>0.0847772</v>
      </c>
      <c r="AE232" s="57"/>
    </row>
    <row r="233" customFormat="false" ht="15" hidden="false" customHeight="false" outlineLevel="0" collapsed="false">
      <c r="A233" s="100" t="s">
        <v>848</v>
      </c>
      <c r="B233" s="2" t="n">
        <v>135</v>
      </c>
      <c r="C233" s="93" t="n">
        <v>135.87</v>
      </c>
      <c r="D233" s="94" t="n">
        <v>0.9931</v>
      </c>
      <c r="E233" s="49" t="n">
        <f aca="false">10%*Q233+13%</f>
        <v>0.22</v>
      </c>
      <c r="F233" s="39" t="n">
        <f aca="false">IF(G233="",($F$1*C233-B233)/B233,H233/B233)</f>
        <v>0.137986733333333</v>
      </c>
      <c r="H233" s="95" t="n">
        <f aca="false">IF(G233="",$F$1*C233-B233,G233-B233)</f>
        <v>18.628209</v>
      </c>
      <c r="I233" s="2" t="s">
        <v>96</v>
      </c>
      <c r="J233" s="50" t="s">
        <v>491</v>
      </c>
      <c r="K233" s="96" t="n">
        <f aca="false">DATE(MID(J233,1,4),MID(J233,5,2),MID(J233,7,2))</f>
        <v>43811</v>
      </c>
      <c r="L233" s="97" t="str">
        <f aca="true">IF(LEN(J233) &gt; 15,DATE(MID(J233,12,4),MID(J233,16,2),MID(J233,18,2)),TEXT(TODAY(),"yyyy/m/d"))</f>
        <v>2020/2/21</v>
      </c>
      <c r="M233" s="79" t="n">
        <f aca="false">(L233-K233+1)*B233</f>
        <v>9720</v>
      </c>
      <c r="N233" s="98" t="n">
        <f aca="false">H233/M233*365</f>
        <v>0.699516078703704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99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1844.66705500001</v>
      </c>
      <c r="Z233" s="40" t="n">
        <f aca="false">W233/X233-1</f>
        <v>0.0513191557935737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Z233-AA233</f>
        <v>-0.0129612736771967</v>
      </c>
      <c r="AD233" s="57" t="n">
        <f aca="false">IF(E233-F233&lt;0,"达成",E233-F233)</f>
        <v>0.0820132666666667</v>
      </c>
      <c r="AE233" s="57"/>
    </row>
    <row r="234" customFormat="false" ht="15" hidden="false" customHeight="false" outlineLevel="0" collapsed="false">
      <c r="A234" s="100" t="s">
        <v>849</v>
      </c>
      <c r="B234" s="2" t="n">
        <v>135</v>
      </c>
      <c r="C234" s="93" t="n">
        <v>134.38</v>
      </c>
      <c r="D234" s="94" t="n">
        <v>1.0041</v>
      </c>
      <c r="E234" s="49" t="n">
        <f aca="false">10%*Q234+13%</f>
        <v>0.22</v>
      </c>
      <c r="F234" s="39" t="n">
        <f aca="false">IF(G234="",($F$1*C234-B234)/B234,H234/B234)</f>
        <v>0.125507155555556</v>
      </c>
      <c r="H234" s="95" t="n">
        <f aca="false">IF(G234="",$F$1*C234-B234,G234-B234)</f>
        <v>16.943466</v>
      </c>
      <c r="I234" s="2" t="s">
        <v>96</v>
      </c>
      <c r="J234" s="50" t="s">
        <v>493</v>
      </c>
      <c r="K234" s="96" t="n">
        <f aca="false">DATE(MID(J234,1,4),MID(J234,5,2),MID(J234,7,2))</f>
        <v>43812</v>
      </c>
      <c r="L234" s="97" t="str">
        <f aca="true">IF(LEN(J234) &gt; 15,DATE(MID(J234,12,4),MID(J234,16,2),MID(J234,18,2)),TEXT(TODAY(),"yyyy/m/d"))</f>
        <v>2020/2/21</v>
      </c>
      <c r="M234" s="79" t="n">
        <f aca="false">(L234-K234+1)*B234</f>
        <v>9585</v>
      </c>
      <c r="N234" s="98" t="n">
        <f aca="false">H234/M234*365</f>
        <v>0.645212841940532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99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0.0757102849316287</v>
      </c>
      <c r="AB234" s="40" t="n">
        <f aca="false">SUM($C$2:C234)*D234/SUM($B$2:B234)-1</f>
        <v>0.0716104185975612</v>
      </c>
      <c r="AC234" s="40" t="n">
        <f aca="false">Z234-AA234</f>
        <v>-0.0152088280857305</v>
      </c>
      <c r="AD234" s="57" t="n">
        <f aca="false">IF(E234-F234&lt;0,"达成",E234-F234)</f>
        <v>0.0944928444444444</v>
      </c>
      <c r="AE234" s="57"/>
    </row>
    <row r="235" customFormat="false" ht="15" hidden="false" customHeight="false" outlineLevel="0" collapsed="false">
      <c r="A235" s="100" t="s">
        <v>850</v>
      </c>
      <c r="B235" s="2" t="n">
        <v>135</v>
      </c>
      <c r="C235" s="93" t="n">
        <v>132.17</v>
      </c>
      <c r="D235" s="94" t="n">
        <v>1.0209</v>
      </c>
      <c r="E235" s="49" t="n">
        <f aca="false">10%*Q235+13%</f>
        <v>0.22</v>
      </c>
      <c r="F235" s="39" t="n">
        <f aca="false">IF(G235="",($F$1*C235-B235)/B235,H235/B235)</f>
        <v>0.106997177777778</v>
      </c>
      <c r="H235" s="95" t="n">
        <f aca="false">IF(G235="",$F$1*C235-B235,G235-B235)</f>
        <v>14.444619</v>
      </c>
      <c r="I235" s="2" t="s">
        <v>96</v>
      </c>
      <c r="J235" s="50" t="s">
        <v>495</v>
      </c>
      <c r="K235" s="96" t="n">
        <f aca="false">DATE(MID(J235,1,4),MID(J235,5,2),MID(J235,7,2))</f>
        <v>43815</v>
      </c>
      <c r="L235" s="97" t="str">
        <f aca="true">IF(LEN(J235) &gt; 15,DATE(MID(J235,12,4),MID(J235,16,2),MID(J235,18,2)),TEXT(TODAY(),"yyyy/m/d"))</f>
        <v>2020/2/21</v>
      </c>
      <c r="M235" s="79" t="n">
        <f aca="false">(L235-K235+1)*B235</f>
        <v>9180</v>
      </c>
      <c r="N235" s="98" t="n">
        <f aca="false">H235/M235*365</f>
        <v>0.574323086601307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99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2701.75054</v>
      </c>
      <c r="Z235" s="40" t="n">
        <f aca="false">W235/X235-1</f>
        <v>0.0746030799392516</v>
      </c>
      <c r="AA235" s="40" t="n">
        <f aca="false">S235/(X235-V235)-1</f>
        <v>0.0932693669180087</v>
      </c>
      <c r="AB235" s="40" t="n">
        <f aca="false">SUM($C$2:C235)*D235/SUM($B$2:B235)-1</f>
        <v>0.0892043131299185</v>
      </c>
      <c r="AC235" s="40" t="n">
        <f aca="false">Z235-AA235</f>
        <v>-0.0186662869787571</v>
      </c>
      <c r="AD235" s="57" t="n">
        <f aca="false">IF(E235-F235&lt;0,"达成",E235-F235)</f>
        <v>0.113002822222222</v>
      </c>
      <c r="AE235" s="57"/>
    </row>
    <row r="236" customFormat="false" ht="15" hidden="false" customHeight="false" outlineLevel="0" collapsed="false">
      <c r="A236" s="100" t="s">
        <v>851</v>
      </c>
      <c r="B236" s="2" t="n">
        <v>135</v>
      </c>
      <c r="C236" s="93" t="n">
        <v>130.43</v>
      </c>
      <c r="D236" s="94" t="n">
        <v>1.0345</v>
      </c>
      <c r="E236" s="49" t="n">
        <f aca="false">10%*Q236+13%</f>
        <v>0.22</v>
      </c>
      <c r="F236" s="39" t="n">
        <f aca="false">IF(G236="",($F$1*C236-B236)/B236,H236/B236)</f>
        <v>0.0924237111111112</v>
      </c>
      <c r="H236" s="95" t="n">
        <f aca="false">IF(G236="",$F$1*C236-B236,G236-B236)</f>
        <v>12.477201</v>
      </c>
      <c r="I236" s="2" t="s">
        <v>96</v>
      </c>
      <c r="J236" s="50" t="s">
        <v>497</v>
      </c>
      <c r="K236" s="96" t="n">
        <f aca="false">DATE(MID(J236,1,4),MID(J236,5,2),MID(J236,7,2))</f>
        <v>43816</v>
      </c>
      <c r="L236" s="97" t="str">
        <f aca="true">IF(LEN(J236) &gt; 15,DATE(MID(J236,12,4),MID(J236,16,2),MID(J236,18,2)),TEXT(TODAY(),"yyyy/m/d"))</f>
        <v>2020/2/21</v>
      </c>
      <c r="M236" s="79" t="n">
        <f aca="false">(L236-K236+1)*B236</f>
        <v>9045</v>
      </c>
      <c r="N236" s="98" t="n">
        <f aca="false">H236/M236*365</f>
        <v>0.503502306799337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99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Z236-AA236</f>
        <v>-0.0214006708957113</v>
      </c>
      <c r="AD236" s="57" t="n">
        <f aca="false">IF(E236-F236&lt;0,"达成",E236-F236)</f>
        <v>0.127576288888889</v>
      </c>
      <c r="AE236" s="57"/>
    </row>
    <row r="237" customFormat="false" ht="15" hidden="false" customHeight="false" outlineLevel="0" collapsed="false">
      <c r="A237" s="100" t="s">
        <v>852</v>
      </c>
      <c r="B237" s="2" t="n">
        <v>135</v>
      </c>
      <c r="C237" s="93" t="n">
        <v>130.51</v>
      </c>
      <c r="D237" s="94" t="n">
        <v>1.0339</v>
      </c>
      <c r="E237" s="49" t="n">
        <f aca="false">10%*Q237+13%</f>
        <v>0.22</v>
      </c>
      <c r="F237" s="39" t="n">
        <f aca="false">IF(G237="",($F$1*C237-B237)/B237,H237/B237)</f>
        <v>0.0930937555555555</v>
      </c>
      <c r="H237" s="95" t="n">
        <f aca="false">IF(G237="",$F$1*C237-B237,G237-B237)</f>
        <v>12.567657</v>
      </c>
      <c r="I237" s="2" t="s">
        <v>96</v>
      </c>
      <c r="J237" s="50" t="s">
        <v>499</v>
      </c>
      <c r="K237" s="96" t="n">
        <f aca="false">DATE(MID(J237,1,4),MID(J237,5,2),MID(J237,7,2))</f>
        <v>43817</v>
      </c>
      <c r="L237" s="97" t="str">
        <f aca="true">IF(LEN(J237) &gt; 15,DATE(MID(J237,12,4),MID(J237,16,2),MID(J237,18,2)),TEXT(TODAY(),"yyyy/m/d"))</f>
        <v>2020/2/21</v>
      </c>
      <c r="M237" s="79" t="n">
        <f aca="false">(L237-K237+1)*B237</f>
        <v>8910</v>
      </c>
      <c r="N237" s="98" t="n">
        <f aca="false">H237/M237*365</f>
        <v>0.514836678451178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99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Z237-AA237</f>
        <v>-0.0210955952867182</v>
      </c>
      <c r="AD237" s="57" t="n">
        <f aca="false">IF(E237-F237&lt;0,"达成",E237-F237)</f>
        <v>0.126906244444444</v>
      </c>
      <c r="AE237" s="57"/>
    </row>
    <row r="238" customFormat="false" ht="15" hidden="false" customHeight="false" outlineLevel="0" collapsed="false">
      <c r="A238" s="100" t="s">
        <v>853</v>
      </c>
      <c r="B238" s="2" t="n">
        <v>135</v>
      </c>
      <c r="C238" s="93" t="n">
        <v>130.34</v>
      </c>
      <c r="D238" s="94" t="n">
        <v>1.0352</v>
      </c>
      <c r="E238" s="49" t="n">
        <f aca="false">10%*Q238+13%</f>
        <v>0.22</v>
      </c>
      <c r="F238" s="39" t="n">
        <f aca="false">IF(G238="",($F$1*C238-B238)/B238,H238/B238)</f>
        <v>0.0916699111111111</v>
      </c>
      <c r="H238" s="95" t="n">
        <f aca="false">IF(G238="",$F$1*C238-B238,G238-B238)</f>
        <v>12.375438</v>
      </c>
      <c r="I238" s="2" t="s">
        <v>96</v>
      </c>
      <c r="J238" s="50" t="s">
        <v>501</v>
      </c>
      <c r="K238" s="96" t="n">
        <f aca="false">DATE(MID(J238,1,4),MID(J238,5,2),MID(J238,7,2))</f>
        <v>43818</v>
      </c>
      <c r="L238" s="97" t="str">
        <f aca="true">IF(LEN(J238) &gt; 15,DATE(MID(J238,12,4),MID(J238,16,2),MID(J238,18,2)),TEXT(TODAY(),"yyyy/m/d"))</f>
        <v>2020/2/21</v>
      </c>
      <c r="M238" s="79" t="n">
        <f aca="false">(L238-K238+1)*B238</f>
        <v>8775</v>
      </c>
      <c r="N238" s="98" t="n">
        <f aca="false">H238/M238*365</f>
        <v>0.514761808547009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99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Z238-AA238</f>
        <v>-0.0211947602700142</v>
      </c>
      <c r="AD238" s="57" t="n">
        <f aca="false">IF(E238-F238&lt;0,"达成",E238-F238)</f>
        <v>0.128330088888889</v>
      </c>
      <c r="AE238" s="57"/>
    </row>
    <row r="239" customFormat="false" ht="15" hidden="false" customHeight="false" outlineLevel="0" collapsed="false">
      <c r="A239" s="100" t="s">
        <v>854</v>
      </c>
      <c r="B239" s="2" t="n">
        <v>135</v>
      </c>
      <c r="C239" s="93" t="n">
        <v>131.6</v>
      </c>
      <c r="D239" s="94" t="n">
        <v>1.0253</v>
      </c>
      <c r="E239" s="49" t="n">
        <f aca="false">10%*Q239+13%</f>
        <v>0.22</v>
      </c>
      <c r="F239" s="39" t="n">
        <f aca="false">IF(G239="",($F$1*C239-B239)/B239,H239/B239)</f>
        <v>0.102223111111111</v>
      </c>
      <c r="H239" s="95" t="n">
        <f aca="false">IF(G239="",$F$1*C239-B239,G239-B239)</f>
        <v>13.80012</v>
      </c>
      <c r="I239" s="2" t="s">
        <v>96</v>
      </c>
      <c r="J239" s="50" t="s">
        <v>503</v>
      </c>
      <c r="K239" s="96" t="n">
        <f aca="false">DATE(MID(J239,1,4),MID(J239,5,2),MID(J239,7,2))</f>
        <v>43819</v>
      </c>
      <c r="L239" s="97" t="str">
        <f aca="true">IF(LEN(J239) &gt; 15,DATE(MID(J239,12,4),MID(J239,16,2),MID(J239,18,2)),TEXT(TODAY(),"yyyy/m/d"))</f>
        <v>2020/2/21</v>
      </c>
      <c r="M239" s="79" t="n">
        <f aca="false">(L239-K239+1)*B239</f>
        <v>8640</v>
      </c>
      <c r="N239" s="98" t="n">
        <f aca="false">H239/M239*365</f>
        <v>0.582991180555556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99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Z239-AA239</f>
        <v>-0.0189416039137613</v>
      </c>
      <c r="AD239" s="57" t="n">
        <f aca="false">IF(E239-F239&lt;0,"达成",E239-F239)</f>
        <v>0.117776888888889</v>
      </c>
      <c r="AE239" s="57"/>
    </row>
    <row r="240" customFormat="false" ht="15" hidden="false" customHeight="false" outlineLevel="0" collapsed="false">
      <c r="A240" s="100" t="s">
        <v>855</v>
      </c>
      <c r="B240" s="2" t="n">
        <v>135</v>
      </c>
      <c r="C240" s="93" t="n">
        <v>134.14</v>
      </c>
      <c r="D240" s="94" t="n">
        <v>1.0059</v>
      </c>
      <c r="E240" s="49" t="n">
        <f aca="false">10%*Q240+13%</f>
        <v>0.22</v>
      </c>
      <c r="F240" s="39" t="n">
        <f aca="false">IF(G240="",($F$1*C240-B240)/B240,H240/B240)</f>
        <v>0.123497022222222</v>
      </c>
      <c r="H240" s="95" t="n">
        <f aca="false">IF(G240="",$F$1*C240-B240,G240-B240)</f>
        <v>16.672098</v>
      </c>
      <c r="I240" s="2" t="s">
        <v>96</v>
      </c>
      <c r="J240" s="50" t="s">
        <v>505</v>
      </c>
      <c r="K240" s="96" t="n">
        <f aca="false">DATE(MID(J240,1,4),MID(J240,5,2),MID(J240,7,2))</f>
        <v>43822</v>
      </c>
      <c r="L240" s="97" t="str">
        <f aca="true">IF(LEN(J240) &gt; 15,DATE(MID(J240,12,4),MID(J240,16,2),MID(J240,18,2)),TEXT(TODAY(),"yyyy/m/d"))</f>
        <v>2020/2/21</v>
      </c>
      <c r="M240" s="79" t="n">
        <f aca="false">(L240-K240+1)*B240</f>
        <v>8235</v>
      </c>
      <c r="N240" s="98" t="n">
        <f aca="false">H240/M240*365</f>
        <v>0.738957591985428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99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Z240-AA240</f>
        <v>-0.0147298630097925</v>
      </c>
      <c r="AD240" s="57" t="n">
        <f aca="false">IF(E240-F240&lt;0,"达成",E240-F240)</f>
        <v>0.0965029777777779</v>
      </c>
      <c r="AE240" s="57"/>
    </row>
    <row r="241" customFormat="false" ht="15" hidden="false" customHeight="false" outlineLevel="0" collapsed="false">
      <c r="A241" s="100" t="s">
        <v>856</v>
      </c>
      <c r="B241" s="2" t="n">
        <v>135</v>
      </c>
      <c r="C241" s="93" t="n">
        <v>132.32</v>
      </c>
      <c r="D241" s="94" t="n">
        <v>1.0197</v>
      </c>
      <c r="E241" s="49" t="n">
        <f aca="false">10%*Q241+13%</f>
        <v>0.22</v>
      </c>
      <c r="F241" s="39" t="n">
        <f aca="false">IF(G241="",($F$1*C241-B241)/B241,H241/B241)</f>
        <v>0.108253511111111</v>
      </c>
      <c r="H241" s="95" t="n">
        <f aca="false">IF(G241="",$F$1*C241-B241,G241-B241)</f>
        <v>14.614224</v>
      </c>
      <c r="I241" s="2" t="s">
        <v>96</v>
      </c>
      <c r="J241" s="50" t="s">
        <v>507</v>
      </c>
      <c r="K241" s="96" t="n">
        <f aca="false">DATE(MID(J241,1,4),MID(J241,5,2),MID(J241,7,2))</f>
        <v>43823</v>
      </c>
      <c r="L241" s="97" t="str">
        <f aca="true">IF(LEN(J241) &gt; 15,DATE(MID(J241,12,4),MID(J241,16,2),MID(J241,18,2)),TEXT(TODAY(),"yyyy/m/d"))</f>
        <v>2020/2/21</v>
      </c>
      <c r="M241" s="79" t="n">
        <f aca="false">(L241-K241+1)*B241</f>
        <v>8100</v>
      </c>
      <c r="N241" s="98" t="n">
        <f aca="false">H241/M241*365</f>
        <v>0.658542192592593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99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Z241-AA241</f>
        <v>-0.0174829619857522</v>
      </c>
      <c r="AD241" s="57" t="n">
        <f aca="false">IF(E241-F241&lt;0,"达成",E241-F241)</f>
        <v>0.111746488888889</v>
      </c>
      <c r="AE241" s="57"/>
    </row>
    <row r="242" customFormat="false" ht="15" hidden="false" customHeight="false" outlineLevel="0" collapsed="false">
      <c r="A242" s="100" t="s">
        <v>857</v>
      </c>
      <c r="B242" s="2" t="n">
        <v>135</v>
      </c>
      <c r="C242" s="93" t="n">
        <v>131.87</v>
      </c>
      <c r="D242" s="94" t="n">
        <v>1.0232</v>
      </c>
      <c r="E242" s="49" t="n">
        <f aca="false">10%*Q242+13%</f>
        <v>0.22</v>
      </c>
      <c r="F242" s="39" t="n">
        <f aca="false">IF(G242="",($F$1*C242-B242)/B242,H242/B242)</f>
        <v>0.104484511111111</v>
      </c>
      <c r="H242" s="95" t="n">
        <f aca="false">IF(G242="",$F$1*C242-B242,G242-B242)</f>
        <v>14.105409</v>
      </c>
      <c r="I242" s="2" t="s">
        <v>96</v>
      </c>
      <c r="J242" s="50" t="s">
        <v>509</v>
      </c>
      <c r="K242" s="96" t="n">
        <f aca="false">DATE(MID(J242,1,4),MID(J242,5,2),MID(J242,7,2))</f>
        <v>43824</v>
      </c>
      <c r="L242" s="97" t="str">
        <f aca="true">IF(LEN(J242) &gt; 15,DATE(MID(J242,12,4),MID(J242,16,2),MID(J242,18,2)),TEXT(TODAY(),"yyyy/m/d"))</f>
        <v>2020/2/21</v>
      </c>
      <c r="M242" s="79" t="n">
        <f aca="false">(L242-K242+1)*B242</f>
        <v>7965</v>
      </c>
      <c r="N242" s="98" t="n">
        <f aca="false">H242/M242*365</f>
        <v>0.646387229755179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99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Z242-AA242</f>
        <v>-0.0180663324092376</v>
      </c>
      <c r="AD242" s="57" t="n">
        <f aca="false">IF(E242-F242&lt;0,"达成",E242-F242)</f>
        <v>0.115515488888889</v>
      </c>
      <c r="AE242" s="57"/>
    </row>
    <row r="243" customFormat="false" ht="15" hidden="false" customHeight="false" outlineLevel="0" collapsed="false">
      <c r="A243" s="100" t="s">
        <v>858</v>
      </c>
      <c r="B243" s="2" t="n">
        <v>135</v>
      </c>
      <c r="C243" s="93" t="n">
        <v>130.99</v>
      </c>
      <c r="D243" s="94" t="n">
        <v>1.0301</v>
      </c>
      <c r="E243" s="49" t="n">
        <f aca="false">10%*Q243+13%</f>
        <v>0.22</v>
      </c>
      <c r="F243" s="39" t="n">
        <f aca="false">IF(G243="",($F$1*C243-B243)/B243,H243/B243)</f>
        <v>0.0971140222222224</v>
      </c>
      <c r="H243" s="95" t="n">
        <f aca="false">IF(G243="",$F$1*C243-B243,G243-B243)</f>
        <v>13.110393</v>
      </c>
      <c r="I243" s="2" t="s">
        <v>96</v>
      </c>
      <c r="J243" s="50" t="s">
        <v>511</v>
      </c>
      <c r="K243" s="96" t="n">
        <f aca="false">DATE(MID(J243,1,4),MID(J243,5,2),MID(J243,7,2))</f>
        <v>43825</v>
      </c>
      <c r="L243" s="97" t="str">
        <f aca="true">IF(LEN(J243) &gt; 15,DATE(MID(J243,12,4),MID(J243,16,2),MID(J243,18,2)),TEXT(TODAY(),"yyyy/m/d"))</f>
        <v>2020/2/21</v>
      </c>
      <c r="M243" s="79" t="n">
        <f aca="false">(L243-K243+1)*B243</f>
        <v>7830</v>
      </c>
      <c r="N243" s="98" t="n">
        <f aca="false">H243/M243*365</f>
        <v>0.611148588122605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99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Z243-AA243</f>
        <v>-0.0193451062698977</v>
      </c>
      <c r="AD243" s="57" t="n">
        <f aca="false">IF(E243-F243&lt;0,"达成",E243-F243)</f>
        <v>0.122885977777778</v>
      </c>
      <c r="AE243" s="57"/>
    </row>
    <row r="244" customFormat="false" ht="15" hidden="false" customHeight="false" outlineLevel="0" collapsed="false">
      <c r="A244" s="100" t="s">
        <v>859</v>
      </c>
      <c r="B244" s="2" t="n">
        <v>135</v>
      </c>
      <c r="C244" s="93" t="n">
        <v>131.86</v>
      </c>
      <c r="D244" s="94" t="n">
        <v>1.0233</v>
      </c>
      <c r="E244" s="49" t="n">
        <f aca="false">10%*Q244+13%</f>
        <v>0.22</v>
      </c>
      <c r="F244" s="39" t="n">
        <f aca="false">IF(G244="",($F$1*C244-B244)/B244,H244/B244)</f>
        <v>0.104400755555556</v>
      </c>
      <c r="H244" s="95" t="n">
        <f aca="false">IF(G244="",$F$1*C244-B244,G244-B244)</f>
        <v>14.094102</v>
      </c>
      <c r="I244" s="2" t="s">
        <v>96</v>
      </c>
      <c r="J244" s="50" t="s">
        <v>513</v>
      </c>
      <c r="K244" s="96" t="n">
        <f aca="false">DATE(MID(J244,1,4),MID(J244,5,2),MID(J244,7,2))</f>
        <v>43826</v>
      </c>
      <c r="L244" s="97" t="str">
        <f aca="true">IF(LEN(J244) &gt; 15,DATE(MID(J244,12,4),MID(J244,16,2),MID(J244,18,2)),TEXT(TODAY(),"yyyy/m/d"))</f>
        <v>2020/2/21</v>
      </c>
      <c r="M244" s="79" t="n">
        <f aca="false">(L244-K244+1)*B244</f>
        <v>7695</v>
      </c>
      <c r="N244" s="98" t="n">
        <f aca="false">H244/M244*365</f>
        <v>0.668531153996101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99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Z244-AA244</f>
        <v>-0.0177894745745206</v>
      </c>
      <c r="AD244" s="57" t="n">
        <f aca="false">IF(E244-F244&lt;0,"达成",E244-F244)</f>
        <v>0.115599244444444</v>
      </c>
      <c r="AE244" s="57"/>
    </row>
    <row r="245" customFormat="false" ht="15" hidden="false" customHeight="false" outlineLevel="0" collapsed="false">
      <c r="A245" s="100" t="s">
        <v>860</v>
      </c>
      <c r="B245" s="2" t="n">
        <v>135</v>
      </c>
      <c r="C245" s="93" t="n">
        <v>130.35</v>
      </c>
      <c r="D245" s="94" t="n">
        <v>1.0351</v>
      </c>
      <c r="E245" s="49" t="n">
        <f aca="false">10%*Q245+13%</f>
        <v>0.22</v>
      </c>
      <c r="F245" s="39" t="n">
        <f aca="false">IF(G245="",($F$1*C245-B245)/B245,H245/B245)</f>
        <v>0.0917536666666666</v>
      </c>
      <c r="H245" s="95" t="n">
        <f aca="false">IF(G245="",$F$1*C245-B245,G245-B245)</f>
        <v>12.386745</v>
      </c>
      <c r="I245" s="2" t="s">
        <v>96</v>
      </c>
      <c r="J245" s="50" t="s">
        <v>515</v>
      </c>
      <c r="K245" s="96" t="n">
        <f aca="false">DATE(MID(J245,1,4),MID(J245,5,2),MID(J245,7,2))</f>
        <v>43829</v>
      </c>
      <c r="L245" s="97" t="str">
        <f aca="true">IF(LEN(J245) &gt; 15,DATE(MID(J245,12,4),MID(J245,16,2),MID(J245,18,2)),TEXT(TODAY(),"yyyy/m/d"))</f>
        <v>2020/2/21</v>
      </c>
      <c r="M245" s="79" t="n">
        <f aca="false">(L245-K245+1)*B245</f>
        <v>7290</v>
      </c>
      <c r="N245" s="98" t="n">
        <f aca="false">H245/M245*365</f>
        <v>0.620186820987654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99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Z245-AA245</f>
        <v>-0.02006458075774</v>
      </c>
      <c r="AD245" s="57" t="n">
        <f aca="false">IF(E245-F245&lt;0,"达成",E245-F245)</f>
        <v>0.128246333333333</v>
      </c>
      <c r="AE245" s="57"/>
    </row>
    <row r="246" customFormat="false" ht="15" hidden="false" customHeight="false" outlineLevel="0" collapsed="false">
      <c r="A246" s="100" t="s">
        <v>861</v>
      </c>
      <c r="B246" s="2" t="n">
        <v>135</v>
      </c>
      <c r="C246" s="93" t="n">
        <v>129.77</v>
      </c>
      <c r="D246" s="94" t="n">
        <v>1.0398</v>
      </c>
      <c r="E246" s="49" t="n">
        <f aca="false">10%*Q246+13%</f>
        <v>0.22</v>
      </c>
      <c r="F246" s="39" t="n">
        <f aca="false">IF(G246="",($F$1*C246-B246)/B246,H246/B246)</f>
        <v>0.0868958444444445</v>
      </c>
      <c r="H246" s="95" t="n">
        <f aca="false">IF(G246="",$F$1*C246-B246,G246-B246)</f>
        <v>11.730939</v>
      </c>
      <c r="I246" s="2" t="s">
        <v>96</v>
      </c>
      <c r="J246" s="50" t="s">
        <v>517</v>
      </c>
      <c r="K246" s="96" t="n">
        <f aca="false">DATE(MID(J246,1,4),MID(J246,5,2),MID(J246,7,2))</f>
        <v>43830</v>
      </c>
      <c r="L246" s="97" t="str">
        <f aca="true">IF(LEN(J246) &gt; 15,DATE(MID(J246,12,4),MID(J246,16,2),MID(J246,18,2)),TEXT(TODAY(),"yyyy/m/d"))</f>
        <v>2020/2/21</v>
      </c>
      <c r="M246" s="79" t="n">
        <f aca="false">(L246-K246+1)*B246</f>
        <v>7155</v>
      </c>
      <c r="N246" s="98" t="n">
        <f aca="false">H246/M246*365</f>
        <v>0.598433645702306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99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Z246-AA246</f>
        <v>-0.0208631302954372</v>
      </c>
      <c r="AD246" s="57" t="n">
        <f aca="false">IF(E246-F246&lt;0,"达成",E246-F246)</f>
        <v>0.133104155555555</v>
      </c>
      <c r="AE246" s="57"/>
    </row>
    <row r="247" customFormat="false" ht="15" hidden="false" customHeight="false" outlineLevel="0" collapsed="false">
      <c r="A247" s="100" t="s">
        <v>862</v>
      </c>
      <c r="B247" s="2" t="n">
        <v>135</v>
      </c>
      <c r="C247" s="93" t="n">
        <v>127.51</v>
      </c>
      <c r="D247" s="94" t="n">
        <v>1.0582</v>
      </c>
      <c r="E247" s="49" t="n">
        <f aca="false">10%*Q247+13%</f>
        <v>0.22</v>
      </c>
      <c r="F247" s="39" t="n">
        <f aca="false">IF(G247="",($F$1*C247-B247)/B247,H247/B247)</f>
        <v>0.0679670888888889</v>
      </c>
      <c r="H247" s="95" t="n">
        <f aca="false">IF(G247="",$F$1*C247-B247,G247-B247)</f>
        <v>9.175557</v>
      </c>
      <c r="I247" s="2" t="s">
        <v>96</v>
      </c>
      <c r="J247" s="50" t="s">
        <v>519</v>
      </c>
      <c r="K247" s="96" t="n">
        <f aca="false">DATE(MID(J247,1,4),MID(J247,5,2),MID(J247,7,2))</f>
        <v>43832</v>
      </c>
      <c r="L247" s="97" t="str">
        <f aca="true">IF(LEN(J247) &gt; 15,DATE(MID(J247,12,4),MID(J247,16,2),MID(J247,18,2)),TEXT(TODAY(),"yyyy/m/d"))</f>
        <v>2020/2/21</v>
      </c>
      <c r="M247" s="79" t="n">
        <f aca="false">(L247-K247+1)*B247</f>
        <v>6885</v>
      </c>
      <c r="N247" s="98" t="n">
        <f aca="false">H247/M247*365</f>
        <v>0.486431126361656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99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Z247-AA247</f>
        <v>-0.0244376479034869</v>
      </c>
      <c r="AD247" s="57" t="n">
        <f aca="false">IF(E247-F247&lt;0,"达成",E247-F247)</f>
        <v>0.152032911111111</v>
      </c>
      <c r="AE247" s="57"/>
    </row>
    <row r="248" customFormat="false" ht="15" hidden="false" customHeight="false" outlineLevel="0" collapsed="false">
      <c r="A248" s="100" t="s">
        <v>863</v>
      </c>
      <c r="B248" s="2" t="n">
        <v>135</v>
      </c>
      <c r="C248" s="93" t="n">
        <v>127.2</v>
      </c>
      <c r="D248" s="94" t="n">
        <v>1.0608</v>
      </c>
      <c r="E248" s="49" t="n">
        <f aca="false">10%*Q248+13%</f>
        <v>0.22</v>
      </c>
      <c r="F248" s="39" t="n">
        <f aca="false">IF(G248="",($F$1*C248-B248)/B248,H248/B248)</f>
        <v>0.0653706666666667</v>
      </c>
      <c r="H248" s="95" t="n">
        <f aca="false">IF(G248="",$F$1*C248-B248,G248-B248)</f>
        <v>8.82504</v>
      </c>
      <c r="I248" s="2" t="s">
        <v>96</v>
      </c>
      <c r="J248" s="50" t="s">
        <v>521</v>
      </c>
      <c r="K248" s="96" t="n">
        <f aca="false">DATE(MID(J248,1,4),MID(J248,5,2),MID(J248,7,2))</f>
        <v>43833</v>
      </c>
      <c r="L248" s="97" t="str">
        <f aca="true">IF(LEN(J248) &gt; 15,DATE(MID(J248,12,4),MID(J248,16,2),MID(J248,18,2)),TEXT(TODAY(),"yyyy/m/d"))</f>
        <v>2020/2/21</v>
      </c>
      <c r="M248" s="79" t="n">
        <f aca="false">(L248-K248+1)*B248</f>
        <v>6750</v>
      </c>
      <c r="N248" s="98" t="n">
        <f aca="false">H248/M248*365</f>
        <v>0.477205866666667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99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0.104994864155912</v>
      </c>
      <c r="AA248" s="40" t="n">
        <f aca="false">S248/(X248-V248)-1</f>
        <v>0.129764716956934</v>
      </c>
      <c r="AB248" s="40" t="n">
        <f aca="false">SUM($C$2:C248)*D248/SUM($B$2:B248)-1</f>
        <v>0.126925807532263</v>
      </c>
      <c r="AC248" s="40" t="n">
        <f aca="false">Z248-AA248</f>
        <v>-0.0247698528010221</v>
      </c>
      <c r="AD248" s="57" t="n">
        <f aca="false">IF(E248-F248&lt;0,"达成",E248-F248)</f>
        <v>0.154629333333333</v>
      </c>
      <c r="AE248" s="57"/>
    </row>
    <row r="249" customFormat="false" ht="15" hidden="false" customHeight="false" outlineLevel="0" collapsed="false">
      <c r="A249" s="100" t="s">
        <v>864</v>
      </c>
      <c r="B249" s="2" t="n">
        <v>135</v>
      </c>
      <c r="C249" s="93" t="n">
        <v>126.02</v>
      </c>
      <c r="D249" s="94" t="n">
        <v>1.0707</v>
      </c>
      <c r="E249" s="49" t="n">
        <f aca="false">10%*Q249+13%</f>
        <v>0.22</v>
      </c>
      <c r="F249" s="39" t="n">
        <f aca="false">IF(G249="",($F$1*C249-B249)/B249,H249/B249)</f>
        <v>0.0554875111111111</v>
      </c>
      <c r="H249" s="95" t="n">
        <f aca="false">IF(G249="",$F$1*C249-B249,G249-B249)</f>
        <v>7.490814</v>
      </c>
      <c r="I249" s="2" t="s">
        <v>96</v>
      </c>
      <c r="J249" s="50" t="s">
        <v>523</v>
      </c>
      <c r="K249" s="96" t="n">
        <f aca="false">DATE(MID(J249,1,4),MID(J249,5,2),MID(J249,7,2))</f>
        <v>43836</v>
      </c>
      <c r="L249" s="97" t="str">
        <f aca="true">IF(LEN(J249) &gt; 15,DATE(MID(J249,12,4),MID(J249,16,2),MID(J249,18,2)),TEXT(TODAY(),"yyyy/m/d"))</f>
        <v>2020/2/21</v>
      </c>
      <c r="M249" s="79" t="n">
        <f aca="false">(L249-K249+1)*B249</f>
        <v>6345</v>
      </c>
      <c r="N249" s="98" t="n">
        <f aca="false">H249/M249*365</f>
        <v>0.430913650118203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99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Z249-AA249</f>
        <v>-0.0265703704835807</v>
      </c>
      <c r="AD249" s="57" t="n">
        <f aca="false">IF(E249-F249&lt;0,"达成",E249-F249)</f>
        <v>0.164512488888889</v>
      </c>
      <c r="AE249" s="57"/>
    </row>
    <row r="250" customFormat="false" ht="15" hidden="false" customHeight="false" outlineLevel="0" collapsed="false">
      <c r="A250" s="100" t="s">
        <v>865</v>
      </c>
      <c r="B250" s="2" t="n">
        <v>135</v>
      </c>
      <c r="C250" s="93" t="n">
        <v>124.6</v>
      </c>
      <c r="D250" s="94" t="n">
        <v>1.0829</v>
      </c>
      <c r="E250" s="49" t="n">
        <f aca="false">10%*Q250+13%</f>
        <v>0.22</v>
      </c>
      <c r="F250" s="39" t="n">
        <f aca="false">IF(G250="",($F$1*C250-B250)/B250,H250/B250)</f>
        <v>0.0435942222222223</v>
      </c>
      <c r="H250" s="95" t="n">
        <f aca="false">IF(G250="",$F$1*C250-B250,G250-B250)</f>
        <v>5.88522</v>
      </c>
      <c r="I250" s="2" t="s">
        <v>96</v>
      </c>
      <c r="J250" s="50" t="s">
        <v>525</v>
      </c>
      <c r="K250" s="96" t="n">
        <f aca="false">DATE(MID(J250,1,4),MID(J250,5,2),MID(J250,7,2))</f>
        <v>43837</v>
      </c>
      <c r="L250" s="97" t="str">
        <f aca="true">IF(LEN(J250) &gt; 15,DATE(MID(J250,12,4),MID(J250,16,2),MID(J250,18,2)),TEXT(TODAY(),"yyyy/m/d"))</f>
        <v>2020/2/21</v>
      </c>
      <c r="M250" s="79" t="n">
        <f aca="false">(L250-K250+1)*B250</f>
        <v>6210</v>
      </c>
      <c r="N250" s="98" t="n">
        <f aca="false">H250/M250*365</f>
        <v>0.345910676328502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99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4711.15211899999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Z250-AA250</f>
        <v>-0.028811410297501</v>
      </c>
      <c r="AD250" s="57" t="n">
        <f aca="false">IF(E250-F250&lt;0,"达成",E250-F250)</f>
        <v>0.176405777777778</v>
      </c>
      <c r="AE250" s="57"/>
    </row>
    <row r="251" customFormat="false" ht="15" hidden="false" customHeight="false" outlineLevel="0" collapsed="false">
      <c r="A251" s="100" t="s">
        <v>866</v>
      </c>
      <c r="B251" s="2" t="n">
        <v>135</v>
      </c>
      <c r="C251" s="93" t="n">
        <v>126.2</v>
      </c>
      <c r="D251" s="94" t="n">
        <v>1.0692</v>
      </c>
      <c r="E251" s="49" t="n">
        <f aca="false">10%*Q251+13%</f>
        <v>0.22</v>
      </c>
      <c r="F251" s="39" t="n">
        <f aca="false">IF(G251="",($F$1*C251-B251)/B251,H251/B251)</f>
        <v>0.0569951111111112</v>
      </c>
      <c r="H251" s="95" t="n">
        <f aca="false">IF(G251="",$F$1*C251-B251,G251-B251)</f>
        <v>7.69434000000001</v>
      </c>
      <c r="I251" s="2" t="s">
        <v>96</v>
      </c>
      <c r="J251" s="50" t="s">
        <v>527</v>
      </c>
      <c r="K251" s="96" t="n">
        <f aca="false">DATE(MID(J251,1,4),MID(J251,5,2),MID(J251,7,2))</f>
        <v>43838</v>
      </c>
      <c r="L251" s="97" t="str">
        <f aca="true">IF(LEN(J251) &gt; 15,DATE(MID(J251,12,4),MID(J251,16,2),MID(J251,18,2)),TEXT(TODAY(),"yyyy/m/d"))</f>
        <v>2020/2/21</v>
      </c>
      <c r="M251" s="79" t="n">
        <f aca="false">(L251-K251+1)*B251</f>
        <v>6075</v>
      </c>
      <c r="N251" s="98" t="n">
        <f aca="false">H251/M251*365</f>
        <v>0.462293679012346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99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4259.39465199999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Z251-AA251</f>
        <v>-0.0258444393154442</v>
      </c>
      <c r="AD251" s="57" t="n">
        <f aca="false">IF(E251-F251&lt;0,"达成",E251-F251)</f>
        <v>0.163004888888889</v>
      </c>
      <c r="AE251" s="57"/>
    </row>
    <row r="252" customFormat="false" ht="15" hidden="false" customHeight="false" outlineLevel="0" collapsed="false">
      <c r="A252" s="100" t="s">
        <v>867</v>
      </c>
      <c r="B252" s="2" t="n">
        <v>135</v>
      </c>
      <c r="C252" s="93" t="n">
        <v>124.66</v>
      </c>
      <c r="D252" s="94" t="n">
        <v>1.0824</v>
      </c>
      <c r="E252" s="49" t="n">
        <f aca="false">10%*Q252+13%</f>
        <v>0.22</v>
      </c>
      <c r="F252" s="39" t="n">
        <f aca="false">IF(G252="",($F$1*C252-B252)/B252,H252/B252)</f>
        <v>0.0440967555555555</v>
      </c>
      <c r="H252" s="95" t="n">
        <f aca="false">IF(G252="",$F$1*C252-B252,G252-B252)</f>
        <v>5.95306199999999</v>
      </c>
      <c r="I252" s="2" t="s">
        <v>96</v>
      </c>
      <c r="J252" s="50" t="s">
        <v>529</v>
      </c>
      <c r="K252" s="96" t="n">
        <f aca="false">DATE(MID(J252,1,4),MID(J252,5,2),MID(J252,7,2))</f>
        <v>43839</v>
      </c>
      <c r="L252" s="97" t="str">
        <f aca="true">IF(LEN(J252) &gt; 15,DATE(MID(J252,12,4),MID(J252,16,2),MID(J252,18,2)),TEXT(TODAY(),"yyyy/m/d"))</f>
        <v>2020/2/21</v>
      </c>
      <c r="M252" s="79" t="n">
        <f aca="false">(L252-K252+1)*B252</f>
        <v>5940</v>
      </c>
      <c r="N252" s="98" t="n">
        <f aca="false">H252/M252*365</f>
        <v>0.365802631313131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99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4696.19792799999</v>
      </c>
      <c r="Z252" s="40" t="n">
        <f aca="false">W252/X252-1</f>
        <v>0.121947492287717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Z252-AA252</f>
        <v>-0.0282722917452578</v>
      </c>
      <c r="AD252" s="57" t="n">
        <f aca="false">IF(E252-F252&lt;0,"达成",E252-F252)</f>
        <v>0.175903244444445</v>
      </c>
      <c r="AE252" s="57"/>
    </row>
    <row r="253" customFormat="false" ht="15" hidden="false" customHeight="false" outlineLevel="0" collapsed="false">
      <c r="A253" s="100" t="s">
        <v>868</v>
      </c>
      <c r="B253" s="2" t="n">
        <v>135</v>
      </c>
      <c r="C253" s="93" t="n">
        <v>124.95</v>
      </c>
      <c r="D253" s="94" t="n">
        <v>1.0799</v>
      </c>
      <c r="E253" s="49" t="n">
        <f aca="false">10%*Q253+13%</f>
        <v>0.22</v>
      </c>
      <c r="F253" s="39" t="n">
        <f aca="false">IF(G253="",($F$1*C253-B253)/B253,H253/B253)</f>
        <v>0.0465256666666667</v>
      </c>
      <c r="H253" s="95" t="n">
        <f aca="false">IF(G253="",$F$1*C253-B253,G253-B253)</f>
        <v>6.28096500000001</v>
      </c>
      <c r="I253" s="2" t="s">
        <v>96</v>
      </c>
      <c r="J253" s="50" t="s">
        <v>531</v>
      </c>
      <c r="K253" s="96" t="n">
        <f aca="false">DATE(MID(J253,1,4),MID(J253,5,2),MID(J253,7,2))</f>
        <v>43840</v>
      </c>
      <c r="L253" s="97" t="str">
        <f aca="true">IF(LEN(J253) &gt; 15,DATE(MID(J253,12,4),MID(J253,16,2),MID(J253,18,2)),TEXT(TODAY(),"yyyy/m/d"))</f>
        <v>2020/2/21</v>
      </c>
      <c r="M253" s="79" t="n">
        <f aca="false">(L253-K253+1)*B253</f>
        <v>5805</v>
      </c>
      <c r="N253" s="98" t="n">
        <f aca="false">H253/M253*365</f>
        <v>0.394927170542636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99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4613.07900799999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Z253-AA253</f>
        <v>-0.0275558833392124</v>
      </c>
      <c r="AD253" s="57" t="n">
        <f aca="false">IF(E253-F253&lt;0,"达成",E253-F253)</f>
        <v>0.173474333333333</v>
      </c>
      <c r="AE253" s="57"/>
    </row>
    <row r="254" customFormat="false" ht="15" hidden="false" customHeight="false" outlineLevel="0" collapsed="false">
      <c r="A254" s="100" t="s">
        <v>869</v>
      </c>
      <c r="B254" s="2" t="n">
        <v>135</v>
      </c>
      <c r="C254" s="93" t="n">
        <v>123.29</v>
      </c>
      <c r="D254" s="94" t="n">
        <v>1.0944</v>
      </c>
      <c r="E254" s="49" t="n">
        <f aca="false">10%*Q254+13%</f>
        <v>0.22</v>
      </c>
      <c r="F254" s="39" t="n">
        <f aca="false">IF(G254="",($F$1*C254-B254)/B254,H254/B254)</f>
        <v>0.0326222444444446</v>
      </c>
      <c r="H254" s="95" t="n">
        <f aca="false">IF(G254="",$F$1*C254-B254,G254-B254)</f>
        <v>4.40400300000002</v>
      </c>
      <c r="I254" s="2" t="s">
        <v>96</v>
      </c>
      <c r="J254" s="50" t="s">
        <v>533</v>
      </c>
      <c r="K254" s="96" t="n">
        <f aca="false">DATE(MID(J254,1,4),MID(J254,5,2),MID(J254,7,2))</f>
        <v>43843</v>
      </c>
      <c r="L254" s="97" t="str">
        <f aca="true">IF(LEN(J254) &gt; 15,DATE(MID(J254,12,4),MID(J254,16,2),MID(J254,18,2)),TEXT(TODAY(),"yyyy/m/d"))</f>
        <v>2020/2/21</v>
      </c>
      <c r="M254" s="79" t="n">
        <f aca="false">(L254-K254+1)*B254</f>
        <v>5400</v>
      </c>
      <c r="N254" s="98" t="n">
        <f aca="false">H254/M254*365</f>
        <v>0.297677980555557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99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5096.52342399999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Z254-AA254</f>
        <v>-0.0302078364918759</v>
      </c>
      <c r="AD254" s="57" t="n">
        <f aca="false">IF(E254-F254&lt;0,"达成",E254-F254)</f>
        <v>0.187377755555555</v>
      </c>
      <c r="AE254" s="57"/>
    </row>
    <row r="255" customFormat="false" ht="15" hidden="false" customHeight="false" outlineLevel="0" collapsed="false">
      <c r="A255" s="100" t="s">
        <v>870</v>
      </c>
      <c r="B255" s="2" t="n">
        <v>135</v>
      </c>
      <c r="C255" s="93" t="n">
        <v>123.58</v>
      </c>
      <c r="D255" s="94" t="n">
        <v>1.0918</v>
      </c>
      <c r="E255" s="49" t="n">
        <f aca="false">10%*Q255+13%</f>
        <v>0.22</v>
      </c>
      <c r="F255" s="39" t="n">
        <f aca="false">IF(G255="",($F$1*C255-B255)/B255,H255/B255)</f>
        <v>0.0350511555555556</v>
      </c>
      <c r="H255" s="95" t="n">
        <f aca="false">IF(G255="",$F$1*C255-B255,G255-B255)</f>
        <v>4.73190600000001</v>
      </c>
      <c r="I255" s="2" t="s">
        <v>96</v>
      </c>
      <c r="J255" s="50" t="s">
        <v>535</v>
      </c>
      <c r="K255" s="96" t="n">
        <f aca="false">DATE(MID(J255,1,4),MID(J255,5,2),MID(J255,7,2))</f>
        <v>43844</v>
      </c>
      <c r="L255" s="97" t="str">
        <f aca="true">IF(LEN(J255) &gt; 15,DATE(MID(J255,12,4),MID(J255,16,2),MID(J255,18,2)),TEXT(TODAY(),"yyyy/m/d"))</f>
        <v>2020/2/21</v>
      </c>
      <c r="M255" s="79" t="n">
        <f aca="false">(L255-K255+1)*B255</f>
        <v>5265</v>
      </c>
      <c r="N255" s="98" t="n">
        <f aca="false">H255/M255*365</f>
        <v>0.328042866096867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99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Z255-AA255</f>
        <v>-0.0294624679522559</v>
      </c>
      <c r="AD255" s="57" t="n">
        <f aca="false">IF(E255-F255&lt;0,"达成",E255-F255)</f>
        <v>0.184948844444444</v>
      </c>
      <c r="AE255" s="57"/>
    </row>
    <row r="256" customFormat="false" ht="15" hidden="false" customHeight="false" outlineLevel="0" collapsed="false">
      <c r="A256" s="100" t="s">
        <v>871</v>
      </c>
      <c r="B256" s="2" t="n">
        <v>135</v>
      </c>
      <c r="C256" s="93" t="n">
        <v>123.86</v>
      </c>
      <c r="D256" s="94" t="n">
        <v>1.0894</v>
      </c>
      <c r="E256" s="49" t="n">
        <f aca="false">10%*Q256+13%</f>
        <v>0.22</v>
      </c>
      <c r="F256" s="39" t="n">
        <f aca="false">IF(G256="",($F$1*C256-B256)/B256,H256/B256)</f>
        <v>0.0373963111111112</v>
      </c>
      <c r="H256" s="95" t="n">
        <f aca="false">IF(G256="",$F$1*C256-B256,G256-B256)</f>
        <v>5.04850200000001</v>
      </c>
      <c r="I256" s="2" t="s">
        <v>96</v>
      </c>
      <c r="J256" s="50" t="s">
        <v>537</v>
      </c>
      <c r="K256" s="96" t="n">
        <f aca="false">DATE(MID(J256,1,4),MID(J256,5,2),MID(J256,7,2))</f>
        <v>43845</v>
      </c>
      <c r="L256" s="97" t="str">
        <f aca="true">IF(LEN(J256) &gt; 15,DATE(MID(J256,12,4),MID(J256,16,2),MID(J256,18,2)),TEXT(TODAY(),"yyyy/m/d"))</f>
        <v>2020/2/21</v>
      </c>
      <c r="M256" s="79" t="n">
        <f aca="false">(L256-K256+1)*B256</f>
        <v>5130</v>
      </c>
      <c r="N256" s="98" t="n">
        <f aca="false">H256/M256*365</f>
        <v>0.359201409356726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99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4928.73850999999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Z256-AA256</f>
        <v>-0.0287650575435174</v>
      </c>
      <c r="AD256" s="57" t="n">
        <f aca="false">IF(E256-F256&lt;0,"达成",E256-F256)</f>
        <v>0.182603688888889</v>
      </c>
      <c r="AE256" s="57"/>
    </row>
    <row r="257" customFormat="false" ht="15" hidden="false" customHeight="false" outlineLevel="0" collapsed="false">
      <c r="A257" s="100" t="s">
        <v>872</v>
      </c>
      <c r="B257" s="2" t="n">
        <v>135</v>
      </c>
      <c r="C257" s="93" t="n">
        <v>123.81</v>
      </c>
      <c r="D257" s="94" t="n">
        <v>1.0898</v>
      </c>
      <c r="E257" s="49" t="n">
        <f aca="false">10%*Q257+13%</f>
        <v>0.22</v>
      </c>
      <c r="F257" s="39" t="n">
        <f aca="false">IF(G257="",($F$1*C257-B257)/B257,H257/B257)</f>
        <v>0.0369775333333335</v>
      </c>
      <c r="H257" s="95" t="n">
        <f aca="false">IF(G257="",$F$1*C257-B257,G257-B257)</f>
        <v>4.99196700000002</v>
      </c>
      <c r="I257" s="2" t="s">
        <v>96</v>
      </c>
      <c r="J257" s="50" t="s">
        <v>539</v>
      </c>
      <c r="K257" s="96" t="n">
        <f aca="false">DATE(MID(J257,1,4),MID(J257,5,2),MID(J257,7,2))</f>
        <v>43846</v>
      </c>
      <c r="L257" s="97" t="str">
        <f aca="true">IF(LEN(J257) &gt; 15,DATE(MID(J257,12,4),MID(J257,16,2),MID(J257,18,2)),TEXT(TODAY(),"yyyy/m/d"))</f>
        <v>2020/2/21</v>
      </c>
      <c r="M257" s="79" t="n">
        <f aca="false">(L257-K257+1)*B257</f>
        <v>4995</v>
      </c>
      <c r="N257" s="98" t="n">
        <f aca="false">H257/M257*365</f>
        <v>0.364778369369371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99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4942.15330799999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Z257-AA257</f>
        <v>-0.0286224756951143</v>
      </c>
      <c r="AD257" s="57" t="n">
        <f aca="false">IF(E257-F257&lt;0,"达成",E257-F257)</f>
        <v>0.183022466666667</v>
      </c>
      <c r="AE257" s="57"/>
    </row>
    <row r="258" customFormat="false" ht="15" hidden="false" customHeight="false" outlineLevel="0" collapsed="false">
      <c r="A258" s="100" t="s">
        <v>873</v>
      </c>
      <c r="B258" s="2" t="n">
        <v>135</v>
      </c>
      <c r="C258" s="93" t="n">
        <v>124.14</v>
      </c>
      <c r="D258" s="94" t="n">
        <v>1.0869</v>
      </c>
      <c r="E258" s="49" t="n">
        <f aca="false">10%*Q258+13%</f>
        <v>0.22</v>
      </c>
      <c r="F258" s="39" t="n">
        <f aca="false">IF(G258="",($F$1*C258-B258)/B258,H258/B258)</f>
        <v>0.0397414666666668</v>
      </c>
      <c r="H258" s="95" t="n">
        <f aca="false">IF(G258="",$F$1*C258-B258,G258-B258)</f>
        <v>5.36509800000002</v>
      </c>
      <c r="I258" s="2" t="s">
        <v>96</v>
      </c>
      <c r="J258" s="50" t="s">
        <v>541</v>
      </c>
      <c r="K258" s="96" t="n">
        <f aca="false">DATE(MID(J258,1,4),MID(J258,5,2),MID(J258,7,2))</f>
        <v>43847</v>
      </c>
      <c r="L258" s="97" t="str">
        <f aca="true">IF(LEN(J258) &gt; 15,DATE(MID(J258,12,4),MID(J258,16,2),MID(J258,18,2)),TEXT(TODAY(),"yyyy/m/d"))</f>
        <v>2020/2/21</v>
      </c>
      <c r="M258" s="79" t="n">
        <f aca="false">(L258-K258+1)*B258</f>
        <v>4860</v>
      </c>
      <c r="N258" s="98" t="n">
        <f aca="false">H258/M258*365</f>
        <v>0.402934314814816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99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4843.94373999999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Z258-AA258</f>
        <v>-0.0278396967068637</v>
      </c>
      <c r="AD258" s="57" t="n">
        <f aca="false">IF(E258-F258&lt;0,"达成",E258-F258)</f>
        <v>0.180258533333333</v>
      </c>
      <c r="AE258" s="57"/>
    </row>
    <row r="259" customFormat="false" ht="15" hidden="false" customHeight="false" outlineLevel="0" collapsed="false">
      <c r="A259" s="100" t="s">
        <v>874</v>
      </c>
      <c r="B259" s="2" t="n">
        <v>135</v>
      </c>
      <c r="C259" s="93" t="n">
        <v>122.41</v>
      </c>
      <c r="D259" s="94" t="n">
        <v>1.1023</v>
      </c>
      <c r="E259" s="49" t="n">
        <f aca="false">10%*Q259+13%</f>
        <v>0.22</v>
      </c>
      <c r="F259" s="39" t="n">
        <f aca="false">IF(G259="",($F$1*C259-B259)/B259,H259/B259)</f>
        <v>0.0252517555555555</v>
      </c>
      <c r="H259" s="95" t="n">
        <f aca="false">IF(G259="",$F$1*C259-B259,G259-B259)</f>
        <v>3.408987</v>
      </c>
      <c r="I259" s="2" t="s">
        <v>96</v>
      </c>
      <c r="J259" s="50" t="s">
        <v>543</v>
      </c>
      <c r="K259" s="96" t="n">
        <f aca="false">DATE(MID(J259,1,4),MID(J259,5,2),MID(J259,7,2))</f>
        <v>43850</v>
      </c>
      <c r="L259" s="97" t="str">
        <f aca="true">IF(LEN(J259) &gt; 15,DATE(MID(J259,12,4),MID(J259,16,2),MID(J259,18,2)),TEXT(TODAY(),"yyyy/m/d"))</f>
        <v>2020/2/21</v>
      </c>
      <c r="M259" s="79" t="n">
        <f aca="false">(L259-K259+1)*B259</f>
        <v>4455</v>
      </c>
      <c r="N259" s="98" t="n">
        <f aca="false">H259/M259*365</f>
        <v>0.27929972053872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99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5366.93569199999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Z259-AA259</f>
        <v>-0.0317305598137227</v>
      </c>
      <c r="AD259" s="57" t="n">
        <f aca="false">IF(E259-F259&lt;0,"达成",E259-F259)</f>
        <v>0.194748244444444</v>
      </c>
    </row>
    <row r="260" customFormat="false" ht="15" hidden="false" customHeight="false" outlineLevel="0" collapsed="false">
      <c r="A260" s="100" t="s">
        <v>875</v>
      </c>
      <c r="B260" s="2" t="n">
        <v>135</v>
      </c>
      <c r="C260" s="93" t="n">
        <v>123.66</v>
      </c>
      <c r="D260" s="94" t="n">
        <v>1.0911</v>
      </c>
      <c r="E260" s="49" t="n">
        <f aca="false">10%*Q260+13%</f>
        <v>0.22</v>
      </c>
      <c r="F260" s="39" t="n">
        <f aca="false">IF(G260="",($F$1*C260-B260)/B260,H260/B260)</f>
        <v>0.0357212</v>
      </c>
      <c r="H260" s="95" t="n">
        <f aca="false">IF(G260="",$F$1*C260-B260,G260-B260)</f>
        <v>4.822362</v>
      </c>
      <c r="I260" s="2" t="s">
        <v>96</v>
      </c>
      <c r="J260" s="50" t="s">
        <v>545</v>
      </c>
      <c r="K260" s="96" t="n">
        <f aca="false">DATE(MID(J260,1,4),MID(J260,5,2),MID(J260,7,2))</f>
        <v>43851</v>
      </c>
      <c r="L260" s="97" t="str">
        <f aca="true">IF(LEN(J260) &gt; 15,DATE(MID(J260,12,4),MID(J260,16,2),MID(J260,18,2)),TEXT(TODAY(),"yyyy/m/d"))</f>
        <v>2020/2/21</v>
      </c>
      <c r="M260" s="79" t="n">
        <f aca="false">(L260-K260+1)*B260</f>
        <v>4320</v>
      </c>
      <c r="N260" s="98" t="n">
        <f aca="false">H260/M260*365</f>
        <v>0.4074449375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99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4987.27026999999</v>
      </c>
      <c r="Z260" s="40" t="n">
        <f aca="false">W260/X260-1</f>
        <v>0.125972979792877</v>
      </c>
      <c r="AA260" s="40" t="n">
        <f aca="false">S260/(X260-V260)-1</f>
        <v>0.15523484635789</v>
      </c>
      <c r="AB260" s="40" t="n">
        <f aca="false">SUM($C$2:C260)*D260/SUM($B$2:B260)-1</f>
        <v>0.152781186587522</v>
      </c>
      <c r="AC260" s="40" t="n">
        <f aca="false">Z260-AA260</f>
        <v>-0.0292618665650135</v>
      </c>
      <c r="AD260" s="57" t="n">
        <f aca="false">IF(E260-F260&lt;0,"达成",E260-F260)</f>
        <v>0.1842788</v>
      </c>
    </row>
    <row r="261" customFormat="false" ht="15" hidden="false" customHeight="false" outlineLevel="0" collapsed="false">
      <c r="A261" s="100" t="s">
        <v>876</v>
      </c>
      <c r="B261" s="2" t="n">
        <v>135</v>
      </c>
      <c r="C261" s="93" t="n">
        <v>122.59</v>
      </c>
      <c r="D261" s="94" t="n">
        <v>1.1007</v>
      </c>
      <c r="E261" s="49" t="n">
        <f aca="false">10%*Q261+13%</f>
        <v>0.22</v>
      </c>
      <c r="F261" s="39" t="n">
        <f aca="false">IF(G261="",($F$1*C261-B261)/B261,H261/B261)</f>
        <v>0.0267593555555556</v>
      </c>
      <c r="H261" s="95" t="n">
        <f aca="false">IF(G261="",$F$1*C261-B261,G261-B261)</f>
        <v>3.61251300000001</v>
      </c>
      <c r="I261" s="2" t="s">
        <v>96</v>
      </c>
      <c r="J261" s="50" t="s">
        <v>547</v>
      </c>
      <c r="K261" s="96" t="n">
        <f aca="false">DATE(MID(J261,1,4),MID(J261,5,2),MID(J261,7,2))</f>
        <v>43852</v>
      </c>
      <c r="L261" s="97" t="str">
        <f aca="true">IF(LEN(J261) &gt; 15,DATE(MID(J261,12,4),MID(J261,16,2),MID(J261,18,2)),TEXT(TODAY(),"yyyy/m/d"))</f>
        <v>2020/2/21</v>
      </c>
      <c r="M261" s="79" t="n">
        <f aca="false">(L261-K261+1)*B261</f>
        <v>4185</v>
      </c>
      <c r="N261" s="98" t="n">
        <f aca="false">H261/M261*365</f>
        <v>0.31506983154122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99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5313.75580299999</v>
      </c>
      <c r="Z261" s="40" t="n">
        <f aca="false">W261/X261-1</f>
        <v>0.133763519269981</v>
      </c>
      <c r="AA261" s="40" t="n">
        <f aca="false">S261/(X261-V261)-1</f>
        <v>0.164705008359612</v>
      </c>
      <c r="AB261" s="40" t="n">
        <f aca="false">SUM($C$2:C261)*D261/SUM($B$2:B261)-1</f>
        <v>0.162368570471995</v>
      </c>
      <c r="AC261" s="40" t="n">
        <f aca="false">Z261-AA261</f>
        <v>-0.0309414890896316</v>
      </c>
      <c r="AD261" s="57" t="n">
        <f aca="false">IF(E261-F261&lt;0,"达成",E261-F261)</f>
        <v>0.193240644444444</v>
      </c>
    </row>
    <row r="262" customFormat="false" ht="15" hidden="false" customHeight="false" outlineLevel="0" collapsed="false">
      <c r="A262" s="100" t="s">
        <v>877</v>
      </c>
      <c r="B262" s="2" t="n">
        <v>135</v>
      </c>
      <c r="C262" s="93" t="n">
        <v>126.71</v>
      </c>
      <c r="D262" s="94" t="n">
        <v>1.0649</v>
      </c>
      <c r="E262" s="49" t="n">
        <f aca="false">10%*Q262+13%</f>
        <v>0.22</v>
      </c>
      <c r="F262" s="39" t="n">
        <f aca="false">IF(G262="",($F$1*C262-B262)/B262,H262/B262)</f>
        <v>0.0612666444444444</v>
      </c>
      <c r="H262" s="95" t="n">
        <f aca="false">IF(G262="",$F$1*C262-B262,G262-B262)</f>
        <v>8.27099699999999</v>
      </c>
      <c r="I262" s="2" t="s">
        <v>96</v>
      </c>
      <c r="J262" s="50" t="s">
        <v>549</v>
      </c>
      <c r="K262" s="96" t="n">
        <f aca="false">DATE(MID(J262,1,4),MID(J262,5,2),MID(J262,7,2))</f>
        <v>43853</v>
      </c>
      <c r="L262" s="97" t="str">
        <f aca="true">IF(LEN(J262) &gt; 15,DATE(MID(J262,12,4),MID(J262,16,2),MID(J262,18,2)),TEXT(TODAY(),"yyyy/m/d"))</f>
        <v>2020/2/21</v>
      </c>
      <c r="M262" s="79" t="n">
        <f aca="false">(L262-K262+1)*B262</f>
        <v>4050</v>
      </c>
      <c r="N262" s="98" t="n">
        <f aca="false">H262/M262*365</f>
        <v>0.74541084074074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99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4091.53849999999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Z262-AA262</f>
        <v>-0.0236450032270512</v>
      </c>
      <c r="AD262" s="57" t="n">
        <f aca="false">IF(E262-F262&lt;0,"达成",E262-F262)</f>
        <v>0.158733355555556</v>
      </c>
    </row>
    <row r="263" customFormat="false" ht="15" hidden="false" customHeight="false" outlineLevel="0" collapsed="false">
      <c r="A263" s="100" t="s">
        <v>878</v>
      </c>
      <c r="B263" s="2" t="n">
        <v>135</v>
      </c>
      <c r="C263" s="93" t="n">
        <v>138.08</v>
      </c>
      <c r="D263" s="94" t="n">
        <v>0.9772</v>
      </c>
      <c r="E263" s="49" t="n">
        <f aca="false">10%*Q263+13%</f>
        <v>0.22</v>
      </c>
      <c r="F263" s="39" t="n">
        <f aca="false">IF(G263="",($F$1*C263-B263)/B263,H263/B263)</f>
        <v>0.156496711111111</v>
      </c>
      <c r="H263" s="95" t="n">
        <f aca="false">IF(G263="",$F$1*C263-B263,G263-B263)</f>
        <v>21.127056</v>
      </c>
      <c r="I263" s="2" t="s">
        <v>96</v>
      </c>
      <c r="J263" s="50" t="s">
        <v>551</v>
      </c>
      <c r="K263" s="96" t="n">
        <f aca="false">DATE(MID(J263,1,4),MID(J263,5,2),MID(J263,7,2))</f>
        <v>43864</v>
      </c>
      <c r="L263" s="97" t="str">
        <f aca="true">IF(LEN(J263) &gt; 15,DATE(MID(J263,12,4),MID(J263,16,2),MID(J263,18,2)),TEXT(TODAY(),"yyyy/m/d"))</f>
        <v>2020/2/21</v>
      </c>
      <c r="M263" s="79" t="n">
        <f aca="false">(L263-K263+1)*B263</f>
        <v>2565</v>
      </c>
      <c r="N263" s="98" t="n">
        <f aca="false">H263/M263*365</f>
        <v>3.0063841871345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99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</v>
      </c>
      <c r="Z263" s="40" t="n">
        <f aca="false">W263/X263-1</f>
        <v>0.0271641399174896</v>
      </c>
      <c r="AA263" s="40" t="n">
        <f aca="false">S263/(X263-V263)-1</f>
        <v>0.0333954596452874</v>
      </c>
      <c r="AB263" s="40" t="n">
        <f aca="false">SUM($C$2:C263)*D263/SUM($B$2:B263)-1</f>
        <v>0.0314523750468811</v>
      </c>
      <c r="AC263" s="40" t="n">
        <f aca="false">Z263-AA263</f>
        <v>-0.00623131972779789</v>
      </c>
      <c r="AD263" s="57" t="n">
        <f aca="false">IF(E263-F263&lt;0,"达成",E263-F263)</f>
        <v>0.0635032888888888</v>
      </c>
    </row>
    <row r="264" customFormat="false" ht="15" hidden="false" customHeight="false" outlineLevel="0" collapsed="false">
      <c r="A264" s="100" t="s">
        <v>879</v>
      </c>
      <c r="B264" s="2" t="n">
        <v>90</v>
      </c>
      <c r="C264" s="93" t="n">
        <v>90.35</v>
      </c>
      <c r="D264" s="94" t="n">
        <v>0.9957</v>
      </c>
      <c r="E264" s="49" t="n">
        <f aca="false">10%*Q264+13%</f>
        <v>0.19</v>
      </c>
      <c r="F264" s="39" t="n">
        <f aca="false">IF(G264="",($F$1*C264-B264)/B264,H264/B264)</f>
        <v>0.135097166666667</v>
      </c>
      <c r="H264" s="95" t="n">
        <f aca="false">IF(G264="",$F$1*C264-B264,G264-B264)</f>
        <v>12.158745</v>
      </c>
      <c r="I264" s="2" t="s">
        <v>96</v>
      </c>
      <c r="J264" s="50" t="s">
        <v>553</v>
      </c>
      <c r="K264" s="96" t="n">
        <f aca="false">DATE(MID(J264,1,4),MID(J264,5,2),MID(J264,7,2))</f>
        <v>43865</v>
      </c>
      <c r="L264" s="97" t="str">
        <f aca="true">IF(LEN(J264) &gt; 15,DATE(MID(J264,12,4),MID(J264,16,2),MID(J264,18,2)),TEXT(TODAY(),"yyyy/m/d"))</f>
        <v>2020/2/21</v>
      </c>
      <c r="M264" s="79" t="n">
        <f aca="false">(L264-K264+1)*B264</f>
        <v>1620</v>
      </c>
      <c r="N264" s="98" t="n">
        <f aca="false">H264/M264*365</f>
        <v>2.73947032407407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99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1722.84825099999</v>
      </c>
      <c r="Z264" s="40" t="n">
        <f aca="false">W264/X264-1</f>
        <v>0.042979874042659</v>
      </c>
      <c r="AA264" s="40" t="n">
        <f aca="false">S264/(X264-V264)-1</f>
        <v>0.0528120446284222</v>
      </c>
      <c r="AB264" s="40" t="n">
        <f aca="false">SUM($C$2:C264)*D264/SUM($B$2:B264)-1</f>
        <v>0.0508640404141203</v>
      </c>
      <c r="AC264" s="40" t="n">
        <f aca="false">Z264-AA264</f>
        <v>-0.00983217058576313</v>
      </c>
      <c r="AD264" s="57" t="n">
        <f aca="false">IF(E264-F264&lt;0,"达成",E264-F264)</f>
        <v>0.0549028333333334</v>
      </c>
    </row>
    <row r="265" customFormat="false" ht="15" hidden="false" customHeight="false" outlineLevel="0" collapsed="false">
      <c r="A265" s="100" t="s">
        <v>880</v>
      </c>
      <c r="B265" s="2" t="n">
        <v>90</v>
      </c>
      <c r="C265" s="93" t="n">
        <v>88.24</v>
      </c>
      <c r="D265" s="94" t="n">
        <v>1.0195</v>
      </c>
      <c r="E265" s="49" t="n">
        <f aca="false">10%*Q265+13%</f>
        <v>0.19</v>
      </c>
      <c r="F265" s="39" t="n">
        <f aca="false">IF(G265="",($F$1*C265-B265)/B265,H265/B265)</f>
        <v>0.108588533333333</v>
      </c>
      <c r="H265" s="95" t="n">
        <f aca="false">IF(G265="",$F$1*C265-B265,G265-B265)</f>
        <v>9.77296799999999</v>
      </c>
      <c r="I265" s="2" t="s">
        <v>96</v>
      </c>
      <c r="J265" s="50" t="s">
        <v>555</v>
      </c>
      <c r="K265" s="96" t="n">
        <f aca="false">DATE(MID(J265,1,4),MID(J265,5,2),MID(J265,7,2))</f>
        <v>43866</v>
      </c>
      <c r="L265" s="97" t="str">
        <f aca="true">IF(LEN(J265) &gt; 15,DATE(MID(J265,12,4),MID(J265,16,2),MID(J265,18,2)),TEXT(TODAY(),"yyyy/m/d"))</f>
        <v>2020/2/21</v>
      </c>
      <c r="M265" s="79" t="n">
        <f aca="false">(L265-K265+1)*B265</f>
        <v>1530</v>
      </c>
      <c r="N265" s="98" t="n">
        <f aca="false">H265/M265*365</f>
        <v>2.33145968627451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99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2543.75256499999</v>
      </c>
      <c r="Z265" s="40" t="n">
        <f aca="false">W265/X265-1</f>
        <v>0.0633168031113873</v>
      </c>
      <c r="AA265" s="40" t="n">
        <f aca="false">S265/(X265-V265)-1</f>
        <v>0.0777614437217113</v>
      </c>
      <c r="AB265" s="40" t="n">
        <f aca="false">SUM($C$2:C265)*D265/SUM($B$2:B265)-1</f>
        <v>0.075811419539515</v>
      </c>
      <c r="AC265" s="40" t="n">
        <f aca="false">Z265-AA265</f>
        <v>-0.014444640610324</v>
      </c>
      <c r="AD265" s="57" t="n">
        <f aca="false">IF(E265-F265&lt;0,"达成",E265-F265)</f>
        <v>0.0814114666666668</v>
      </c>
    </row>
    <row r="266" customFormat="false" ht="15" hidden="false" customHeight="false" outlineLevel="0" collapsed="false">
      <c r="A266" s="100" t="s">
        <v>881</v>
      </c>
      <c r="B266" s="2" t="n">
        <v>135</v>
      </c>
      <c r="C266" s="93" t="n">
        <v>128.68</v>
      </c>
      <c r="D266" s="94" t="n">
        <v>1.0486</v>
      </c>
      <c r="E266" s="49" t="n">
        <f aca="false">10%*Q266+13%</f>
        <v>0.22</v>
      </c>
      <c r="F266" s="39" t="n">
        <f aca="false">IF(G266="",($F$1*C266-B266)/B266,H266/B266)</f>
        <v>0.077766488888889</v>
      </c>
      <c r="H266" s="95" t="n">
        <f aca="false">IF(G266="",$F$1*C266-B266,G266-B266)</f>
        <v>10.498476</v>
      </c>
      <c r="I266" s="2" t="s">
        <v>96</v>
      </c>
      <c r="J266" s="50" t="s">
        <v>557</v>
      </c>
      <c r="K266" s="96" t="n">
        <f aca="false">DATE(MID(J266,1,4),MID(J266,5,2),MID(J266,7,2))</f>
        <v>43867</v>
      </c>
      <c r="L266" s="97" t="str">
        <f aca="true">IF(LEN(J266) &gt; 15,DATE(MID(J266,12,4),MID(J266,16,2),MID(J266,18,2)),TEXT(TODAY(),"yyyy/m/d"))</f>
        <v>2020/2/21</v>
      </c>
      <c r="M266" s="79" t="n">
        <f aca="false">(L266-K266+1)*B266</f>
        <v>2160</v>
      </c>
      <c r="N266" s="98" t="n">
        <f aca="false">H266/M266*365</f>
        <v>1.77404802777778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99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3550.01300999999</v>
      </c>
      <c r="Z266" s="40" t="n">
        <f aca="false">W266/X266-1</f>
        <v>0.0880677998015378</v>
      </c>
      <c r="AA266" s="40" t="n">
        <f aca="false">S266/(X266-V266)-1</f>
        <v>0.108076381713421</v>
      </c>
      <c r="AB266" s="40" t="n">
        <f aca="false">SUM($C$2:C266)*D266/SUM($B$2:B266)-1</f>
        <v>0.106160361994542</v>
      </c>
      <c r="AC266" s="40" t="n">
        <f aca="false">Z266-AA266</f>
        <v>-0.0200085819118834</v>
      </c>
      <c r="AD266" s="57" t="n">
        <f aca="false">IF(E266-F266&lt;0,"达成",E266-F266)</f>
        <v>0.142233511111111</v>
      </c>
    </row>
    <row r="267" customFormat="false" ht="15" hidden="false" customHeight="false" outlineLevel="0" collapsed="false">
      <c r="A267" s="100" t="s">
        <v>882</v>
      </c>
      <c r="B267" s="2" t="n">
        <v>135</v>
      </c>
      <c r="C267" s="93" t="n">
        <v>127.69</v>
      </c>
      <c r="D267" s="94" t="n">
        <v>1.0567</v>
      </c>
      <c r="E267" s="49" t="n">
        <f aca="false">10%*Q267+13%</f>
        <v>0.22</v>
      </c>
      <c r="F267" s="39" t="n">
        <f aca="false">IF(G267="",($F$1*C267-B267)/B267,H267/B267)</f>
        <v>0.069474688888889</v>
      </c>
      <c r="H267" s="95" t="n">
        <f aca="false">IF(G267="",$F$1*C267-B267,G267-B267)</f>
        <v>9.37908300000001</v>
      </c>
      <c r="I267" s="2" t="s">
        <v>96</v>
      </c>
      <c r="J267" s="50" t="s">
        <v>559</v>
      </c>
      <c r="K267" s="96" t="n">
        <f aca="false">DATE(MID(J267,1,4),MID(J267,5,2),MID(J267,7,2))</f>
        <v>43868</v>
      </c>
      <c r="L267" s="97" t="str">
        <f aca="true">IF(LEN(J267) &gt; 15,DATE(MID(J267,12,4),MID(J267,16,2),MID(J267,18,2)),TEXT(TODAY(),"yyyy/m/d"))</f>
        <v>2020/2/21</v>
      </c>
      <c r="M267" s="79" t="n">
        <f aca="false">(L267-K267+1)*B267</f>
        <v>2025</v>
      </c>
      <c r="N267" s="98" t="n">
        <f aca="false">H267/M267*365</f>
        <v>1.69055076296296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99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3831.09686799999</v>
      </c>
      <c r="Z267" s="40" t="n">
        <f aca="false">W267/X267-1</f>
        <v>0.0947236214117937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Z267-AA267</f>
        <v>-0.0214326658771911</v>
      </c>
      <c r="AD267" s="57" t="n">
        <f aca="false">IF(E267-F267&lt;0,"达成",E267-F267)</f>
        <v>0.150525311111111</v>
      </c>
    </row>
    <row r="268" customFormat="false" ht="15" hidden="false" customHeight="false" outlineLevel="0" collapsed="false">
      <c r="A268" s="100" t="s">
        <v>883</v>
      </c>
      <c r="B268" s="2" t="n">
        <v>135</v>
      </c>
      <c r="C268" s="93" t="n">
        <v>126.37</v>
      </c>
      <c r="D268" s="94" t="n">
        <v>1.0677</v>
      </c>
      <c r="E268" s="49" t="n">
        <f aca="false">10%*Q268+13%</f>
        <v>0.22</v>
      </c>
      <c r="F268" s="39" t="n">
        <f aca="false">IF(G268="",($F$1*C268-B268)/B268,H268/B268)</f>
        <v>0.0584189555555556</v>
      </c>
      <c r="H268" s="95" t="n">
        <f aca="false">IF(G268="",$F$1*C268-B268,G268-B268)</f>
        <v>7.88655900000001</v>
      </c>
      <c r="I268" s="2" t="s">
        <v>96</v>
      </c>
      <c r="J268" s="50" t="s">
        <v>561</v>
      </c>
      <c r="K268" s="96" t="n">
        <f aca="false">DATE(MID(J268,1,4),MID(J268,5,2),MID(J268,7,2))</f>
        <v>43871</v>
      </c>
      <c r="L268" s="97" t="str">
        <f aca="true">IF(LEN(J268) &gt; 15,DATE(MID(J268,12,4),MID(J268,16,2),MID(J268,18,2)),TEXT(TODAY(),"yyyy/m/d"))</f>
        <v>2020/2/21</v>
      </c>
      <c r="M268" s="79" t="n">
        <f aca="false">(L268-K268+1)*B268</f>
        <v>1620</v>
      </c>
      <c r="N268" s="98" t="n">
        <f aca="false">H268/M268*365</f>
        <v>1.77690989814815</v>
      </c>
      <c r="O268" s="52" t="n">
        <f aca="false">D268*C268</f>
        <v>134.925249</v>
      </c>
      <c r="P268" s="52" t="n">
        <f aca="false">O268-B268</f>
        <v>-0.074750999999992</v>
      </c>
      <c r="Q268" s="53" t="n">
        <f aca="false">B268/150</f>
        <v>0.9</v>
      </c>
      <c r="R268" s="54" t="n">
        <f aca="false">R267+C268-T268</f>
        <v>34964.41</v>
      </c>
      <c r="S268" s="55" t="n">
        <f aca="false">R268*D268</f>
        <v>37331.500557</v>
      </c>
      <c r="T268" s="55"/>
      <c r="U268" s="99"/>
      <c r="V268" s="56" t="n">
        <f aca="false">U268+V267</f>
        <v>7462.74</v>
      </c>
      <c r="W268" s="56" t="n">
        <f aca="false">S268+V268</f>
        <v>44794.240557</v>
      </c>
      <c r="X268" s="1" t="n">
        <f aca="false">X267+B268</f>
        <v>40580</v>
      </c>
      <c r="Y268" s="54" t="n">
        <f aca="false">W268-X268</f>
        <v>4214.240557</v>
      </c>
      <c r="Z268" s="40" t="n">
        <f aca="false">W268/X268-1</f>
        <v>0.103850186224741</v>
      </c>
      <c r="AA268" s="40" t="n">
        <f aca="false">S268/(X268-V268)-1</f>
        <v>0.127252090209154</v>
      </c>
      <c r="AB268" s="40" t="n">
        <f aca="false">SUM($C$2:C268)*D268/SUM($B$2:B268)-1</f>
        <v>0.125499458008872</v>
      </c>
      <c r="AC268" s="40" t="n">
        <f aca="false">Z268-AA268</f>
        <v>-0.0234019039844124</v>
      </c>
      <c r="AD268" s="57" t="n">
        <f aca="false">IF(E268-F268&lt;0,"达成",E268-F268)</f>
        <v>0.161581044444444</v>
      </c>
    </row>
    <row r="269" customFormat="false" ht="15" hidden="false" customHeight="false" outlineLevel="0" collapsed="false">
      <c r="A269" s="100" t="s">
        <v>884</v>
      </c>
      <c r="B269" s="2" t="n">
        <v>135</v>
      </c>
      <c r="C269" s="93" t="n">
        <v>126.79</v>
      </c>
      <c r="D269" s="94" t="n">
        <v>1.0642</v>
      </c>
      <c r="E269" s="49" t="n">
        <f aca="false">10%*Q269+13%</f>
        <v>0.22</v>
      </c>
      <c r="F269" s="39" t="n">
        <f aca="false">IF(G269="",($F$1*C269-B269)/B269,H269/B269)</f>
        <v>0.061936688888889</v>
      </c>
      <c r="H269" s="95" t="n">
        <f aca="false">IF(G269="",$F$1*C269-B269,G269-B269)</f>
        <v>8.36145300000001</v>
      </c>
      <c r="I269" s="2" t="s">
        <v>96</v>
      </c>
      <c r="J269" s="50" t="s">
        <v>563</v>
      </c>
      <c r="K269" s="96" t="n">
        <f aca="false">DATE(MID(J269,1,4),MID(J269,5,2),MID(J269,7,2))</f>
        <v>43872</v>
      </c>
      <c r="L269" s="97" t="str">
        <f aca="true">IF(LEN(J269) &gt; 15,DATE(MID(J269,12,4),MID(J269,16,2),MID(J269,18,2)),TEXT(TODAY(),"yyyy/m/d"))</f>
        <v>2020/2/21</v>
      </c>
      <c r="M269" s="79" t="n">
        <f aca="false">(L269-K269+1)*B269</f>
        <v>1485</v>
      </c>
      <c r="N269" s="98" t="n">
        <f aca="false">H269/M269*365</f>
        <v>2.05517194949495</v>
      </c>
      <c r="O269" s="52" t="n">
        <f aca="false">D269*C269</f>
        <v>134.929918</v>
      </c>
      <c r="P269" s="52" t="n">
        <f aca="false">O269-B269</f>
        <v>-0.0700819999999851</v>
      </c>
      <c r="Q269" s="53" t="n">
        <f aca="false">B269/150</f>
        <v>0.9</v>
      </c>
      <c r="R269" s="54" t="n">
        <f aca="false">R268+C269-T269</f>
        <v>35091.2</v>
      </c>
      <c r="S269" s="55" t="n">
        <f aca="false">R269*D269</f>
        <v>37344.05504</v>
      </c>
      <c r="T269" s="55"/>
      <c r="U269" s="99"/>
      <c r="V269" s="56" t="n">
        <f aca="false">U269+V268</f>
        <v>7462.74</v>
      </c>
      <c r="W269" s="56" t="n">
        <f aca="false">S269+V269</f>
        <v>44806.79504</v>
      </c>
      <c r="X269" s="1" t="n">
        <f aca="false">X268+B269</f>
        <v>40715</v>
      </c>
      <c r="Y269" s="54" t="n">
        <f aca="false">W269-X269</f>
        <v>4091.79504</v>
      </c>
      <c r="Z269" s="40" t="n">
        <f aca="false">W269/X269-1</f>
        <v>0.10049846592165</v>
      </c>
      <c r="AA269" s="40" t="n">
        <f aca="false">S269/(X269-V269)-1</f>
        <v>0.123053141049661</v>
      </c>
      <c r="AB269" s="40" t="n">
        <f aca="false">SUM($C$2:C269)*D269/SUM($B$2:B269)-1</f>
        <v>0.121404376617954</v>
      </c>
      <c r="AC269" s="40" t="n">
        <f aca="false">Z269-AA269</f>
        <v>-0.0225546751280106</v>
      </c>
      <c r="AD269" s="57" t="n">
        <f aca="false">IF(E269-F269&lt;0,"达成",E269-F269)</f>
        <v>0.158063311111111</v>
      </c>
    </row>
    <row r="270" customFormat="false" ht="15" hidden="false" customHeight="false" outlineLevel="0" collapsed="false">
      <c r="A270" s="100" t="s">
        <v>885</v>
      </c>
      <c r="B270" s="2" t="n">
        <v>135</v>
      </c>
      <c r="C270" s="93" t="n">
        <v>124.64</v>
      </c>
      <c r="D270" s="94" t="n">
        <v>1.0826</v>
      </c>
      <c r="E270" s="49" t="n">
        <f aca="false">10%*Q270+13%</f>
        <v>0.22</v>
      </c>
      <c r="F270" s="39" t="n">
        <f aca="false">IF(G270="",($F$1*C270-B270)/B270,H270/B270)</f>
        <v>0.0439292444444445</v>
      </c>
      <c r="H270" s="95" t="n">
        <f aca="false">IF(G270="",$F$1*C270-B270,G270-B270)</f>
        <v>5.93044800000001</v>
      </c>
      <c r="I270" s="2" t="s">
        <v>96</v>
      </c>
      <c r="J270" s="50" t="s">
        <v>565</v>
      </c>
      <c r="K270" s="96" t="n">
        <f aca="false">DATE(MID(J270,1,4),MID(J270,5,2),MID(J270,7,2))</f>
        <v>43873</v>
      </c>
      <c r="L270" s="97" t="str">
        <f aca="true">IF(LEN(J270) &gt; 15,DATE(MID(J270,12,4),MID(J270,16,2),MID(J270,18,2)),TEXT(TODAY(),"yyyy/m/d"))</f>
        <v>2020/2/21</v>
      </c>
      <c r="M270" s="79" t="n">
        <f aca="false">(L270-K270+1)*B270</f>
        <v>1350</v>
      </c>
      <c r="N270" s="98" t="n">
        <f aca="false">H270/M270*365</f>
        <v>1.60341742222223</v>
      </c>
      <c r="O270" s="52" t="n">
        <f aca="false">D270*C270</f>
        <v>134.935264</v>
      </c>
      <c r="P270" s="52" t="n">
        <f aca="false">O270-B270</f>
        <v>-0.0647360000000106</v>
      </c>
      <c r="Q270" s="53" t="n">
        <f aca="false">B270/150</f>
        <v>0.9</v>
      </c>
      <c r="R270" s="54" t="n">
        <f aca="false">R269+C270-T270</f>
        <v>35215.84</v>
      </c>
      <c r="S270" s="55" t="n">
        <f aca="false">R270*D270</f>
        <v>38124.668384</v>
      </c>
      <c r="T270" s="55"/>
      <c r="U270" s="99"/>
      <c r="V270" s="56" t="n">
        <f aca="false">U270+V269</f>
        <v>7462.74</v>
      </c>
      <c r="W270" s="56" t="n">
        <f aca="false">S270+V270</f>
        <v>45587.408384</v>
      </c>
      <c r="X270" s="1" t="n">
        <f aca="false">X269+B270</f>
        <v>40850</v>
      </c>
      <c r="Y270" s="54" t="n">
        <f aca="false">W270-X270</f>
        <v>4737.408384</v>
      </c>
      <c r="Z270" s="40" t="n">
        <f aca="false">W270/X270-1</f>
        <v>0.115970829473684</v>
      </c>
      <c r="AA270" s="40" t="n">
        <f aca="false">S270/(X270-V270)-1</f>
        <v>0.141892697513962</v>
      </c>
      <c r="AB270" s="40" t="n">
        <f aca="false">SUM($C$2:C270)*D270/SUM($B$2:B270)-1</f>
        <v>0.140326564161567</v>
      </c>
      <c r="AC270" s="40" t="n">
        <f aca="false">Z270-AA270</f>
        <v>-0.0259218680402777</v>
      </c>
      <c r="AD270" s="57" t="n">
        <f aca="false">IF(E270-F270&lt;0,"达成",E270-F270)</f>
        <v>0.176070755555555</v>
      </c>
    </row>
    <row r="271" customFormat="false" ht="15" hidden="false" customHeight="false" outlineLevel="0" collapsed="false">
      <c r="A271" s="100" t="s">
        <v>886</v>
      </c>
      <c r="B271" s="2" t="n">
        <v>135</v>
      </c>
      <c r="C271" s="93" t="n">
        <v>125.53</v>
      </c>
      <c r="D271" s="94" t="n">
        <v>1.0749</v>
      </c>
      <c r="E271" s="49" t="n">
        <f aca="false">10%*Q271+13%</f>
        <v>0.22</v>
      </c>
      <c r="F271" s="39" t="n">
        <f aca="false">IF(G271="",($F$1*C271-B271)/B271,H271/B271)</f>
        <v>0.0513834888888888</v>
      </c>
      <c r="H271" s="95" t="n">
        <f aca="false">IF(G271="",$F$1*C271-B271,G271-B271)</f>
        <v>6.93677099999999</v>
      </c>
      <c r="I271" s="2" t="s">
        <v>96</v>
      </c>
      <c r="J271" s="50" t="s">
        <v>567</v>
      </c>
      <c r="K271" s="96" t="n">
        <f aca="false">DATE(MID(J271,1,4),MID(J271,5,2),MID(J271,7,2))</f>
        <v>43874</v>
      </c>
      <c r="L271" s="97" t="str">
        <f aca="true">IF(LEN(J271) &gt; 15,DATE(MID(J271,12,4),MID(J271,16,2),MID(J271,18,2)),TEXT(TODAY(),"yyyy/m/d"))</f>
        <v>2020/2/21</v>
      </c>
      <c r="M271" s="79" t="n">
        <f aca="false">(L271-K271+1)*B271</f>
        <v>1215</v>
      </c>
      <c r="N271" s="98" t="n">
        <f aca="false">H271/M271*365</f>
        <v>2.0838859382716</v>
      </c>
      <c r="O271" s="52" t="n">
        <f aca="false">D271*C271</f>
        <v>134.932197</v>
      </c>
      <c r="P271" s="52" t="n">
        <f aca="false">O271-B271</f>
        <v>-0.0678029999999978</v>
      </c>
      <c r="Q271" s="53" t="n">
        <f aca="false">B271/150</f>
        <v>0.9</v>
      </c>
      <c r="R271" s="54" t="n">
        <f aca="false">R270+C271-T271</f>
        <v>35341.37</v>
      </c>
      <c r="S271" s="55" t="n">
        <f aca="false">R271*D271</f>
        <v>37988.438613</v>
      </c>
      <c r="T271" s="55"/>
      <c r="U271" s="99"/>
      <c r="V271" s="56" t="n">
        <f aca="false">U271+V270</f>
        <v>7462.74</v>
      </c>
      <c r="W271" s="56" t="n">
        <f aca="false">S271+V271</f>
        <v>45451.178613</v>
      </c>
      <c r="X271" s="1" t="n">
        <f aca="false">X270+B271</f>
        <v>40985</v>
      </c>
      <c r="Y271" s="54" t="n">
        <f aca="false">W271-X271</f>
        <v>4466.17861299999</v>
      </c>
      <c r="Z271" s="40" t="n">
        <f aca="false">W271/X271-1</f>
        <v>0.108971053141393</v>
      </c>
      <c r="AA271" s="40" t="n">
        <f aca="false">S271/(X271-V271)-1</f>
        <v>0.13323023605807</v>
      </c>
      <c r="AB271" s="40" t="n">
        <f aca="false">SUM($C$2:C271)*D271/SUM($B$2:B271)-1</f>
        <v>0.131778824594364</v>
      </c>
      <c r="AC271" s="40" t="n">
        <f aca="false">Z271-AA271</f>
        <v>-0.0242591829166767</v>
      </c>
      <c r="AD271" s="57" t="n">
        <f aca="false">IF(E271-F271&lt;0,"达成",E271-F271)</f>
        <v>0.168616511111111</v>
      </c>
    </row>
    <row r="272" customFormat="false" ht="15" hidden="false" customHeight="false" outlineLevel="0" collapsed="false">
      <c r="A272" s="100" t="s">
        <v>887</v>
      </c>
      <c r="B272" s="2" t="n">
        <v>135</v>
      </c>
      <c r="C272" s="93" t="n">
        <v>125.39</v>
      </c>
      <c r="D272" s="94" t="n">
        <v>1.0761</v>
      </c>
      <c r="E272" s="49" t="n">
        <f aca="false">10%*Q272+13%</f>
        <v>0.22</v>
      </c>
      <c r="F272" s="39" t="n">
        <f aca="false">IF(G272="",($F$1*C272-B272)/B272,H272/B272)</f>
        <v>0.0502109111111113</v>
      </c>
      <c r="H272" s="95" t="n">
        <f aca="false">IF(G272="",$F$1*C272-B272,G272-B272)</f>
        <v>6.77847300000002</v>
      </c>
      <c r="I272" s="2" t="s">
        <v>96</v>
      </c>
      <c r="J272" s="50" t="s">
        <v>569</v>
      </c>
      <c r="K272" s="96" t="n">
        <f aca="false">DATE(MID(J272,1,4),MID(J272,5,2),MID(J272,7,2))</f>
        <v>43875</v>
      </c>
      <c r="L272" s="97" t="str">
        <f aca="true">IF(LEN(J272) &gt; 15,DATE(MID(J272,12,4),MID(J272,16,2),MID(J272,18,2)),TEXT(TODAY(),"yyyy/m/d"))</f>
        <v>2020/2/21</v>
      </c>
      <c r="M272" s="79" t="n">
        <f aca="false">(L272-K272+1)*B272</f>
        <v>1080</v>
      </c>
      <c r="N272" s="98" t="n">
        <f aca="false">H272/M272*365</f>
        <v>2.29087281944445</v>
      </c>
      <c r="O272" s="52" t="n">
        <f aca="false">D272*C272</f>
        <v>134.932179</v>
      </c>
      <c r="P272" s="52" t="n">
        <f aca="false">O272-B272</f>
        <v>-0.0678209999999808</v>
      </c>
      <c r="Q272" s="53" t="n">
        <f aca="false">B272/150</f>
        <v>0.9</v>
      </c>
      <c r="R272" s="54" t="n">
        <f aca="false">R271+C272-T272</f>
        <v>35466.76</v>
      </c>
      <c r="S272" s="55" t="n">
        <f aca="false">R272*D272</f>
        <v>38165.780436</v>
      </c>
      <c r="T272" s="55"/>
      <c r="U272" s="99"/>
      <c r="V272" s="56" t="n">
        <f aca="false">U272+V271</f>
        <v>7462.74</v>
      </c>
      <c r="W272" s="56" t="n">
        <f aca="false">S272+V272</f>
        <v>45628.520436</v>
      </c>
      <c r="X272" s="1" t="n">
        <f aca="false">X271+B272</f>
        <v>41120</v>
      </c>
      <c r="Y272" s="54" t="n">
        <f aca="false">W272-X272</f>
        <v>4508.52043599999</v>
      </c>
      <c r="Z272" s="40" t="n">
        <f aca="false">W272/X272-1</f>
        <v>0.109643006712062</v>
      </c>
      <c r="AA272" s="40" t="n">
        <f aca="false">S272/(X272-V272)-1</f>
        <v>0.133953876102808</v>
      </c>
      <c r="AB272" s="40" t="n">
        <f aca="false">SUM($C$2:C272)*D272/SUM($B$2:B272)-1</f>
        <v>0.132603886016537</v>
      </c>
      <c r="AC272" s="40" t="n">
        <f aca="false">Z272-AA272</f>
        <v>-0.0243108693907459</v>
      </c>
      <c r="AD272" s="57" t="n">
        <f aca="false">IF(E272-F272&lt;0,"达成",E272-F272)</f>
        <v>0.169789088888889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{64E2E6DC-F5ED-47FF-954B-4266D54CBAA0}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{72B5189F-9230-41ED-BDB3-67C11FE04240}</x14:id>
        </ext>
      </extLst>
    </cfRule>
  </conditionalFormatting>
  <conditionalFormatting sqref="AA1:AC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{46F00096-AE5E-4135-B8AB-D2AB676D97C7}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{EBAC36C9-B5A0-4E20-9EAE-6FA59C60F2F0}</x14:id>
        </ext>
      </extLst>
    </cfRule>
  </conditionalFormatting>
  <conditionalFormatting sqref="F2:F272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72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72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E2E6DC-F5ED-47FF-954B-4266D54CBAA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B5189F-9230-41ED-BDB3-67C11FE0424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46F00096-AE5E-4135-B8AB-D2AB676D97C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AA:AC</xm:sqref>
        </x14:conditionalFormatting>
        <x14:conditionalFormatting xmlns:xm="http://schemas.microsoft.com/office/excel/2006/main">
          <x14:cfRule type="dataBar" id="{EBAC36C9-B5A0-4E20-9EAE-6FA59C60F2F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888</v>
      </c>
      <c r="C2" s="2" t="s">
        <v>889</v>
      </c>
      <c r="D2" s="2" t="s">
        <v>890</v>
      </c>
      <c r="E2" s="2" t="s">
        <v>891</v>
      </c>
      <c r="F2" s="2" t="s">
        <v>892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570</v>
      </c>
      <c r="H1" s="109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893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894</v>
      </c>
    </row>
    <row r="2" customFormat="false" ht="17.35" hidden="false" customHeight="false" outlineLevel="0" collapsed="false">
      <c r="A2" s="110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1" t="s">
        <v>895</v>
      </c>
      <c r="K2" s="93" t="n">
        <f aca="false">D2*C2</f>
        <v>149.850834</v>
      </c>
      <c r="L2" s="93" t="n">
        <f aca="false">B2-K2</f>
        <v>0.149166000000008</v>
      </c>
      <c r="M2" s="49" t="n">
        <f aca="false">K2/150</f>
        <v>0.99900556</v>
      </c>
      <c r="N2" s="93" t="n">
        <v>166.39</v>
      </c>
      <c r="O2" s="93" t="n">
        <f aca="false">N2*D2</f>
        <v>149.850834</v>
      </c>
      <c r="P2" s="93"/>
      <c r="Q2" s="93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0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1" t="s">
        <v>896</v>
      </c>
      <c r="K3" s="93" t="n">
        <f aca="false">D3*C3</f>
        <v>149.850359</v>
      </c>
      <c r="L3" s="93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93" t="n">
        <f aca="false">N3*D3</f>
        <v>299.484886</v>
      </c>
      <c r="P3" s="93"/>
      <c r="Q3" s="93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10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1" t="s">
        <v>897</v>
      </c>
      <c r="K4" s="93" t="n">
        <f aca="false">D4*C4</f>
        <v>149.8459</v>
      </c>
      <c r="L4" s="93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93" t="n">
        <f aca="false">N4*D4</f>
        <v>455.991186</v>
      </c>
      <c r="P4" s="93"/>
      <c r="Q4" s="93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1" t="s">
        <v>898</v>
      </c>
      <c r="K5" s="93" t="n">
        <f aca="false">D5*C5</f>
        <v>149.854628</v>
      </c>
      <c r="L5" s="93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93" t="n">
        <f aca="false">N5*D5</f>
        <v>611.996462</v>
      </c>
      <c r="P5" s="93"/>
      <c r="Q5" s="93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0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2" t="s">
        <v>899</v>
      </c>
      <c r="K6" s="93" t="n">
        <f aca="false">D6*C6</f>
        <v>149.848692</v>
      </c>
      <c r="L6" s="93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93" t="n">
        <f aca="false">N6*D6</f>
        <v>755.867728</v>
      </c>
      <c r="P6" s="93"/>
      <c r="Q6" s="93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0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1" t="s">
        <v>900</v>
      </c>
      <c r="K7" s="93" t="n">
        <f aca="false">D7*C7</f>
        <v>149.852205</v>
      </c>
      <c r="L7" s="93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93" t="n">
        <f aca="false">N7*D7</f>
        <v>907.276565</v>
      </c>
      <c r="P7" s="93"/>
      <c r="Q7" s="93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10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1" t="s">
        <v>901</v>
      </c>
      <c r="K8" s="93" t="n">
        <f aca="false">D8*C8</f>
        <v>149.846568</v>
      </c>
      <c r="L8" s="93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93" t="n">
        <f aca="false">N8*D8</f>
        <v>1062.324394</v>
      </c>
      <c r="P8" s="93"/>
      <c r="Q8" s="93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0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1" t="s">
        <v>902</v>
      </c>
      <c r="K9" s="93" t="n">
        <f aca="false">D9*C9</f>
        <v>149.850888</v>
      </c>
      <c r="L9" s="93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93" t="n">
        <f aca="false">N9*D9</f>
        <v>1219.373221</v>
      </c>
      <c r="P9" s="93"/>
      <c r="Q9" s="93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1" t="s">
        <v>903</v>
      </c>
      <c r="K10" s="93" t="n">
        <f aca="false">D10*C10</f>
        <v>149.846186</v>
      </c>
      <c r="L10" s="93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93" t="n">
        <f aca="false">N10*D10</f>
        <v>1359.059049</v>
      </c>
      <c r="P10" s="93"/>
      <c r="Q10" s="93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1" t="s">
        <v>904</v>
      </c>
      <c r="K11" s="93" t="n">
        <f aca="false">D11*C11</f>
        <v>149.8459</v>
      </c>
      <c r="L11" s="93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93" t="n">
        <f aca="false">N11*D11</f>
        <v>1533.939862</v>
      </c>
      <c r="P11" s="93"/>
      <c r="Q11" s="93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1" t="s">
        <v>905</v>
      </c>
      <c r="K12" s="93" t="n">
        <f aca="false">D12*C12</f>
        <v>149.849232</v>
      </c>
      <c r="L12" s="93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93" t="n">
        <f aca="false">N12*D12</f>
        <v>1684.1136</v>
      </c>
      <c r="P12" s="93"/>
      <c r="Q12" s="93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1" t="s">
        <v>906</v>
      </c>
      <c r="K13" s="93" t="n">
        <f aca="false">D13*C13</f>
        <v>149.85351</v>
      </c>
      <c r="L13" s="93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93" t="n">
        <f aca="false">N13*D13</f>
        <v>1825.24021</v>
      </c>
      <c r="P13" s="93"/>
      <c r="Q13" s="93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1" t="s">
        <v>907</v>
      </c>
      <c r="K14" s="93" t="n">
        <f aca="false">D14*C14</f>
        <v>149.854016</v>
      </c>
      <c r="L14" s="93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93" t="n">
        <f aca="false">N14*D14</f>
        <v>2006.333056</v>
      </c>
      <c r="P14" s="93"/>
      <c r="Q14" s="93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1" t="s">
        <v>908</v>
      </c>
      <c r="K15" s="93" t="n">
        <f aca="false">D15*C15</f>
        <v>149.84844</v>
      </c>
      <c r="L15" s="93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93" t="n">
        <f aca="false">N15*D15</f>
        <v>2166.666096</v>
      </c>
      <c r="P15" s="93"/>
      <c r="Q15" s="93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1" t="s">
        <v>909</v>
      </c>
      <c r="K16" s="93" t="n">
        <f aca="false">D16*C16</f>
        <v>149.849946</v>
      </c>
      <c r="L16" s="93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93" t="n">
        <f aca="false">N16*D16</f>
        <v>2289.483402</v>
      </c>
      <c r="P16" s="93"/>
      <c r="Q16" s="93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1" t="s">
        <v>910</v>
      </c>
      <c r="K17" s="93" t="n">
        <f aca="false">D17*C17</f>
        <v>149.847005</v>
      </c>
      <c r="L17" s="93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93" t="n">
        <f aca="false">N17*D17</f>
        <v>2438.125162</v>
      </c>
      <c r="P17" s="93"/>
      <c r="Q17" s="93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1" t="s">
        <v>911</v>
      </c>
      <c r="K18" s="93" t="n">
        <f aca="false">D18*C18</f>
        <v>149.853729</v>
      </c>
      <c r="L18" s="93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93" t="n">
        <f aca="false">N18*D18</f>
        <v>2600.820591</v>
      </c>
      <c r="P18" s="93"/>
      <c r="Q18" s="93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1" t="s">
        <v>912</v>
      </c>
      <c r="K19" s="93" t="n">
        <f aca="false">D19*C19</f>
        <v>149.846128</v>
      </c>
      <c r="L19" s="93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93" t="n">
        <f aca="false">N19*D19</f>
        <v>2770.56192</v>
      </c>
      <c r="P19" s="93"/>
      <c r="Q19" s="93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1" t="s">
        <v>913</v>
      </c>
      <c r="K20" s="93" t="n">
        <f aca="false">D20*C20</f>
        <v>104.902474</v>
      </c>
      <c r="L20" s="93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93" t="n">
        <f aca="false">N20*D20</f>
        <v>2993.881714</v>
      </c>
      <c r="P20" s="93"/>
      <c r="Q20" s="93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1" t="s">
        <v>914</v>
      </c>
      <c r="K21" s="93" t="n">
        <f aca="false">D21*C21</f>
        <v>89.91147</v>
      </c>
      <c r="L21" s="93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93" t="n">
        <f aca="false">N21*D21</f>
        <v>3144.40533</v>
      </c>
      <c r="P21" s="93"/>
      <c r="Q21" s="93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1" t="s">
        <v>915</v>
      </c>
      <c r="K22" s="93" t="n">
        <f aca="false">D22*C22</f>
        <v>89.9073</v>
      </c>
      <c r="L22" s="93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93" t="n">
        <f aca="false">N22*D22</f>
        <v>3178.98585</v>
      </c>
      <c r="P22" s="93"/>
      <c r="Q22" s="93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3" t="s">
        <v>71</v>
      </c>
      <c r="B23" s="2" t="n">
        <v>270</v>
      </c>
      <c r="C23" s="93" t="n">
        <v>256.091683222998</v>
      </c>
      <c r="D23" s="94" t="n">
        <v>1.05286054024304</v>
      </c>
      <c r="E23" s="49" t="n">
        <f aca="false">10%*M23+13%</f>
        <v>0.30975255196661</v>
      </c>
      <c r="F23" s="114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5" t="s">
        <v>916</v>
      </c>
      <c r="K23" s="93" t="n">
        <f aca="false">D23*C23</f>
        <v>269.628827949915</v>
      </c>
      <c r="L23" s="93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93" t="n">
        <f aca="false">N23*D23</f>
        <v>3600.00570303049</v>
      </c>
      <c r="P23" s="93"/>
      <c r="Q23" s="93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3" t="s">
        <v>73</v>
      </c>
      <c r="B24" s="2" t="n">
        <v>270</v>
      </c>
      <c r="C24" s="93" t="n">
        <v>255.297558029086</v>
      </c>
      <c r="D24" s="94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15" t="s">
        <v>917</v>
      </c>
      <c r="K24" s="93" t="n">
        <f aca="false">D24*C24</f>
        <v>269.629978932533</v>
      </c>
      <c r="L24" s="93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93" t="n">
        <f aca="false">N24*D24</f>
        <v>3880.84922728585</v>
      </c>
      <c r="P24" s="93"/>
      <c r="Q24" s="93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3" t="s">
        <v>75</v>
      </c>
      <c r="B25" s="2" t="n">
        <v>255</v>
      </c>
      <c r="C25" s="93" t="n">
        <v>242.929286330798</v>
      </c>
      <c r="D25" s="94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5" t="s">
        <v>918</v>
      </c>
      <c r="K25" s="93" t="n">
        <f aca="false">D25*C25</f>
        <v>254.647905156081</v>
      </c>
      <c r="L25" s="93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93" t="n">
        <f aca="false">N25*D25</f>
        <v>4106.46349845013</v>
      </c>
      <c r="P25" s="93"/>
      <c r="Q25" s="93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3" t="s">
        <v>77</v>
      </c>
      <c r="B26" s="2" t="n">
        <v>270</v>
      </c>
      <c r="C26" s="93" t="n">
        <v>254.713373978392</v>
      </c>
      <c r="D26" s="94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15" t="s">
        <v>919</v>
      </c>
      <c r="K26" s="93" t="n">
        <f aca="false">D26*C26</f>
        <v>269.630825632393</v>
      </c>
      <c r="L26" s="93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93" t="n">
        <f aca="false">N26*D26</f>
        <v>4416.54957434013</v>
      </c>
      <c r="P26" s="93"/>
      <c r="Q26" s="93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3" t="s">
        <v>79</v>
      </c>
      <c r="B27" s="2" t="n">
        <v>255</v>
      </c>
      <c r="C27" s="93" t="n">
        <v>237.425177228165</v>
      </c>
      <c r="D27" s="94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15" t="s">
        <v>920</v>
      </c>
      <c r="K27" s="93" t="n">
        <f aca="false">D27*C27</f>
        <v>254.655882656303</v>
      </c>
      <c r="L27" s="93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93" t="n">
        <f aca="false">N27*D27</f>
        <v>4729.64783703255</v>
      </c>
      <c r="P27" s="93"/>
      <c r="Q27" s="93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3" t="s">
        <v>81</v>
      </c>
      <c r="B28" s="2" t="n">
        <v>255</v>
      </c>
      <c r="C28" s="93" t="n">
        <v>233.463679134396</v>
      </c>
      <c r="D28" s="94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15" t="s">
        <v>921</v>
      </c>
      <c r="K28" s="93" t="n">
        <f aca="false">D28*C28</f>
        <v>254.661624339713</v>
      </c>
      <c r="L28" s="93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93" t="n">
        <f aca="false">N28*D28</f>
        <v>5064.67232399314</v>
      </c>
      <c r="P28" s="93"/>
      <c r="Q28" s="93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3" t="s">
        <v>83</v>
      </c>
      <c r="B29" s="2" t="n">
        <v>105</v>
      </c>
      <c r="C29" s="93" t="n">
        <v>93.7250286332244</v>
      </c>
      <c r="D29" s="94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15" t="s">
        <v>922</v>
      </c>
      <c r="K29" s="93" t="n">
        <f aca="false">D29*C29</f>
        <v>104.864157591593</v>
      </c>
      <c r="L29" s="93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93" t="n">
        <f aca="false">N29*D29</f>
        <v>5299.78175912535</v>
      </c>
      <c r="P29" s="93"/>
      <c r="Q29" s="93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3" t="s">
        <v>85</v>
      </c>
      <c r="B30" s="2" t="n">
        <v>90</v>
      </c>
      <c r="C30" s="93" t="n">
        <v>79.2847291301312</v>
      </c>
      <c r="D30" s="94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5" t="s">
        <v>923</v>
      </c>
      <c r="K30" s="93" t="n">
        <f aca="false">D30*C30</f>
        <v>89.8850869536981</v>
      </c>
      <c r="L30" s="93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93" t="n">
        <f aca="false">N30*D30</f>
        <v>5460.01251917977</v>
      </c>
      <c r="P30" s="93"/>
      <c r="Q30" s="93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3" t="s">
        <v>87</v>
      </c>
      <c r="B31" s="2" t="n">
        <v>90</v>
      </c>
      <c r="C31" s="93" t="n">
        <v>79.4307751428047</v>
      </c>
      <c r="D31" s="94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15" t="s">
        <v>924</v>
      </c>
      <c r="K31" s="93" t="n">
        <f aca="false">D31*C31</f>
        <v>89.8848752787337</v>
      </c>
      <c r="L31" s="93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93" t="n">
        <f aca="false">N31*D31</f>
        <v>5539.8454655425</v>
      </c>
      <c r="P31" s="93"/>
      <c r="Q31" s="93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3" t="s">
        <v>89</v>
      </c>
      <c r="B32" s="2" t="n">
        <v>90</v>
      </c>
      <c r="C32" s="93" t="n">
        <v>79.175194620626</v>
      </c>
      <c r="D32" s="94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15" t="s">
        <v>925</v>
      </c>
      <c r="K32" s="93" t="n">
        <f aca="false">D32*C32</f>
        <v>89.8852457099211</v>
      </c>
      <c r="L32" s="93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93" t="n">
        <f aca="false">N32*D32</f>
        <v>5647.63644626368</v>
      </c>
      <c r="P32" s="93"/>
      <c r="Q32" s="93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3" t="s">
        <v>91</v>
      </c>
      <c r="B33" s="2" t="n">
        <v>90</v>
      </c>
      <c r="C33" s="93" t="n">
        <v>79.36688001226</v>
      </c>
      <c r="D33" s="94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15" t="s">
        <v>926</v>
      </c>
      <c r="K33" s="93" t="n">
        <f aca="false">D33*C33</f>
        <v>89.8849678865309</v>
      </c>
      <c r="L33" s="93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93" t="n">
        <f aca="false">N33*D33</f>
        <v>5723.86393519095</v>
      </c>
      <c r="P33" s="93"/>
      <c r="Q33" s="93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3" t="s">
        <v>93</v>
      </c>
      <c r="B34" s="2" t="n">
        <v>90</v>
      </c>
      <c r="C34" s="93" t="n">
        <v>77.7238623696831</v>
      </c>
      <c r="D34" s="94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15" t="s">
        <v>927</v>
      </c>
      <c r="K34" s="93" t="n">
        <f aca="false">D34*C34</f>
        <v>89.8873492298801</v>
      </c>
      <c r="L34" s="93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93" t="n">
        <f aca="false">N34*D34</f>
        <v>5934.90384460158</v>
      </c>
      <c r="P34" s="93"/>
      <c r="Q34" s="93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3" t="s">
        <v>95</v>
      </c>
      <c r="B35" s="2" t="n">
        <v>135</v>
      </c>
      <c r="C35" s="93" t="n">
        <v>110.365146202212</v>
      </c>
      <c r="D35" s="94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15" t="s">
        <v>928</v>
      </c>
      <c r="K35" s="93" t="n">
        <f aca="false">D35*C35</f>
        <v>134.840039875335</v>
      </c>
      <c r="L35" s="93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93" t="n">
        <f aca="false">N35*D35</f>
        <v>5997.80796969832</v>
      </c>
      <c r="P35" s="93" t="n">
        <v>333.02</v>
      </c>
      <c r="Q35" s="93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3" t="s">
        <v>98</v>
      </c>
      <c r="B36" s="2" t="n">
        <v>135</v>
      </c>
      <c r="C36" s="93" t="n">
        <v>111.624793061521</v>
      </c>
      <c r="D36" s="94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15" t="s">
        <v>929</v>
      </c>
      <c r="K36" s="93" t="n">
        <f aca="false">D36*C36</f>
        <v>134.838214178767</v>
      </c>
      <c r="L36" s="93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93" t="n">
        <f aca="false">N36*D36</f>
        <v>6064.882720504</v>
      </c>
      <c r="P36" s="93"/>
      <c r="Q36" s="93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3" t="s">
        <v>100</v>
      </c>
      <c r="B37" s="2" t="n">
        <v>135</v>
      </c>
      <c r="C37" s="93" t="n">
        <v>111.825606328947</v>
      </c>
      <c r="D37" s="94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15" t="s">
        <v>930</v>
      </c>
      <c r="K37" s="93" t="n">
        <f aca="false">D37*C37</f>
        <v>134.837923125691</v>
      </c>
      <c r="L37" s="93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93" t="n">
        <f aca="false">N37*D37</f>
        <v>6188.8164306733</v>
      </c>
      <c r="P37" s="93"/>
      <c r="Q37" s="93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3" t="s">
        <v>102</v>
      </c>
      <c r="B38" s="2" t="n">
        <v>135</v>
      </c>
      <c r="C38" s="93" t="n">
        <v>112.09944260271</v>
      </c>
      <c r="D38" s="94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15" t="s">
        <v>931</v>
      </c>
      <c r="K38" s="93" t="n">
        <f aca="false">D38*C38</f>
        <v>134.837526235133</v>
      </c>
      <c r="L38" s="93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93" t="n">
        <f aca="false">N38*D38</f>
        <v>6308.51775757865</v>
      </c>
      <c r="P38" s="93"/>
      <c r="Q38" s="93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3" t="s">
        <v>104</v>
      </c>
      <c r="B39" s="2" t="n">
        <v>135</v>
      </c>
      <c r="C39" s="93" t="n">
        <v>109.817473654687</v>
      </c>
      <c r="D39" s="94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15" t="s">
        <v>932</v>
      </c>
      <c r="K39" s="93" t="n">
        <f aca="false">D39*C39</f>
        <v>134.840833656453</v>
      </c>
      <c r="L39" s="93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93" t="n">
        <f aca="false">N39*D39</f>
        <v>6574.60535514281</v>
      </c>
      <c r="P39" s="93"/>
      <c r="Q39" s="93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3" t="s">
        <v>106</v>
      </c>
      <c r="B40" s="2" t="n">
        <v>135</v>
      </c>
      <c r="C40" s="93" t="n">
        <v>108.61259405013</v>
      </c>
      <c r="D40" s="94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15" t="s">
        <v>933</v>
      </c>
      <c r="K40" s="93" t="n">
        <f aca="false">D40*C40</f>
        <v>134.842579974909</v>
      </c>
      <c r="L40" s="93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93" t="n">
        <f aca="false">N40*D40</f>
        <v>6580.1039849133</v>
      </c>
      <c r="P40" s="93" t="n">
        <v>163</v>
      </c>
      <c r="Q40" s="93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3" t="s">
        <v>108</v>
      </c>
      <c r="B41" s="2" t="n">
        <v>135</v>
      </c>
      <c r="C41" s="93" t="n">
        <v>108.010154247852</v>
      </c>
      <c r="D41" s="94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15" t="s">
        <v>934</v>
      </c>
      <c r="K41" s="93" t="n">
        <f aca="false">D41*C41</f>
        <v>134.843453134137</v>
      </c>
      <c r="L41" s="93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93" t="n">
        <f aca="false">N41*D41</f>
        <v>6346.56258701826</v>
      </c>
      <c r="P41" s="93" t="n">
        <v>324.51</v>
      </c>
      <c r="Q41" s="93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3" t="s">
        <v>110</v>
      </c>
      <c r="B42" s="2" t="n">
        <v>135</v>
      </c>
      <c r="C42" s="93" t="n">
        <v>107.133878171811</v>
      </c>
      <c r="D42" s="94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15" t="s">
        <v>935</v>
      </c>
      <c r="K42" s="93" t="n">
        <f aca="false">D42*C42</f>
        <v>134.844723183924</v>
      </c>
      <c r="L42" s="93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93" t="n">
        <f aca="false">N42*D42</f>
        <v>5924.91818010396</v>
      </c>
      <c r="P42" s="93" t="n">
        <v>483.42</v>
      </c>
      <c r="Q42" s="93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3" t="s">
        <v>112</v>
      </c>
      <c r="B43" s="2" t="n">
        <v>135</v>
      </c>
      <c r="C43" s="93" t="n">
        <v>108.17445601211</v>
      </c>
      <c r="D43" s="94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15" t="s">
        <v>936</v>
      </c>
      <c r="K43" s="93" t="n">
        <f aca="false">D43*C43</f>
        <v>134.843214999802</v>
      </c>
      <c r="L43" s="93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93" t="n">
        <f aca="false">N43*D43</f>
        <v>6002.70136151325</v>
      </c>
      <c r="P43" s="93"/>
      <c r="Q43" s="93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3" t="s">
        <v>114</v>
      </c>
      <c r="B44" s="2" t="n">
        <v>135</v>
      </c>
      <c r="C44" s="93" t="n">
        <v>112.44630188281</v>
      </c>
      <c r="D44" s="94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15" t="s">
        <v>937</v>
      </c>
      <c r="K44" s="93" t="n">
        <f aca="false">D44*C44</f>
        <v>134.837023507093</v>
      </c>
      <c r="L44" s="93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93" t="n">
        <f aca="false">N44*D44</f>
        <v>5909.23002988368</v>
      </c>
      <c r="P44" s="93"/>
      <c r="Q44" s="93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3" t="s">
        <v>116</v>
      </c>
      <c r="B45" s="2" t="n">
        <v>135</v>
      </c>
      <c r="C45" s="93" t="n">
        <v>110.337762574836</v>
      </c>
      <c r="D45" s="94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5" t="s">
        <v>938</v>
      </c>
      <c r="K45" s="93" t="n">
        <f aca="false">D45*C45</f>
        <v>134.840079564392</v>
      </c>
      <c r="L45" s="93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93" t="n">
        <f aca="false">N45*D45</f>
        <v>6157.13116511879</v>
      </c>
      <c r="P45" s="93"/>
      <c r="Q45" s="93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3" t="s">
        <v>118</v>
      </c>
      <c r="B46" s="2" t="n">
        <v>135</v>
      </c>
      <c r="C46" s="93" t="n">
        <v>109.634916138845</v>
      </c>
      <c r="D46" s="94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15" t="s">
        <v>939</v>
      </c>
      <c r="K46" s="93" t="n">
        <f aca="false">D46*C46</f>
        <v>134.841098250158</v>
      </c>
      <c r="L46" s="93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93" t="n">
        <f aca="false">N46*D46</f>
        <v>6331.49115285376</v>
      </c>
      <c r="P46" s="93"/>
      <c r="Q46" s="93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3" t="s">
        <v>120</v>
      </c>
      <c r="B47" s="2" t="n">
        <v>135</v>
      </c>
      <c r="C47" s="93" t="n">
        <v>110.511192214886</v>
      </c>
      <c r="D47" s="94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15" t="s">
        <v>940</v>
      </c>
      <c r="K47" s="93" t="n">
        <f aca="false">D47*C47</f>
        <v>134.839828200371</v>
      </c>
      <c r="L47" s="93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93" t="n">
        <f aca="false">N47*D47</f>
        <v>6416.06754403327</v>
      </c>
      <c r="P47" s="93"/>
      <c r="Q47" s="93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3" t="s">
        <v>122</v>
      </c>
      <c r="B48" s="2" t="n">
        <v>135</v>
      </c>
      <c r="C48" s="93" t="n">
        <v>111.241422278253</v>
      </c>
      <c r="D48" s="94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15" t="s">
        <v>941</v>
      </c>
      <c r="K48" s="93" t="n">
        <f aca="false">D48*C48</f>
        <v>134.838769825549</v>
      </c>
      <c r="L48" s="93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93" t="n">
        <f aca="false">N48*D48</f>
        <v>6508.7388306077</v>
      </c>
      <c r="P48" s="93"/>
      <c r="Q48" s="93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3" t="s">
        <v>124</v>
      </c>
      <c r="B49" s="2" t="n">
        <v>135</v>
      </c>
      <c r="C49" s="93" t="n">
        <v>109.9178802884</v>
      </c>
      <c r="D49" s="94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15" t="s">
        <v>942</v>
      </c>
      <c r="K49" s="93" t="n">
        <f aca="false">D49*C49</f>
        <v>134.840688129914</v>
      </c>
      <c r="L49" s="93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93" t="n">
        <f aca="false">N49*D49</f>
        <v>6722.04618681556</v>
      </c>
      <c r="P49" s="93"/>
      <c r="Q49" s="93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3" t="s">
        <v>126</v>
      </c>
      <c r="B50" s="2" t="n">
        <v>135</v>
      </c>
      <c r="C50" s="93" t="n">
        <v>107.015215786514</v>
      </c>
      <c r="D50" s="94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15" t="s">
        <v>943</v>
      </c>
      <c r="K50" s="93" t="n">
        <f aca="false">D50*C50</f>
        <v>134.844895169833</v>
      </c>
      <c r="L50" s="93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93" t="n">
        <f aca="false">N50*D50</f>
        <v>7039.43426147546</v>
      </c>
      <c r="P50" s="93"/>
      <c r="Q50" s="93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3" t="s">
        <v>128</v>
      </c>
      <c r="B51" s="2" t="n">
        <v>135</v>
      </c>
      <c r="C51" s="93" t="n">
        <v>107.508121079287</v>
      </c>
      <c r="D51" s="94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15" t="s">
        <v>944</v>
      </c>
      <c r="K51" s="93" t="n">
        <f aca="false">D51*C51</f>
        <v>134.844180766827</v>
      </c>
      <c r="L51" s="93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93" t="n">
        <f aca="false">N51*D51</f>
        <v>7141.96678554496</v>
      </c>
      <c r="P51" s="93"/>
      <c r="Q51" s="93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3" t="s">
        <v>130</v>
      </c>
      <c r="B52" s="2" t="n">
        <v>135</v>
      </c>
      <c r="C52" s="93" t="n">
        <v>107.471609576118</v>
      </c>
      <c r="D52" s="94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15" t="s">
        <v>945</v>
      </c>
      <c r="K52" s="93" t="n">
        <f aca="false">D52*C52</f>
        <v>134.844233685568</v>
      </c>
      <c r="L52" s="93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93" t="n">
        <f aca="false">N52*D52</f>
        <v>7279.2401748913</v>
      </c>
      <c r="P52" s="93"/>
      <c r="Q52" s="93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3" t="s">
        <v>132</v>
      </c>
      <c r="B53" s="2" t="n">
        <v>135</v>
      </c>
      <c r="C53" s="93" t="n">
        <v>107.43509807295</v>
      </c>
      <c r="D53" s="94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15" t="s">
        <v>946</v>
      </c>
      <c r="K53" s="93" t="n">
        <f aca="false">D53*C53</f>
        <v>134.844286604309</v>
      </c>
      <c r="L53" s="93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93" t="n">
        <f aca="false">N53*D53</f>
        <v>7416.56114759349</v>
      </c>
      <c r="P53" s="93"/>
      <c r="Q53" s="93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3" t="s">
        <v>134</v>
      </c>
      <c r="B54" s="2" t="n">
        <v>135</v>
      </c>
      <c r="C54" s="93" t="n">
        <v>107.508121079287</v>
      </c>
      <c r="D54" s="94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15" t="s">
        <v>947</v>
      </c>
      <c r="K54" s="93" t="n">
        <f aca="false">D54*C54</f>
        <v>134.844180766827</v>
      </c>
      <c r="L54" s="93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93" t="n">
        <f aca="false">N54*D54</f>
        <v>7546.36194202703</v>
      </c>
      <c r="P54" s="93"/>
      <c r="Q54" s="93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3" t="s">
        <v>136</v>
      </c>
      <c r="B55" s="2" t="n">
        <v>135</v>
      </c>
      <c r="C55" s="93" t="n">
        <v>109.981775418944</v>
      </c>
      <c r="D55" s="94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15" t="s">
        <v>948</v>
      </c>
      <c r="K55" s="93" t="n">
        <f aca="false">D55*C55</f>
        <v>134.840595522117</v>
      </c>
      <c r="L55" s="93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93" t="n">
        <f aca="false">N55*D55</f>
        <v>7511.27745989108</v>
      </c>
      <c r="P55" s="93"/>
      <c r="Q55" s="93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3" t="s">
        <v>138</v>
      </c>
      <c r="B56" s="2" t="n">
        <v>135</v>
      </c>
      <c r="C56" s="93" t="n">
        <v>111.177527147709</v>
      </c>
      <c r="D56" s="94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15" t="s">
        <v>949</v>
      </c>
      <c r="K56" s="93" t="n">
        <f aca="false">D56*C56</f>
        <v>134.838862433346</v>
      </c>
      <c r="L56" s="93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93" t="n">
        <f aca="false">N56*D56</f>
        <v>7565.23450167293</v>
      </c>
      <c r="P56" s="93"/>
      <c r="Q56" s="93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3" t="s">
        <v>140</v>
      </c>
      <c r="B57" s="2" t="n">
        <v>135</v>
      </c>
      <c r="C57" s="93" t="n">
        <v>110.000031170529</v>
      </c>
      <c r="D57" s="94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15" t="s">
        <v>950</v>
      </c>
      <c r="K57" s="93" t="n">
        <f aca="false">D57*C57</f>
        <v>134.840569062747</v>
      </c>
      <c r="L57" s="93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93" t="n">
        <f aca="false">N57*D57</f>
        <v>7781.15394440099</v>
      </c>
      <c r="P57" s="93"/>
      <c r="Q57" s="93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3" t="s">
        <v>142</v>
      </c>
      <c r="B58" s="2" t="n">
        <v>135</v>
      </c>
      <c r="C58" s="93" t="n">
        <v>110.392529829589</v>
      </c>
      <c r="D58" s="94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15" t="s">
        <v>951</v>
      </c>
      <c r="K58" s="93" t="n">
        <f aca="false">D58*C58</f>
        <v>134.84000018628</v>
      </c>
      <c r="L58" s="93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93" t="n">
        <f aca="false">N58*D58</f>
        <v>7888.29548030075</v>
      </c>
      <c r="P58" s="93"/>
      <c r="Q58" s="93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3" t="s">
        <v>144</v>
      </c>
      <c r="B59" s="2" t="n">
        <v>135</v>
      </c>
      <c r="C59" s="93" t="n">
        <v>106.504054742156</v>
      </c>
      <c r="D59" s="94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15" t="s">
        <v>952</v>
      </c>
      <c r="K59" s="93" t="n">
        <f aca="false">D59*C59</f>
        <v>134.845636032207</v>
      </c>
      <c r="L59" s="93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93" t="n">
        <f aca="false">N59*D59</f>
        <v>8108.80684864046</v>
      </c>
      <c r="P59" s="93" t="n">
        <v>160.08</v>
      </c>
      <c r="Q59" s="93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3" t="s">
        <v>146</v>
      </c>
      <c r="B60" s="2" t="n">
        <v>135</v>
      </c>
      <c r="C60" s="93" t="n">
        <v>103.875226514033</v>
      </c>
      <c r="D60" s="94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15" t="s">
        <v>953</v>
      </c>
      <c r="K60" s="93" t="n">
        <f aca="false">D60*C60</f>
        <v>134.849446181566</v>
      </c>
      <c r="L60" s="93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93" t="n">
        <f aca="false">N60*D60</f>
        <v>6609.35394145082</v>
      </c>
      <c r="P60" s="93" t="n">
        <v>1417.17</v>
      </c>
      <c r="Q60" s="93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3" t="s">
        <v>148</v>
      </c>
      <c r="B61" s="2" t="n">
        <v>135</v>
      </c>
      <c r="C61" s="93" t="n">
        <v>103.929993768786</v>
      </c>
      <c r="D61" s="94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15" t="s">
        <v>954</v>
      </c>
      <c r="K61" s="93" t="n">
        <f aca="false">D61*C61</f>
        <v>134.849366803455</v>
      </c>
      <c r="L61" s="93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93" t="n">
        <f aca="false">N61*D61</f>
        <v>6740.71653519374</v>
      </c>
      <c r="P61" s="93"/>
      <c r="Q61" s="93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3" t="s">
        <v>150</v>
      </c>
      <c r="B62" s="2" t="n">
        <v>135</v>
      </c>
      <c r="C62" s="93" t="n">
        <v>102.679474785269</v>
      </c>
      <c r="D62" s="94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15" t="s">
        <v>955</v>
      </c>
      <c r="K62" s="93" t="n">
        <f aca="false">D62*C62</f>
        <v>134.851179270338</v>
      </c>
      <c r="L62" s="93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93" t="n">
        <f aca="false">N62*D62</f>
        <v>6840.26390638729</v>
      </c>
      <c r="P62" s="93" t="n">
        <v>89.46</v>
      </c>
      <c r="Q62" s="93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3" t="s">
        <v>152</v>
      </c>
      <c r="B63" s="2" t="n">
        <v>120</v>
      </c>
      <c r="C63" s="93" t="n">
        <v>90.4024818449021</v>
      </c>
      <c r="D63" s="94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15" t="s">
        <v>956</v>
      </c>
      <c r="K63" s="93" t="n">
        <f aca="false">D63*C63</f>
        <v>119.868973197033</v>
      </c>
      <c r="L63" s="93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93" t="n">
        <f aca="false">N63*D63</f>
        <v>7025.89449924996</v>
      </c>
      <c r="P63" s="93"/>
      <c r="Q63" s="93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3" t="s">
        <v>154</v>
      </c>
      <c r="B64" s="2" t="n">
        <v>120</v>
      </c>
      <c r="C64" s="93" t="n">
        <v>90.4755048512388</v>
      </c>
      <c r="D64" s="94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15" t="s">
        <v>957</v>
      </c>
      <c r="K64" s="93" t="n">
        <f aca="false">D64*C64</f>
        <v>119.868867359551</v>
      </c>
      <c r="L64" s="93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93" t="n">
        <f aca="false">N64*D64</f>
        <v>7001.47797498012</v>
      </c>
      <c r="P64" s="93" t="n">
        <v>104.62</v>
      </c>
      <c r="Q64" s="93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3" t="s">
        <v>156</v>
      </c>
      <c r="B65" s="2" t="n">
        <v>120</v>
      </c>
      <c r="C65" s="93" t="n">
        <v>90.1012619437629</v>
      </c>
      <c r="D65" s="94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15" t="s">
        <v>958</v>
      </c>
      <c r="K65" s="93" t="n">
        <f aca="false">D65*C65</f>
        <v>119.869409776647</v>
      </c>
      <c r="L65" s="93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93" t="n">
        <f aca="false">N65*D65</f>
        <v>7150.46040592245</v>
      </c>
      <c r="P65" s="93"/>
      <c r="Q65" s="93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3" t="s">
        <v>158</v>
      </c>
      <c r="B66" s="2" t="n">
        <v>120</v>
      </c>
      <c r="C66" s="93" t="n">
        <v>89.8821929247527</v>
      </c>
      <c r="D66" s="94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15" t="s">
        <v>959</v>
      </c>
      <c r="K66" s="93" t="n">
        <f aca="false">D66*C66</f>
        <v>119.869727289093</v>
      </c>
      <c r="L66" s="93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93" t="n">
        <f aca="false">N66*D66</f>
        <v>7287.77686919663</v>
      </c>
      <c r="P66" s="93"/>
      <c r="Q66" s="93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3" t="s">
        <v>160</v>
      </c>
      <c r="B67" s="2" t="n">
        <v>120</v>
      </c>
      <c r="C67" s="93" t="n">
        <v>91.753407462132</v>
      </c>
      <c r="D67" s="94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5" t="s">
        <v>960</v>
      </c>
      <c r="K67" s="93" t="n">
        <f aca="false">D67*C67</f>
        <v>119.867015203612</v>
      </c>
      <c r="L67" s="93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93" t="n">
        <f aca="false">N67*D67</f>
        <v>7258.85579149847</v>
      </c>
      <c r="P67" s="93"/>
      <c r="Q67" s="93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3" t="s">
        <v>162</v>
      </c>
      <c r="B68" s="2" t="n">
        <v>120</v>
      </c>
      <c r="C68" s="93" t="n">
        <v>91.9542207295581</v>
      </c>
      <c r="D68" s="94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15" t="s">
        <v>961</v>
      </c>
      <c r="K68" s="93" t="n">
        <f aca="false">D68*C68</f>
        <v>119.866724150537</v>
      </c>
      <c r="L68" s="93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93" t="n">
        <f aca="false">N68*D68</f>
        <v>7362.8527520375</v>
      </c>
      <c r="P68" s="93"/>
      <c r="Q68" s="93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3" t="s">
        <v>164</v>
      </c>
      <c r="B69" s="2" t="n">
        <v>120</v>
      </c>
      <c r="C69" s="93" t="n">
        <v>92.237184879113</v>
      </c>
      <c r="D69" s="94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5" t="s">
        <v>962</v>
      </c>
      <c r="K69" s="93" t="n">
        <f aca="false">D69*C69</f>
        <v>119.866314030293</v>
      </c>
      <c r="L69" s="93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93" t="n">
        <f aca="false">N69*D69</f>
        <v>7460.10627861547</v>
      </c>
      <c r="P69" s="93"/>
      <c r="Q69" s="93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3" t="s">
        <v>166</v>
      </c>
      <c r="B70" s="2" t="n">
        <v>135</v>
      </c>
      <c r="C70" s="93" t="n">
        <v>101.145991652197</v>
      </c>
      <c r="D70" s="94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15" t="s">
        <v>963</v>
      </c>
      <c r="K70" s="93" t="n">
        <f aca="false">D70*C70</f>
        <v>134.853401857463</v>
      </c>
      <c r="L70" s="93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93" t="n">
        <f aca="false">N70*D70</f>
        <v>7788.47758971209</v>
      </c>
      <c r="P70" s="93"/>
      <c r="Q70" s="93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3" t="s">
        <v>168</v>
      </c>
      <c r="B71" s="2" t="n">
        <v>120</v>
      </c>
      <c r="C71" s="93" t="n">
        <v>89.8730650489606</v>
      </c>
      <c r="D71" s="94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15" t="s">
        <v>964</v>
      </c>
      <c r="K71" s="93" t="n">
        <f aca="false">D71*C71</f>
        <v>119.869740518779</v>
      </c>
      <c r="L71" s="93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93" t="n">
        <f aca="false">N71*D71</f>
        <v>7911.33891292823</v>
      </c>
      <c r="P71" s="93"/>
      <c r="Q71" s="93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3" t="s">
        <v>170</v>
      </c>
      <c r="B72" s="2" t="n">
        <v>120</v>
      </c>
      <c r="C72" s="93" t="n">
        <v>90.1834128258918</v>
      </c>
      <c r="D72" s="94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15" t="s">
        <v>965</v>
      </c>
      <c r="K72" s="93" t="n">
        <f aca="false">D72*C72</f>
        <v>119.86929070948</v>
      </c>
      <c r="L72" s="93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93" t="n">
        <f aca="false">N72*D72</f>
        <v>8003.95336325792</v>
      </c>
      <c r="P72" s="93"/>
      <c r="Q72" s="93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3" t="s">
        <v>172</v>
      </c>
      <c r="B73" s="2" t="n">
        <v>120</v>
      </c>
      <c r="C73" s="93" t="n">
        <v>89.1793464887614</v>
      </c>
      <c r="D73" s="94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15" t="s">
        <v>966</v>
      </c>
      <c r="K73" s="93" t="n">
        <f aca="false">D73*C73</f>
        <v>119.87074597486</v>
      </c>
      <c r="L73" s="93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93" t="n">
        <f aca="false">N73*D73</f>
        <v>8095.900867247</v>
      </c>
      <c r="P73" s="93" t="n">
        <v>87.89</v>
      </c>
      <c r="Q73" s="93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3" t="s">
        <v>174</v>
      </c>
      <c r="B74" s="2" t="n">
        <v>120</v>
      </c>
      <c r="C74" s="93" t="n">
        <v>91.169223411438</v>
      </c>
      <c r="D74" s="94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15" t="s">
        <v>967</v>
      </c>
      <c r="K74" s="93" t="n">
        <f aca="false">D74*C74</f>
        <v>119.86786190347</v>
      </c>
      <c r="L74" s="93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93" t="n">
        <f aca="false">N74*D74</f>
        <v>8038.87551235686</v>
      </c>
      <c r="P74" s="93"/>
      <c r="Q74" s="93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3" t="s">
        <v>176</v>
      </c>
      <c r="B75" s="2" t="n">
        <v>120</v>
      </c>
      <c r="C75" s="93" t="n">
        <v>91.3061415483194</v>
      </c>
      <c r="D75" s="94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15" t="s">
        <v>968</v>
      </c>
      <c r="K75" s="93" t="n">
        <f aca="false">D75*C75</f>
        <v>119.86766345819</v>
      </c>
      <c r="L75" s="93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93" t="n">
        <f aca="false">N75*D75</f>
        <v>8146.67519028356</v>
      </c>
      <c r="P75" s="93"/>
      <c r="Q75" s="93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3" t="s">
        <v>178</v>
      </c>
      <c r="B76" s="2" t="n">
        <v>120</v>
      </c>
      <c r="C76" s="93" t="n">
        <v>91.077944653517</v>
      </c>
      <c r="D76" s="94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15" t="s">
        <v>969</v>
      </c>
      <c r="K76" s="93" t="n">
        <f aca="false">D76*C76</f>
        <v>119.867994200323</v>
      </c>
      <c r="L76" s="93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93" t="n">
        <f aca="false">N76*D76</f>
        <v>8286.97731281426</v>
      </c>
      <c r="P76" s="93"/>
      <c r="Q76" s="93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3" t="s">
        <v>180</v>
      </c>
      <c r="B77" s="2" t="n">
        <v>120</v>
      </c>
      <c r="C77" s="93" t="n">
        <v>93.0039264456489</v>
      </c>
      <c r="D77" s="94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15" t="s">
        <v>970</v>
      </c>
      <c r="K77" s="93" t="n">
        <f aca="false">D77*C77</f>
        <v>119.865202736729</v>
      </c>
      <c r="L77" s="93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93" t="n">
        <f aca="false">N77*D77</f>
        <v>8235.04176737049</v>
      </c>
      <c r="P77" s="93"/>
      <c r="Q77" s="93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3" t="s">
        <v>182</v>
      </c>
      <c r="B78" s="2" t="n">
        <v>135</v>
      </c>
      <c r="C78" s="93" t="n">
        <v>105.956382194631</v>
      </c>
      <c r="D78" s="94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15" t="s">
        <v>971</v>
      </c>
      <c r="K78" s="93" t="n">
        <f aca="false">D78*C78</f>
        <v>134.846429813324</v>
      </c>
      <c r="L78" s="93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93" t="n">
        <f aca="false">N78*D78</f>
        <v>8266.63910155907</v>
      </c>
      <c r="P78" s="93"/>
      <c r="Q78" s="93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3" t="s">
        <v>184</v>
      </c>
      <c r="B79" s="2" t="n">
        <v>135</v>
      </c>
      <c r="C79" s="93" t="n">
        <v>105.673418045076</v>
      </c>
      <c r="D79" s="94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15" t="s">
        <v>972</v>
      </c>
      <c r="K79" s="93" t="n">
        <f aca="false">D79*C79</f>
        <v>134.846839933568</v>
      </c>
      <c r="L79" s="93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93" t="n">
        <f aca="false">N79*D79</f>
        <v>8423.64692111568</v>
      </c>
      <c r="P79" s="93"/>
      <c r="Q79" s="93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3" t="s">
        <v>186</v>
      </c>
      <c r="B80" s="2" t="n">
        <v>135</v>
      </c>
      <c r="C80" s="93" t="n">
        <v>105.34481451656</v>
      </c>
      <c r="D80" s="94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15" t="s">
        <v>973</v>
      </c>
      <c r="K80" s="93" t="n">
        <f aca="false">D80*C80</f>
        <v>134.847316202237</v>
      </c>
      <c r="L80" s="93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93" t="n">
        <f aca="false">N80*D80</f>
        <v>8584.80007947034</v>
      </c>
      <c r="P80" s="93"/>
      <c r="Q80" s="93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3" t="s">
        <v>188</v>
      </c>
      <c r="B81" s="2" t="n">
        <v>135</v>
      </c>
      <c r="C81" s="93" t="n">
        <v>111.478747048848</v>
      </c>
      <c r="D81" s="94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15" t="s">
        <v>974</v>
      </c>
      <c r="K81" s="93" t="n">
        <f aca="false">D81*C81</f>
        <v>134.838425853733</v>
      </c>
      <c r="L81" s="93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93" t="n">
        <f aca="false">N81*D81</f>
        <v>8246.73932309993</v>
      </c>
      <c r="P81" s="93"/>
      <c r="Q81" s="93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3" t="s">
        <v>190</v>
      </c>
      <c r="B82" s="2" t="n">
        <v>135</v>
      </c>
      <c r="C82" s="93" t="n">
        <v>110.456424960133</v>
      </c>
      <c r="D82" s="94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15" t="s">
        <v>975</v>
      </c>
      <c r="K82" s="93" t="n">
        <f aca="false">D82*C82</f>
        <v>134.839907578482</v>
      </c>
      <c r="L82" s="93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93" t="n">
        <f aca="false">N82*D82</f>
        <v>8457.9978388106</v>
      </c>
      <c r="P82" s="93"/>
      <c r="Q82" s="93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3" t="s">
        <v>192</v>
      </c>
      <c r="B83" s="2" t="n">
        <v>135</v>
      </c>
      <c r="C83" s="93" t="n">
        <v>111.944268714245</v>
      </c>
      <c r="D83" s="94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15" t="s">
        <v>976</v>
      </c>
      <c r="K83" s="93" t="n">
        <f aca="false">D83*C83</f>
        <v>134.837751139783</v>
      </c>
      <c r="L83" s="93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93" t="n">
        <f aca="false">N83*D83</f>
        <v>8480.28744150608</v>
      </c>
      <c r="P83" s="93"/>
      <c r="Q83" s="93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3" t="s">
        <v>194</v>
      </c>
      <c r="B84" s="2" t="n">
        <v>135</v>
      </c>
      <c r="C84" s="93" t="n">
        <v>113.925017761129</v>
      </c>
      <c r="D84" s="94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15" t="s">
        <v>977</v>
      </c>
      <c r="K84" s="93" t="n">
        <f aca="false">D84*C84</f>
        <v>134.834880298078</v>
      </c>
      <c r="L84" s="93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93" t="n">
        <f aca="false">N84*D84</f>
        <v>8467.5030048259</v>
      </c>
      <c r="P84" s="93"/>
      <c r="Q84" s="93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3" t="s">
        <v>196</v>
      </c>
      <c r="B85" s="2" t="n">
        <v>135</v>
      </c>
      <c r="C85" s="93" t="n">
        <v>110.164332934786</v>
      </c>
      <c r="D85" s="94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15" t="s">
        <v>978</v>
      </c>
      <c r="K85" s="93" t="n">
        <f aca="false">D85*C85</f>
        <v>134.840330928412</v>
      </c>
      <c r="L85" s="93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93" t="n">
        <f aca="false">N85*D85</f>
        <v>8891.75284895267</v>
      </c>
      <c r="P85" s="93"/>
      <c r="Q85" s="93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3" t="s">
        <v>198</v>
      </c>
      <c r="B86" s="2" t="n">
        <v>135</v>
      </c>
      <c r="C86" s="93" t="n">
        <v>111.907757211076</v>
      </c>
      <c r="D86" s="94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15" t="s">
        <v>979</v>
      </c>
      <c r="K86" s="93" t="n">
        <f aca="false">D86*C86</f>
        <v>134.837804058524</v>
      </c>
      <c r="L86" s="93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93" t="n">
        <f aca="false">N86*D86</f>
        <v>8887.90094347399</v>
      </c>
      <c r="P86" s="93"/>
      <c r="Q86" s="93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3" t="s">
        <v>200</v>
      </c>
      <c r="B87" s="2" t="n">
        <v>135</v>
      </c>
      <c r="C87" s="93" t="n">
        <v>112.574092143899</v>
      </c>
      <c r="D87" s="94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15" t="s">
        <v>980</v>
      </c>
      <c r="K87" s="93" t="n">
        <f aca="false">D87*C87</f>
        <v>134.836838291499</v>
      </c>
      <c r="L87" s="93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93" t="n">
        <f aca="false">N87*D87</f>
        <v>8970.06631266749</v>
      </c>
      <c r="P87" s="93"/>
      <c r="Q87" s="93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3" t="s">
        <v>202</v>
      </c>
      <c r="B88" s="2" t="n">
        <v>135</v>
      </c>
      <c r="C88" s="93" t="n">
        <v>110.209972313747</v>
      </c>
      <c r="D88" s="94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15" t="s">
        <v>981</v>
      </c>
      <c r="K88" s="93" t="n">
        <f aca="false">D88*C88</f>
        <v>134.840264779986</v>
      </c>
      <c r="L88" s="93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93" t="n">
        <f aca="false">N88*D88</f>
        <v>9297.55677302851</v>
      </c>
      <c r="P88" s="93"/>
      <c r="Q88" s="93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3" t="s">
        <v>204</v>
      </c>
      <c r="B89" s="2" t="n">
        <v>135</v>
      </c>
      <c r="C89" s="93" t="n">
        <v>109.762706399934</v>
      </c>
      <c r="D89" s="94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15" t="s">
        <v>982</v>
      </c>
      <c r="K89" s="93" t="n">
        <f aca="false">D89*C89</f>
        <v>134.840913034564</v>
      </c>
      <c r="L89" s="93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93" t="n">
        <f aca="false">N89*D89</f>
        <v>9470.32866102445</v>
      </c>
      <c r="P89" s="93"/>
      <c r="Q89" s="93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3" t="s">
        <v>206</v>
      </c>
      <c r="B90" s="2" t="n">
        <v>135</v>
      </c>
      <c r="C90" s="93" t="n">
        <v>112.49194126177</v>
      </c>
      <c r="D90" s="94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15" t="s">
        <v>983</v>
      </c>
      <c r="K90" s="93" t="n">
        <f aca="false">D90*C90</f>
        <v>134.836957358666</v>
      </c>
      <c r="L90" s="93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93" t="n">
        <f aca="false">N90*D90</f>
        <v>9375.12918058211</v>
      </c>
      <c r="P90" s="93"/>
      <c r="Q90" s="93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3" t="s">
        <v>208</v>
      </c>
      <c r="B91" s="2" t="n">
        <v>135</v>
      </c>
      <c r="C91" s="93" t="n">
        <v>113.386473089396</v>
      </c>
      <c r="D91" s="94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15" t="s">
        <v>984</v>
      </c>
      <c r="K91" s="93" t="n">
        <f aca="false">D91*C91</f>
        <v>134.83566084951</v>
      </c>
      <c r="L91" s="93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93" t="n">
        <f aca="false">N91*D91</f>
        <v>9435.91286812108</v>
      </c>
      <c r="P91" s="93"/>
      <c r="Q91" s="93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3" t="s">
        <v>210</v>
      </c>
      <c r="B92" s="2" t="n">
        <v>135</v>
      </c>
      <c r="C92" s="93" t="n">
        <v>111.953396590037</v>
      </c>
      <c r="D92" s="94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15" t="s">
        <v>985</v>
      </c>
      <c r="K92" s="93" t="n">
        <f aca="false">D92*C92</f>
        <v>134.837737910098</v>
      </c>
      <c r="L92" s="93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93" t="n">
        <f aca="false">N92*D92</f>
        <v>9691.68366051292</v>
      </c>
      <c r="P92" s="93"/>
      <c r="Q92" s="93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3" t="s">
        <v>212</v>
      </c>
      <c r="B93" s="2" t="n">
        <v>135</v>
      </c>
      <c r="C93" s="93" t="n">
        <v>112.44630188281</v>
      </c>
      <c r="D93" s="94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15" t="s">
        <v>986</v>
      </c>
      <c r="K93" s="93" t="n">
        <f aca="false">D93*C93</f>
        <v>134.837023507093</v>
      </c>
      <c r="L93" s="93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93" t="n">
        <f aca="false">N93*D93</f>
        <v>9783.98632962585</v>
      </c>
      <c r="P93" s="93"/>
      <c r="Q93" s="93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3" t="s">
        <v>214</v>
      </c>
      <c r="B94" s="2" t="n">
        <v>135</v>
      </c>
      <c r="C94" s="93" t="n">
        <v>114.23536553806</v>
      </c>
      <c r="D94" s="94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15" t="s">
        <v>987</v>
      </c>
      <c r="K94" s="93" t="n">
        <f aca="false">D94*C94</f>
        <v>134.834430488779</v>
      </c>
      <c r="L94" s="93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93" t="n">
        <f aca="false">N94*D94</f>
        <v>9765.40652252977</v>
      </c>
      <c r="P94" s="93"/>
      <c r="Q94" s="93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3" t="s">
        <v>216</v>
      </c>
      <c r="B95" s="2" t="n">
        <v>135</v>
      </c>
      <c r="C95" s="93" t="n">
        <v>113.915889885337</v>
      </c>
      <c r="D95" s="94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5" t="s">
        <v>988</v>
      </c>
      <c r="K95" s="93" t="n">
        <f aca="false">D95*C95</f>
        <v>134.834893527764</v>
      </c>
      <c r="L95" s="93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93" t="n">
        <f aca="false">N95*D95</f>
        <v>9927.66200317991</v>
      </c>
      <c r="P95" s="93"/>
      <c r="Q95" s="93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3" t="s">
        <v>218</v>
      </c>
      <c r="B96" s="2" t="n">
        <v>135</v>
      </c>
      <c r="C96" s="93" t="n">
        <v>112.583220019691</v>
      </c>
      <c r="D96" s="94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15" t="s">
        <v>989</v>
      </c>
      <c r="K96" s="93" t="n">
        <f aca="false">D96*C96</f>
        <v>134.836825061814</v>
      </c>
      <c r="L96" s="93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93" t="n">
        <f aca="false">N96*D96</f>
        <v>10180.1584279177</v>
      </c>
      <c r="P96" s="93"/>
      <c r="Q96" s="93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3" t="s">
        <v>220</v>
      </c>
      <c r="B97" s="2" t="n">
        <v>135</v>
      </c>
      <c r="C97" s="93" t="n">
        <v>111.5335143036</v>
      </c>
      <c r="D97" s="94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15" t="s">
        <v>990</v>
      </c>
      <c r="K97" s="93" t="n">
        <f aca="false">D97*C97</f>
        <v>134.83834647562</v>
      </c>
      <c r="L97" s="93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93" t="n">
        <f aca="false">N97*D97</f>
        <v>10410.9240174221</v>
      </c>
      <c r="P97" s="93"/>
      <c r="Q97" s="93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3" t="s">
        <v>222</v>
      </c>
      <c r="B98" s="2" t="n">
        <v>135</v>
      </c>
      <c r="C98" s="93" t="n">
        <v>111.752583322611</v>
      </c>
      <c r="D98" s="94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15" t="s">
        <v>991</v>
      </c>
      <c r="K98" s="93" t="n">
        <f aca="false">D98*C98</f>
        <v>134.838028963174</v>
      </c>
      <c r="L98" s="93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93" t="n">
        <f aca="false">N98*D98</f>
        <v>10525.3290047732</v>
      </c>
      <c r="P98" s="93"/>
      <c r="Q98" s="93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3" t="s">
        <v>224</v>
      </c>
      <c r="B99" s="2" t="n">
        <v>135</v>
      </c>
      <c r="C99" s="93" t="n">
        <v>112.345895249097</v>
      </c>
      <c r="D99" s="94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15" t="s">
        <v>992</v>
      </c>
      <c r="K99" s="93" t="n">
        <f aca="false">D99*C99</f>
        <v>134.837169033632</v>
      </c>
      <c r="L99" s="93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93" t="n">
        <f aca="false">N99*D99</f>
        <v>10604.5138988479</v>
      </c>
      <c r="P99" s="93"/>
      <c r="Q99" s="93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3" t="s">
        <v>226</v>
      </c>
      <c r="B100" s="2" t="n">
        <v>135</v>
      </c>
      <c r="C100" s="93" t="n">
        <v>112.610603647068</v>
      </c>
      <c r="D100" s="94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15" t="s">
        <v>993</v>
      </c>
      <c r="K100" s="93" t="n">
        <f aca="false">D100*C100</f>
        <v>134.836785372759</v>
      </c>
      <c r="L100" s="93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93" t="n">
        <f aca="false">N100*D100</f>
        <v>10714.3930542428</v>
      </c>
      <c r="P100" s="93"/>
      <c r="Q100" s="93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3" t="s">
        <v>228</v>
      </c>
      <c r="B101" s="2" t="n">
        <v>135</v>
      </c>
      <c r="C101" s="93" t="n">
        <v>112.501069137562</v>
      </c>
      <c r="D101" s="94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15" t="s">
        <v>994</v>
      </c>
      <c r="K101" s="93" t="n">
        <f aca="false">D101*C101</f>
        <v>134.836944128981</v>
      </c>
      <c r="L101" s="93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93" t="n">
        <f aca="false">N101*D101</f>
        <v>10859.6744891522</v>
      </c>
      <c r="P101" s="93"/>
      <c r="Q101" s="93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3" t="s">
        <v>230</v>
      </c>
      <c r="B102" s="2" t="n">
        <v>135</v>
      </c>
      <c r="C102" s="93" t="n">
        <v>113.477751847316</v>
      </c>
      <c r="D102" s="94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15" t="s">
        <v>995</v>
      </c>
      <c r="K102" s="93" t="n">
        <f aca="false">D102*C102</f>
        <v>134.835528552656</v>
      </c>
      <c r="L102" s="93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93" t="n">
        <f aca="false">N102*D102</f>
        <v>10900.9297138172</v>
      </c>
      <c r="P102" s="93"/>
      <c r="Q102" s="93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3" t="s">
        <v>232</v>
      </c>
      <c r="B103" s="2" t="n">
        <v>135</v>
      </c>
      <c r="C103" s="93" t="n">
        <v>113.486879723109</v>
      </c>
      <c r="D103" s="94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15" t="s">
        <v>996</v>
      </c>
      <c r="K103" s="93" t="n">
        <f aca="false">D103*C103</f>
        <v>134.835515322972</v>
      </c>
      <c r="L103" s="93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93" t="n">
        <f aca="false">N103*D103</f>
        <v>11034.8873857724</v>
      </c>
      <c r="P103" s="93"/>
      <c r="Q103" s="93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3" t="s">
        <v>234</v>
      </c>
      <c r="B104" s="2" t="n">
        <v>135</v>
      </c>
      <c r="C104" s="93" t="n">
        <v>114.436178805486</v>
      </c>
      <c r="D104" s="94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15" t="s">
        <v>997</v>
      </c>
      <c r="K104" s="93" t="n">
        <f aca="false">D104*C104</f>
        <v>134.834139435702</v>
      </c>
      <c r="L104" s="93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93" t="n">
        <f aca="false">N104*D104</f>
        <v>11078.070550499</v>
      </c>
      <c r="P104" s="93"/>
      <c r="Q104" s="93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3" t="s">
        <v>236</v>
      </c>
      <c r="B105" s="2" t="n">
        <v>135</v>
      </c>
      <c r="C105" s="93" t="n">
        <v>113.076125312464</v>
      </c>
      <c r="D105" s="94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15" t="s">
        <v>998</v>
      </c>
      <c r="K105" s="93" t="n">
        <f aca="false">D105*C105</f>
        <v>134.836110658808</v>
      </c>
      <c r="L105" s="93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93" t="n">
        <f aca="false">N105*D105</f>
        <v>11346.3150376846</v>
      </c>
      <c r="P105" s="93"/>
      <c r="Q105" s="93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3" t="s">
        <v>238</v>
      </c>
      <c r="B106" s="2" t="n">
        <v>135</v>
      </c>
      <c r="C106" s="93" t="n">
        <v>109.844857282063</v>
      </c>
      <c r="D106" s="94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15" t="s">
        <v>999</v>
      </c>
      <c r="K106" s="93" t="n">
        <f aca="false">D106*C106</f>
        <v>134.840793967397</v>
      </c>
      <c r="L106" s="93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93" t="n">
        <f aca="false">N106*D106</f>
        <v>11815.3321302638</v>
      </c>
      <c r="P106" s="93"/>
      <c r="Q106" s="93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3" t="s">
        <v>240</v>
      </c>
      <c r="B107" s="2" t="n">
        <v>135</v>
      </c>
      <c r="C107" s="93" t="n">
        <v>110.620726724391</v>
      </c>
      <c r="D107" s="94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15" t="s">
        <v>1000</v>
      </c>
      <c r="K107" s="93" t="n">
        <f aca="false">D107*C107</f>
        <v>134.839669444149</v>
      </c>
      <c r="L107" s="93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93" t="n">
        <f aca="false">N107*D107</f>
        <v>11867.203814872</v>
      </c>
      <c r="P107" s="93"/>
      <c r="Q107" s="93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3" t="s">
        <v>242</v>
      </c>
      <c r="B108" s="2" t="n">
        <v>135</v>
      </c>
      <c r="C108" s="93" t="n">
        <v>110.775900612857</v>
      </c>
      <c r="D108" s="94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15" t="s">
        <v>1001</v>
      </c>
      <c r="K108" s="93" t="n">
        <f aca="false">D108*C108</f>
        <v>134.839444539499</v>
      </c>
      <c r="L108" s="93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93" t="n">
        <f aca="false">N108*D108</f>
        <v>11985.4000206258</v>
      </c>
      <c r="P108" s="93"/>
      <c r="Q108" s="93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3" t="s">
        <v>244</v>
      </c>
      <c r="B109" s="2" t="n">
        <v>135</v>
      </c>
      <c r="C109" s="93" t="n">
        <v>111.570025806769</v>
      </c>
      <c r="D109" s="94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15" t="s">
        <v>1002</v>
      </c>
      <c r="K109" s="93" t="n">
        <f aca="false">D109*C109</f>
        <v>134.83829355688</v>
      </c>
      <c r="L109" s="93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93" t="n">
        <f aca="false">N109*D109</f>
        <v>12034.8279078446</v>
      </c>
      <c r="P109" s="93"/>
      <c r="Q109" s="93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3" t="s">
        <v>246</v>
      </c>
      <c r="B110" s="2" t="n">
        <v>135</v>
      </c>
      <c r="C110" s="93" t="n">
        <v>111.588281558353</v>
      </c>
      <c r="D110" s="94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15" t="s">
        <v>1003</v>
      </c>
      <c r="K110" s="93" t="n">
        <f aca="false">D110*C110</f>
        <v>134.838267097509</v>
      </c>
      <c r="L110" s="93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93" t="n">
        <f aca="false">N110*D110</f>
        <v>12167.6949257282</v>
      </c>
      <c r="P110" s="93"/>
      <c r="Q110" s="93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3" t="s">
        <v>248</v>
      </c>
      <c r="B111" s="2" t="n">
        <v>135</v>
      </c>
      <c r="C111" s="93" t="n">
        <v>111.232294402461</v>
      </c>
      <c r="D111" s="94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15" t="s">
        <v>1004</v>
      </c>
      <c r="K111" s="93" t="n">
        <f aca="false">D111*C111</f>
        <v>134.838783055234</v>
      </c>
      <c r="L111" s="93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93" t="n">
        <f aca="false">N111*D111</f>
        <v>12341.5218339476</v>
      </c>
      <c r="P111" s="93"/>
      <c r="Q111" s="93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3" t="s">
        <v>250</v>
      </c>
      <c r="B112" s="2" t="n">
        <v>135</v>
      </c>
      <c r="C112" s="93" t="n">
        <v>109.671427642013</v>
      </c>
      <c r="D112" s="94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15" t="s">
        <v>1005</v>
      </c>
      <c r="K112" s="93" t="n">
        <f aca="false">D112*C112</f>
        <v>134.841045331417</v>
      </c>
      <c r="L112" s="93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93" t="n">
        <f aca="false">N112*D112</f>
        <v>12652.2200150234</v>
      </c>
      <c r="P112" s="93"/>
      <c r="Q112" s="93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3" t="s">
        <v>252</v>
      </c>
      <c r="B113" s="2" t="n">
        <v>135</v>
      </c>
      <c r="C113" s="93" t="n">
        <v>106.604461375869</v>
      </c>
      <c r="D113" s="94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15" t="s">
        <v>1006</v>
      </c>
      <c r="K113" s="93" t="n">
        <f aca="false">D113*C113</f>
        <v>134.845490505668</v>
      </c>
      <c r="L113" s="93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93" t="n">
        <f aca="false">N113*D113</f>
        <v>13151.4937359743</v>
      </c>
      <c r="P113" s="93"/>
      <c r="Q113" s="93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3" t="s">
        <v>254</v>
      </c>
      <c r="B114" s="2" t="n">
        <v>135</v>
      </c>
      <c r="C114" s="93" t="n">
        <v>106.458415363196</v>
      </c>
      <c r="D114" s="94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15" t="s">
        <v>1007</v>
      </c>
      <c r="K114" s="93" t="n">
        <f aca="false">D114*C114</f>
        <v>134.845702180634</v>
      </c>
      <c r="L114" s="93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93" t="n">
        <f aca="false">N114*D114</f>
        <v>13304.4021157672</v>
      </c>
      <c r="P114" s="93"/>
      <c r="Q114" s="93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3" t="s">
        <v>256</v>
      </c>
      <c r="B115" s="2" t="n">
        <v>135</v>
      </c>
      <c r="C115" s="93" t="n">
        <v>106.25760209577</v>
      </c>
      <c r="D115" s="94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15" t="s">
        <v>1008</v>
      </c>
      <c r="K115" s="93" t="n">
        <f aca="false">D115*C115</f>
        <v>134.845993233709</v>
      </c>
      <c r="L115" s="93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93" t="n">
        <f aca="false">N115*D115</f>
        <v>13464.4204967913</v>
      </c>
      <c r="P115" s="93"/>
      <c r="Q115" s="93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3" t="s">
        <v>258</v>
      </c>
      <c r="B116" s="2" t="n">
        <v>135</v>
      </c>
      <c r="C116" s="93" t="n">
        <v>107.307307811861</v>
      </c>
      <c r="D116" s="94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15" t="s">
        <v>1009</v>
      </c>
      <c r="K116" s="93" t="n">
        <f aca="false">D116*C116</f>
        <v>134.844471819903</v>
      </c>
      <c r="L116" s="93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93" t="n">
        <f aca="false">N116*D116</f>
        <v>13467.4023635891</v>
      </c>
      <c r="P116" s="93"/>
      <c r="Q116" s="93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3" t="s">
        <v>260</v>
      </c>
      <c r="B117" s="2" t="n">
        <v>135</v>
      </c>
      <c r="C117" s="93" t="n">
        <v>107.462481700326</v>
      </c>
      <c r="D117" s="94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15" t="s">
        <v>1010</v>
      </c>
      <c r="K117" s="93" t="n">
        <f aca="false">D117*C117</f>
        <v>134.844246915253</v>
      </c>
      <c r="L117" s="93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93" t="n">
        <f aca="false">N117*D117</f>
        <v>13582.7774944015</v>
      </c>
      <c r="P117" s="93"/>
      <c r="Q117" s="93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3" t="s">
        <v>262</v>
      </c>
      <c r="B118" s="2" t="n">
        <v>135</v>
      </c>
      <c r="C118" s="93" t="n">
        <v>106.339752977899</v>
      </c>
      <c r="D118" s="94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15" t="s">
        <v>1011</v>
      </c>
      <c r="K118" s="93" t="n">
        <f aca="false">D118*C118</f>
        <v>134.845874166543</v>
      </c>
      <c r="L118" s="93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93" t="n">
        <f aca="false">N118*D118</f>
        <v>13861.1951598093</v>
      </c>
      <c r="P118" s="93"/>
      <c r="Q118" s="93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3" t="s">
        <v>264</v>
      </c>
      <c r="B119" s="2" t="n">
        <v>135</v>
      </c>
      <c r="C119" s="93" t="n">
        <v>106.494926866364</v>
      </c>
      <c r="D119" s="94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15" t="s">
        <v>1012</v>
      </c>
      <c r="K119" s="93" t="n">
        <f aca="false">D119*C119</f>
        <v>134.845649261892</v>
      </c>
      <c r="L119" s="93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93" t="n">
        <f aca="false">N119*D119</f>
        <v>13975.8205597049</v>
      </c>
      <c r="P119" s="93"/>
      <c r="Q119" s="93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3" t="s">
        <v>266</v>
      </c>
      <c r="B120" s="2" t="n">
        <v>135</v>
      </c>
      <c r="C120" s="93" t="n">
        <v>103.674413246607</v>
      </c>
      <c r="D120" s="94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15" t="s">
        <v>1013</v>
      </c>
      <c r="K120" s="93" t="n">
        <f aca="false">D120*C120</f>
        <v>134.849737234643</v>
      </c>
      <c r="L120" s="93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93" t="n">
        <f aca="false">N120*D120</f>
        <v>14491.324615125</v>
      </c>
      <c r="P120" s="93"/>
      <c r="Q120" s="93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3" t="s">
        <v>268</v>
      </c>
      <c r="B121" s="2" t="n">
        <v>135</v>
      </c>
      <c r="C121" s="93" t="n">
        <v>103.647029619231</v>
      </c>
      <c r="D121" s="94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15" t="s">
        <v>1014</v>
      </c>
      <c r="K121" s="93" t="n">
        <f aca="false">D121*C121</f>
        <v>134.849776923699</v>
      </c>
      <c r="L121" s="93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93" t="n">
        <f aca="false">N121*D121</f>
        <v>14630.0072777201</v>
      </c>
      <c r="P121" s="93"/>
      <c r="Q121" s="93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3" t="s">
        <v>270</v>
      </c>
      <c r="B122" s="2" t="n">
        <v>135</v>
      </c>
      <c r="C122" s="93" t="n">
        <v>104.696735335322</v>
      </c>
      <c r="D122" s="94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15" t="s">
        <v>1015</v>
      </c>
      <c r="K122" s="93" t="n">
        <f aca="false">D122*C122</f>
        <v>134.848255509892</v>
      </c>
      <c r="L122" s="93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93" t="n">
        <f aca="false">N122*D122</f>
        <v>14618.0094048542</v>
      </c>
      <c r="P122" s="93"/>
      <c r="Q122" s="93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3" t="s">
        <v>272</v>
      </c>
      <c r="B123" s="2" t="n">
        <v>135</v>
      </c>
      <c r="C123" s="93" t="n">
        <v>105.207896379679</v>
      </c>
      <c r="D123" s="94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15" t="s">
        <v>1016</v>
      </c>
      <c r="K123" s="93" t="n">
        <f aca="false">D123*C123</f>
        <v>134.847514647516</v>
      </c>
      <c r="L123" s="93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93" t="n">
        <f aca="false">N123*D123</f>
        <v>14681.7542207928</v>
      </c>
      <c r="P123" s="93"/>
      <c r="Q123" s="93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3" t="s">
        <v>274</v>
      </c>
      <c r="B124" s="2" t="n">
        <v>135</v>
      </c>
      <c r="C124" s="93" t="n">
        <v>104.669351707945</v>
      </c>
      <c r="D124" s="94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15" t="s">
        <v>1017</v>
      </c>
      <c r="K124" s="93" t="n">
        <f aca="false">D124*C124</f>
        <v>134.848295198947</v>
      </c>
      <c r="L124" s="93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93" t="n">
        <f aca="false">N124*D124</f>
        <v>14892.2284881873</v>
      </c>
      <c r="P124" s="93"/>
      <c r="Q124" s="93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3" t="s">
        <v>276</v>
      </c>
      <c r="B125" s="2" t="n">
        <v>135</v>
      </c>
      <c r="C125" s="93" t="n">
        <v>106.969576407553</v>
      </c>
      <c r="D125" s="94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15" t="s">
        <v>1018</v>
      </c>
      <c r="K125" s="93" t="n">
        <f aca="false">D125*C125</f>
        <v>134.844961318258</v>
      </c>
      <c r="L125" s="93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93" t="n">
        <f aca="false">N125*D125</f>
        <v>14706.4775335698</v>
      </c>
      <c r="P125" s="93"/>
      <c r="Q125" s="93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3" t="s">
        <v>278</v>
      </c>
      <c r="B126" s="2" t="n">
        <v>135</v>
      </c>
      <c r="C126" s="93" t="n">
        <v>107.133878171811</v>
      </c>
      <c r="D126" s="94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15" t="s">
        <v>1019</v>
      </c>
      <c r="K126" s="93" t="n">
        <f aca="false">D126*C126</f>
        <v>134.844723183924</v>
      </c>
      <c r="L126" s="93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93" t="n">
        <f aca="false">N126*D126</f>
        <v>14818.7422997921</v>
      </c>
      <c r="P126" s="93"/>
      <c r="Q126" s="93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3" t="s">
        <v>280</v>
      </c>
      <c r="B127" s="2" t="n">
        <v>135</v>
      </c>
      <c r="C127" s="93" t="n">
        <v>107.2616684329</v>
      </c>
      <c r="D127" s="94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15" t="s">
        <v>1020</v>
      </c>
      <c r="K127" s="93" t="n">
        <f aca="false">D127*C127</f>
        <v>134.844537968329</v>
      </c>
      <c r="L127" s="93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93" t="n">
        <f aca="false">N127*D127</f>
        <v>14935.9116365061</v>
      </c>
      <c r="P127" s="93"/>
      <c r="Q127" s="93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3" t="s">
        <v>282</v>
      </c>
      <c r="B128" s="2" t="n">
        <v>135</v>
      </c>
      <c r="C128" s="93" t="n">
        <v>107.206901178148</v>
      </c>
      <c r="D128" s="94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15" t="s">
        <v>1021</v>
      </c>
      <c r="K128" s="93" t="n">
        <f aca="false">D128*C128</f>
        <v>134.844617346442</v>
      </c>
      <c r="L128" s="93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93" t="n">
        <f aca="false">N128*D128</f>
        <v>15078.3951459205</v>
      </c>
      <c r="P128" s="93"/>
      <c r="Q128" s="93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3" t="s">
        <v>284</v>
      </c>
      <c r="B129" s="2" t="n">
        <v>135</v>
      </c>
      <c r="C129" s="93" t="n">
        <v>106.421903860028</v>
      </c>
      <c r="D129" s="94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15" t="s">
        <v>1022</v>
      </c>
      <c r="K129" s="93" t="n">
        <f aca="false">D129*C129</f>
        <v>134.845755099375</v>
      </c>
      <c r="L129" s="93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93" t="n">
        <f aca="false">N129*D129</f>
        <v>15324.5914653809</v>
      </c>
      <c r="P129" s="93"/>
      <c r="Q129" s="93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3" t="s">
        <v>286</v>
      </c>
      <c r="B130" s="2" t="n">
        <v>135</v>
      </c>
      <c r="C130" s="93" t="n">
        <v>106.020277325175</v>
      </c>
      <c r="D130" s="94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15" t="s">
        <v>1023</v>
      </c>
      <c r="K130" s="93" t="n">
        <f aca="false">D130*C130</f>
        <v>134.846337205526</v>
      </c>
      <c r="L130" s="93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93" t="n">
        <f aca="false">N130*D130</f>
        <v>15517.5568994344</v>
      </c>
      <c r="P130" s="93"/>
      <c r="Q130" s="93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3" t="s">
        <v>288</v>
      </c>
      <c r="B131" s="2" t="n">
        <v>135</v>
      </c>
      <c r="C131" s="93" t="n">
        <v>106.467543238988</v>
      </c>
      <c r="D131" s="94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15" t="s">
        <v>1024</v>
      </c>
      <c r="K131" s="93" t="n">
        <f aca="false">D131*C131</f>
        <v>134.845688950949</v>
      </c>
      <c r="L131" s="93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93" t="n">
        <f aca="false">N131*D131</f>
        <v>15587.1396640857</v>
      </c>
      <c r="P131" s="93"/>
      <c r="Q131" s="93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3" t="s">
        <v>290</v>
      </c>
      <c r="B132" s="2" t="n">
        <v>135</v>
      </c>
      <c r="C132" s="93" t="n">
        <v>106.504054742156</v>
      </c>
      <c r="D132" s="94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15" t="s">
        <v>1025</v>
      </c>
      <c r="K132" s="93" t="n">
        <f aca="false">D132*C132</f>
        <v>134.845636032207</v>
      </c>
      <c r="L132" s="93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93" t="n">
        <f aca="false">N132*D132</f>
        <v>15716.6356337306</v>
      </c>
      <c r="P132" s="93"/>
      <c r="Q132" s="93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3" t="s">
        <v>292</v>
      </c>
      <c r="B133" s="2" t="n">
        <v>135</v>
      </c>
      <c r="C133" s="93" t="n">
        <v>107.425970197158</v>
      </c>
      <c r="D133" s="94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15" t="s">
        <v>1026</v>
      </c>
      <c r="K133" s="93" t="n">
        <f aca="false">D133*C133</f>
        <v>134.844299833994</v>
      </c>
      <c r="L133" s="93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93" t="n">
        <f aca="false">N133*D133</f>
        <v>15716.4474460352</v>
      </c>
      <c r="P133" s="93"/>
      <c r="Q133" s="93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3" t="s">
        <v>294</v>
      </c>
      <c r="B134" s="2" t="n">
        <v>135</v>
      </c>
      <c r="C134" s="93" t="n">
        <v>106.348880853691</v>
      </c>
      <c r="D134" s="94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15" t="s">
        <v>1027</v>
      </c>
      <c r="K134" s="93" t="n">
        <f aca="false">D134*C134</f>
        <v>134.845860936857</v>
      </c>
      <c r="L134" s="93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93" t="n">
        <f aca="false">N134*D134</f>
        <v>16010.6514886181</v>
      </c>
      <c r="P134" s="93"/>
      <c r="Q134" s="93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{5E243FFE-5617-4A5E-84C7-54433A289E92}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{1CBEC195-30DE-4BE6-8CF5-2CEB1ABC2020}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{CD8B3F6E-BC62-4191-8FA8-50A11ACE8B4F}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{5899D147-E1E9-4A6A-BEB7-3990BBA17CED}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243FFE-5617-4A5E-84C7-54433A289E9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1CBEC195-30DE-4BE6-8CF5-2CEB1ABC202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CD8B3F6E-BC62-4191-8FA8-50A11ACE8B4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5899D147-E1E9-4A6A-BEB7-3990BBA17CE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16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570</v>
      </c>
      <c r="H1" s="117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893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1028</v>
      </c>
      <c r="U1" s="10" t="s">
        <v>572</v>
      </c>
      <c r="V1" s="2" t="s">
        <v>22</v>
      </c>
      <c r="W1" s="19" t="s">
        <v>23</v>
      </c>
      <c r="X1" s="2" t="s">
        <v>894</v>
      </c>
    </row>
    <row r="2" customFormat="false" ht="17.35" hidden="false" customHeight="false" outlineLevel="0" collapsed="false">
      <c r="A2" s="110" t="s">
        <v>573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1" t="s">
        <v>1029</v>
      </c>
      <c r="K2" s="93" t="n">
        <f aca="false">D2*C2</f>
        <v>150.003288</v>
      </c>
      <c r="L2" s="93" t="n">
        <f aca="false">K2-B2</f>
        <v>0.00328799999999774</v>
      </c>
      <c r="M2" s="49" t="n">
        <f aca="false">K2/150</f>
        <v>1.00002192</v>
      </c>
      <c r="N2" s="2" t="n">
        <v>206.73</v>
      </c>
      <c r="O2" s="93" t="n">
        <f aca="false">N2*D2</f>
        <v>150.003288</v>
      </c>
      <c r="P2" s="93"/>
      <c r="Q2" s="118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0" t="s">
        <v>575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1" t="s">
        <v>1030</v>
      </c>
      <c r="K3" s="93" t="n">
        <f aca="false">D3*C3</f>
        <v>149.998225</v>
      </c>
      <c r="L3" s="93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93" t="n">
        <f aca="false">N3*D3</f>
        <v>299.36065</v>
      </c>
      <c r="P3" s="93"/>
      <c r="Q3" s="118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0" t="s">
        <v>577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1" t="s">
        <v>1031</v>
      </c>
      <c r="K4" s="93" t="n">
        <f aca="false">D4*C4</f>
        <v>150.002274</v>
      </c>
      <c r="L4" s="93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93" t="n">
        <f aca="false">N4*D4</f>
        <v>456.033798</v>
      </c>
      <c r="P4" s="93"/>
      <c r="Q4" s="118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579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1" t="s">
        <v>898</v>
      </c>
      <c r="K5" s="93" t="n">
        <f aca="false">D5*C5</f>
        <v>149.999616</v>
      </c>
      <c r="L5" s="93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93" t="n">
        <f aca="false">N5*D5</f>
        <v>613.813032</v>
      </c>
      <c r="P5" s="93"/>
      <c r="Q5" s="118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0" t="s">
        <v>580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1" t="s">
        <v>1032</v>
      </c>
      <c r="K6" s="93" t="n">
        <f aca="false">D6*C6</f>
        <v>149.999904</v>
      </c>
      <c r="L6" s="93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93" t="n">
        <f aca="false">N6*D6</f>
        <v>762.342138</v>
      </c>
      <c r="P6" s="93"/>
      <c r="Q6" s="118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10" t="s">
        <v>582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1" t="s">
        <v>1033</v>
      </c>
      <c r="K7" s="93" t="n">
        <f aca="false">D7*C7</f>
        <v>150.001982</v>
      </c>
      <c r="L7" s="93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93" t="n">
        <f aca="false">N7*D7</f>
        <v>914.37866</v>
      </c>
      <c r="P7" s="93"/>
      <c r="Q7" s="118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10" t="s">
        <v>584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1" t="s">
        <v>901</v>
      </c>
      <c r="K8" s="93" t="n">
        <f aca="false">D8*C8</f>
        <v>150.00249</v>
      </c>
      <c r="L8" s="93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93" t="n">
        <f aca="false">N8*D8</f>
        <v>1062.92087</v>
      </c>
      <c r="P8" s="93"/>
      <c r="Q8" s="118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0" t="s">
        <v>585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1" t="s">
        <v>1034</v>
      </c>
      <c r="K9" s="93" t="n">
        <f aca="false">D9*C9</f>
        <v>149.998893</v>
      </c>
      <c r="L9" s="93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93" t="n">
        <f aca="false">N9*D9</f>
        <v>1220.712438</v>
      </c>
      <c r="P9" s="93"/>
      <c r="Q9" s="118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587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1" t="s">
        <v>903</v>
      </c>
      <c r="K10" s="93" t="n">
        <f aca="false">D10*C10</f>
        <v>149.999784</v>
      </c>
      <c r="L10" s="93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93" t="n">
        <f aca="false">N10*D10</f>
        <v>1362.95859</v>
      </c>
      <c r="P10" s="93"/>
      <c r="Q10" s="118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588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1" t="s">
        <v>1035</v>
      </c>
      <c r="K11" s="93" t="n">
        <f aca="false">D11*C11</f>
        <v>150.00071</v>
      </c>
      <c r="L11" s="93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93" t="n">
        <f aca="false">N11*D11</f>
        <v>1531.29181</v>
      </c>
      <c r="P11" s="93"/>
      <c r="Q11" s="118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590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1" t="s">
        <v>1036</v>
      </c>
      <c r="K12" s="93" t="n">
        <f aca="false">D12*C12</f>
        <v>150.002736</v>
      </c>
      <c r="L12" s="93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93" t="n">
        <f aca="false">N12*D12</f>
        <v>1677.672568</v>
      </c>
      <c r="P12" s="93"/>
      <c r="Q12" s="118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592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1" t="s">
        <v>1037</v>
      </c>
      <c r="K13" s="93" t="n">
        <f aca="false">D13*C13</f>
        <v>149.998662</v>
      </c>
      <c r="L13" s="93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93" t="n">
        <f aca="false">N13*D13</f>
        <v>1815.738364</v>
      </c>
      <c r="P13" s="93"/>
      <c r="Q13" s="118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594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1" t="s">
        <v>1038</v>
      </c>
      <c r="K14" s="93" t="n">
        <f aca="false">D14*C14</f>
        <v>149.997588</v>
      </c>
      <c r="L14" s="93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93" t="n">
        <f aca="false">N14*D14</f>
        <v>1983.320046</v>
      </c>
      <c r="P14" s="93"/>
      <c r="Q14" s="118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596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1" t="s">
        <v>1039</v>
      </c>
      <c r="K15" s="93" t="n">
        <f aca="false">D15*C15</f>
        <v>150.003092</v>
      </c>
      <c r="L15" s="93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93" t="n">
        <f aca="false">N15*D15</f>
        <v>2144.528336</v>
      </c>
      <c r="P15" s="93"/>
      <c r="Q15" s="118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598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1" t="s">
        <v>1040</v>
      </c>
      <c r="K16" s="93" t="n">
        <f aca="false">D16*C16</f>
        <v>149.999388</v>
      </c>
      <c r="L16" s="93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93" t="n">
        <f aca="false">N16*D16</f>
        <v>2264.267852</v>
      </c>
      <c r="P16" s="93"/>
      <c r="Q16" s="118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600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1" t="s">
        <v>1041</v>
      </c>
      <c r="K17" s="93" t="n">
        <f aca="false">D17*C17</f>
        <v>150.000796</v>
      </c>
      <c r="L17" s="93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93" t="n">
        <f aca="false">N17*D17</f>
        <v>2418.169454</v>
      </c>
      <c r="P17" s="93"/>
      <c r="Q17" s="118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602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1" t="s">
        <v>1042</v>
      </c>
      <c r="K18" s="93" t="n">
        <f aca="false">D18*C18</f>
        <v>150.002765</v>
      </c>
      <c r="L18" s="93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93" t="n">
        <f aca="false">N18*D18</f>
        <v>2580.328647</v>
      </c>
      <c r="P18" s="93"/>
      <c r="Q18" s="118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604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1" t="s">
        <v>1043</v>
      </c>
      <c r="K19" s="93" t="n">
        <f aca="false">D19*C19</f>
        <v>150.003516</v>
      </c>
      <c r="L19" s="93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93" t="n">
        <f aca="false">N19*D19</f>
        <v>2719.802982</v>
      </c>
      <c r="P19" s="93"/>
      <c r="Q19" s="118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606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1" t="s">
        <v>1044</v>
      </c>
      <c r="K20" s="93" t="n">
        <f aca="false">D20*C20</f>
        <v>270.001472</v>
      </c>
      <c r="L20" s="93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93" t="n">
        <f aca="false">N20*D20</f>
        <v>2982.974391</v>
      </c>
      <c r="P20" s="93"/>
      <c r="Q20" s="118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608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1" t="s">
        <v>1045</v>
      </c>
      <c r="K21" s="93" t="n">
        <f aca="false">D21*C21</f>
        <v>269.99978</v>
      </c>
      <c r="L21" s="93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93" t="n">
        <f aca="false">N21*D21</f>
        <v>3218.58716</v>
      </c>
      <c r="P21" s="93"/>
      <c r="Q21" s="118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610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1" t="s">
        <v>1046</v>
      </c>
      <c r="K22" s="93" t="n">
        <f aca="false">D22*C22</f>
        <v>270.000621</v>
      </c>
      <c r="L22" s="93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93" t="n">
        <f aca="false">N22*D22</f>
        <v>3458.818007</v>
      </c>
      <c r="P22" s="93"/>
      <c r="Q22" s="118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0" t="s">
        <v>612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1" t="s">
        <v>1047</v>
      </c>
      <c r="K23" s="93" t="n">
        <f aca="false">D23*C23</f>
        <v>270.00106</v>
      </c>
      <c r="L23" s="93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93" t="n">
        <f aca="false">N23*D23</f>
        <v>3701.676401</v>
      </c>
      <c r="P23" s="93"/>
      <c r="Q23" s="118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10" t="s">
        <v>614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1" t="s">
        <v>1048</v>
      </c>
      <c r="K24" s="93" t="n">
        <f aca="false">D24*C24</f>
        <v>270.002776</v>
      </c>
      <c r="L24" s="93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93" t="n">
        <f aca="false">N24*D24</f>
        <v>4069.104998</v>
      </c>
      <c r="P24" s="93"/>
      <c r="Q24" s="118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0" t="s">
        <v>616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1" t="s">
        <v>1049</v>
      </c>
      <c r="K25" s="93" t="n">
        <f aca="false">D25*C25</f>
        <v>270.001312</v>
      </c>
      <c r="L25" s="93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93" t="n">
        <f aca="false">N25*D25</f>
        <v>4434.264758</v>
      </c>
      <c r="P25" s="93"/>
      <c r="Q25" s="118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0" t="s">
        <v>618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1" t="s">
        <v>1050</v>
      </c>
      <c r="K26" s="93" t="n">
        <f aca="false">D26*C26</f>
        <v>120.000454</v>
      </c>
      <c r="L26" s="93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93" t="n">
        <f aca="false">N26*D26</f>
        <v>4589.384681</v>
      </c>
      <c r="P26" s="93"/>
      <c r="Q26" s="118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10" t="s">
        <v>620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1" t="s">
        <v>1051</v>
      </c>
      <c r="K27" s="93" t="n">
        <f aca="false">D27*C27</f>
        <v>120.002909</v>
      </c>
      <c r="L27" s="93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93" t="n">
        <f aca="false">N27*D27</f>
        <v>4780.33003</v>
      </c>
      <c r="P27" s="93"/>
      <c r="Q27" s="118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0" t="s">
        <v>622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1" t="s">
        <v>1052</v>
      </c>
      <c r="K28" s="93" t="n">
        <f aca="false">D28*C28</f>
        <v>119.998644</v>
      </c>
      <c r="L28" s="93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93" t="n">
        <f aca="false">N28*D28</f>
        <v>4920.340204</v>
      </c>
      <c r="P28" s="93"/>
      <c r="Q28" s="118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10" t="s">
        <v>624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1" t="s">
        <v>1053</v>
      </c>
      <c r="K29" s="93" t="n">
        <f aca="false">D29*C29</f>
        <v>120.003696</v>
      </c>
      <c r="L29" s="93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93" t="n">
        <f aca="false">N29*D29</f>
        <v>5009.26545</v>
      </c>
      <c r="P29" s="93"/>
      <c r="Q29" s="118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10" t="s">
        <v>626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1" t="s">
        <v>1054</v>
      </c>
      <c r="K30" s="93" t="n">
        <f aca="false">D30*C30</f>
        <v>120.001792</v>
      </c>
      <c r="L30" s="93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93" t="n">
        <f aca="false">N30*D30</f>
        <v>5296.115392</v>
      </c>
      <c r="P30" s="93"/>
      <c r="Q30" s="118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10" t="s">
        <v>628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1" t="s">
        <v>1055</v>
      </c>
      <c r="K31" s="93" t="n">
        <f aca="false">D31*C31</f>
        <v>105.003216</v>
      </c>
      <c r="L31" s="93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93" t="n">
        <f aca="false">N31*D31</f>
        <v>5406.33132</v>
      </c>
      <c r="P31" s="93"/>
      <c r="Q31" s="118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10" t="s">
        <v>630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1" t="s">
        <v>1056</v>
      </c>
      <c r="K32" s="93" t="n">
        <f aca="false">D32*C32</f>
        <v>104.999848</v>
      </c>
      <c r="L32" s="93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93" t="n">
        <f aca="false">N32*D32</f>
        <v>5511.995663</v>
      </c>
      <c r="P32" s="93"/>
      <c r="Q32" s="118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0" t="s">
        <v>632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1" t="s">
        <v>1057</v>
      </c>
      <c r="K33" s="93" t="n">
        <f aca="false">D33*C33</f>
        <v>104.997898</v>
      </c>
      <c r="L33" s="93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93" t="n">
        <f aca="false">N33*D33</f>
        <v>5607.509975</v>
      </c>
      <c r="P33" s="93"/>
      <c r="Q33" s="118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0" t="s">
        <v>634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1" t="s">
        <v>1058</v>
      </c>
      <c r="K34" s="93" t="n">
        <f aca="false">D34*C34</f>
        <v>104.997816</v>
      </c>
      <c r="L34" s="93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93" t="n">
        <f aca="false">N34*D34</f>
        <v>5845.740516</v>
      </c>
      <c r="P34" s="93"/>
      <c r="Q34" s="118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0" t="s">
        <v>636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1" t="s">
        <v>1059</v>
      </c>
      <c r="K35" s="93" t="n">
        <f aca="false">D35*C35</f>
        <v>500.000445</v>
      </c>
      <c r="L35" s="93" t="n">
        <f aca="false">K35-B35</f>
        <v>0.000445000000013351</v>
      </c>
      <c r="M35" s="49" t="n">
        <v>0</v>
      </c>
      <c r="N35" s="54" t="n">
        <f aca="false">N34+C35-P35</f>
        <v>7029.51</v>
      </c>
      <c r="O35" s="93" t="n">
        <f aca="false">N35*D35</f>
        <v>5978.598255</v>
      </c>
      <c r="P35" s="93" t="n">
        <v>587.89</v>
      </c>
      <c r="Q35" s="118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3" t="s">
        <v>638</v>
      </c>
      <c r="B36" s="2" t="n">
        <v>105</v>
      </c>
      <c r="C36" s="93" t="n">
        <v>119.93</v>
      </c>
      <c r="D36" s="94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95" t="n">
        <f aca="false">IF(G36="",$F$1*C36-B36,G36-B36)</f>
        <v>-2.75967499999999</v>
      </c>
      <c r="I36" s="2" t="s">
        <v>96</v>
      </c>
      <c r="J36" s="115" t="s">
        <v>928</v>
      </c>
      <c r="K36" s="93" t="n">
        <f aca="false">D36*C36</f>
        <v>104.998715</v>
      </c>
      <c r="L36" s="93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93" t="n">
        <f aca="false">N36*D36</f>
        <v>6259.33472</v>
      </c>
      <c r="P36" s="93"/>
      <c r="Q36" s="118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3" t="s">
        <v>639</v>
      </c>
      <c r="B37" s="2" t="n">
        <v>90</v>
      </c>
      <c r="C37" s="93" t="n">
        <v>102.92</v>
      </c>
      <c r="D37" s="94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95" t="n">
        <f aca="false">IF(G37="",$F$1*C37-B37,G37-B37)</f>
        <v>-2.2607</v>
      </c>
      <c r="I37" s="2" t="s">
        <v>96</v>
      </c>
      <c r="J37" s="115" t="s">
        <v>929</v>
      </c>
      <c r="K37" s="93" t="n">
        <f aca="false">D37*C37</f>
        <v>90.00354</v>
      </c>
      <c r="L37" s="93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93" t="n">
        <f aca="false">N37*D37</f>
        <v>6342.18882</v>
      </c>
      <c r="P37" s="93"/>
      <c r="Q37" s="118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3" t="s">
        <v>640</v>
      </c>
      <c r="B38" s="2" t="n">
        <v>90</v>
      </c>
      <c r="C38" s="93" t="n">
        <v>103.33</v>
      </c>
      <c r="D38" s="94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95" t="n">
        <f aca="false">IF(G38="",$F$1*C38-B38,G38-B38)</f>
        <v>-1.911175</v>
      </c>
      <c r="I38" s="2" t="s">
        <v>96</v>
      </c>
      <c r="J38" s="115" t="s">
        <v>930</v>
      </c>
      <c r="K38" s="93" t="n">
        <f aca="false">D38*C38</f>
        <v>90.00043</v>
      </c>
      <c r="L38" s="93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93" t="n">
        <f aca="false">N38*D38</f>
        <v>6406.80599</v>
      </c>
      <c r="P38" s="93"/>
      <c r="Q38" s="118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3" t="s">
        <v>641</v>
      </c>
      <c r="B39" s="2" t="n">
        <v>90</v>
      </c>
      <c r="C39" s="93" t="n">
        <v>103.2</v>
      </c>
      <c r="D39" s="94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95" t="n">
        <f aca="false">IF(G39="",$F$1*C39-B39,G39-B39)</f>
        <v>-2.02199999999999</v>
      </c>
      <c r="I39" s="2" t="s">
        <v>96</v>
      </c>
      <c r="J39" s="115" t="s">
        <v>931</v>
      </c>
      <c r="K39" s="93" t="n">
        <f aca="false">D39*C39</f>
        <v>90.00072</v>
      </c>
      <c r="L39" s="93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93" t="n">
        <f aca="false">N39*D39</f>
        <v>6504.897969</v>
      </c>
      <c r="P39" s="93"/>
      <c r="Q39" s="118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3" t="s">
        <v>642</v>
      </c>
      <c r="B40" s="2" t="n">
        <v>90</v>
      </c>
      <c r="C40" s="93" t="n">
        <v>102.4</v>
      </c>
      <c r="D40" s="94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95" t="n">
        <f aca="false">IF(G40="",$F$1*C40-B40,G40-B40)</f>
        <v>-2.70399999999999</v>
      </c>
      <c r="I40" s="2" t="s">
        <v>96</v>
      </c>
      <c r="J40" s="115" t="s">
        <v>932</v>
      </c>
      <c r="K40" s="93" t="n">
        <f aca="false">D40*C40</f>
        <v>89.99936</v>
      </c>
      <c r="L40" s="93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93" t="n">
        <f aca="false">N40*D40</f>
        <v>6645.617781</v>
      </c>
      <c r="P40" s="93"/>
      <c r="Q40" s="118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3" t="s">
        <v>643</v>
      </c>
      <c r="B41" s="2" t="n">
        <v>135</v>
      </c>
      <c r="C41" s="93" t="n">
        <v>151.04</v>
      </c>
      <c r="D41" s="94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95" t="n">
        <f aca="false">IF(G41="",$F$1*C41-B41,G41-B41)</f>
        <v>-6.23840000000001</v>
      </c>
      <c r="I41" s="2" t="s">
        <v>96</v>
      </c>
      <c r="J41" s="115" t="s">
        <v>933</v>
      </c>
      <c r="K41" s="93" t="n">
        <f aca="false">D41*C41</f>
        <v>134.999552</v>
      </c>
      <c r="L41" s="93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93" t="n">
        <f aca="false">N41*D41</f>
        <v>6893.280554</v>
      </c>
      <c r="P41" s="93"/>
      <c r="Q41" s="118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3" t="s">
        <v>644</v>
      </c>
      <c r="B42" s="2" t="n">
        <v>135</v>
      </c>
      <c r="C42" s="93" t="n">
        <v>147.35</v>
      </c>
      <c r="D42" s="94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95" t="n">
        <f aca="false">IF(G42="",$F$1*C42-B42,G42-B42)</f>
        <v>-9.384125</v>
      </c>
      <c r="I42" s="2" t="s">
        <v>96</v>
      </c>
      <c r="J42" s="115" t="s">
        <v>934</v>
      </c>
      <c r="K42" s="93" t="n">
        <f aca="false">D42*C42</f>
        <v>135.00207</v>
      </c>
      <c r="L42" s="93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93" t="n">
        <f aca="false">N42*D42</f>
        <v>6635.34945</v>
      </c>
      <c r="P42" s="93" t="n">
        <v>617.43</v>
      </c>
      <c r="Q42" s="118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19" t="s">
        <v>645</v>
      </c>
      <c r="B43" s="2" t="n">
        <v>135</v>
      </c>
      <c r="C43" s="93" t="n">
        <v>144.97</v>
      </c>
      <c r="D43" s="94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95" t="n">
        <f aca="false">IF(G43="",$F$1*C43-B43,G43-B43)</f>
        <v>-11.413075</v>
      </c>
      <c r="I43" s="2" t="s">
        <v>96</v>
      </c>
      <c r="J43" s="115" t="s">
        <v>935</v>
      </c>
      <c r="K43" s="93" t="n">
        <f aca="false">D43*C43</f>
        <v>134.996064</v>
      </c>
      <c r="L43" s="93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93" t="n">
        <f aca="false">N43*D43</f>
        <v>5023.898496</v>
      </c>
      <c r="P43" s="93" t="n">
        <v>1992.14</v>
      </c>
      <c r="Q43" s="118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19" t="s">
        <v>646</v>
      </c>
      <c r="B44" s="2" t="n">
        <v>135</v>
      </c>
      <c r="C44" s="93" t="n">
        <v>143.21</v>
      </c>
      <c r="D44" s="94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95" t="n">
        <f aca="false">IF(G44="",$F$1*C44-B44,G44-B44)</f>
        <v>-12.913475</v>
      </c>
      <c r="I44" s="2" t="s">
        <v>96</v>
      </c>
      <c r="J44" s="115" t="s">
        <v>936</v>
      </c>
      <c r="K44" s="93" t="n">
        <f aca="false">D44*C44</f>
        <v>135.004067</v>
      </c>
      <c r="L44" s="93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93" t="n">
        <f aca="false">N44*D44</f>
        <v>4146.475377</v>
      </c>
      <c r="P44" s="93" t="n">
        <v>1139.78</v>
      </c>
      <c r="Q44" s="118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19" t="s">
        <v>647</v>
      </c>
      <c r="B45" s="2" t="n">
        <v>135</v>
      </c>
      <c r="C45" s="93" t="n">
        <v>148.3</v>
      </c>
      <c r="D45" s="94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95" t="n">
        <f aca="false">IF(G45="",$F$1*C45-B45,G45-B45)</f>
        <v>-8.57424999999998</v>
      </c>
      <c r="I45" s="2" t="s">
        <v>96</v>
      </c>
      <c r="J45" s="115" t="s">
        <v>937</v>
      </c>
      <c r="K45" s="93" t="n">
        <f aca="false">D45*C45</f>
        <v>134.99749</v>
      </c>
      <c r="L45" s="93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93" t="n">
        <f aca="false">N45*D45</f>
        <v>4138.961143</v>
      </c>
      <c r="P45" s="93"/>
      <c r="Q45" s="118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19" t="s">
        <v>648</v>
      </c>
      <c r="B46" s="2" t="n">
        <v>135</v>
      </c>
      <c r="C46" s="93" t="n">
        <v>143.05</v>
      </c>
      <c r="D46" s="94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95" t="n">
        <f aca="false">IF(G46="",$F$1*C46-B46,G46-B46)</f>
        <v>-13.049875</v>
      </c>
      <c r="I46" s="2" t="s">
        <v>96</v>
      </c>
      <c r="J46" s="115" t="s">
        <v>938</v>
      </c>
      <c r="K46" s="93" t="n">
        <f aca="false">D46*C46</f>
        <v>134.996285</v>
      </c>
      <c r="L46" s="93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93" t="n">
        <f aca="false">N46*D46</f>
        <v>4425.820882</v>
      </c>
      <c r="P46" s="93"/>
      <c r="Q46" s="118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19" t="s">
        <v>649</v>
      </c>
      <c r="B47" s="2" t="n">
        <v>135</v>
      </c>
      <c r="C47" s="93" t="n">
        <v>140.77</v>
      </c>
      <c r="D47" s="94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95" t="n">
        <f aca="false">IF(G47="",$F$1*C47-B47,G47-B47)</f>
        <v>-14.993575</v>
      </c>
      <c r="I47" s="2" t="s">
        <v>96</v>
      </c>
      <c r="J47" s="115" t="s">
        <v>939</v>
      </c>
      <c r="K47" s="93" t="n">
        <f aca="false">D47*C47</f>
        <v>134.99843</v>
      </c>
      <c r="L47" s="93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93" t="n">
        <f aca="false">N47*D47</f>
        <v>4632.57417</v>
      </c>
      <c r="P47" s="93"/>
      <c r="Q47" s="118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19" t="s">
        <v>650</v>
      </c>
      <c r="B48" s="2" t="n">
        <v>135</v>
      </c>
      <c r="C48" s="93" t="n">
        <v>143.89</v>
      </c>
      <c r="D48" s="94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95" t="n">
        <f aca="false">IF(G48="",$F$1*C48-B48,G48-B48)</f>
        <v>-12.333775</v>
      </c>
      <c r="I48" s="2" t="s">
        <v>96</v>
      </c>
      <c r="J48" s="115" t="s">
        <v>940</v>
      </c>
      <c r="K48" s="93" t="n">
        <f aca="false">D48*C48</f>
        <v>134.997598</v>
      </c>
      <c r="L48" s="93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93" t="n">
        <f aca="false">N48*D48</f>
        <v>4667.094664</v>
      </c>
      <c r="P48" s="93"/>
      <c r="Q48" s="118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19" t="s">
        <v>651</v>
      </c>
      <c r="B49" s="2" t="n">
        <v>135</v>
      </c>
      <c r="C49" s="93" t="n">
        <v>147.12</v>
      </c>
      <c r="D49" s="94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95" t="n">
        <f aca="false">IF(G49="",$F$1*C49-B49,G49-B49)</f>
        <v>-9.58019999999999</v>
      </c>
      <c r="I49" s="2" t="s">
        <v>96</v>
      </c>
      <c r="J49" s="115" t="s">
        <v>941</v>
      </c>
      <c r="K49" s="93" t="n">
        <f aca="false">D49*C49</f>
        <v>134.997312</v>
      </c>
      <c r="L49" s="93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93" t="n">
        <f aca="false">N49*D49</f>
        <v>4699.616864</v>
      </c>
      <c r="P49" s="93"/>
      <c r="Q49" s="118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19" t="s">
        <v>652</v>
      </c>
      <c r="B50" s="2" t="n">
        <v>135</v>
      </c>
      <c r="C50" s="93" t="n">
        <v>145.58</v>
      </c>
      <c r="D50" s="94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95" t="n">
        <f aca="false">IF(G50="",$F$1*C50-B50,G50-B50)</f>
        <v>-10.89305</v>
      </c>
      <c r="I50" s="2" t="s">
        <v>96</v>
      </c>
      <c r="J50" s="115" t="s">
        <v>942</v>
      </c>
      <c r="K50" s="93" t="n">
        <f aca="false">D50*C50</f>
        <v>134.996334</v>
      </c>
      <c r="L50" s="93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93" t="n">
        <f aca="false">N50*D50</f>
        <v>4884.293106</v>
      </c>
      <c r="P50" s="93"/>
      <c r="Q50" s="118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19" t="s">
        <v>653</v>
      </c>
      <c r="B51" s="2" t="n">
        <v>135</v>
      </c>
      <c r="C51" s="93" t="n">
        <v>142.02</v>
      </c>
      <c r="D51" s="94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95" t="n">
        <f aca="false">IF(G51="",$F$1*C51-B51,G51-B51)</f>
        <v>-13.92795</v>
      </c>
      <c r="I51" s="2" t="s">
        <v>96</v>
      </c>
      <c r="J51" s="115" t="s">
        <v>943</v>
      </c>
      <c r="K51" s="93" t="n">
        <f aca="false">D51*C51</f>
        <v>135.004212</v>
      </c>
      <c r="L51" s="93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93" t="n">
        <f aca="false">N51*D51</f>
        <v>5142.023544</v>
      </c>
      <c r="P51" s="93"/>
      <c r="Q51" s="118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19" t="s">
        <v>654</v>
      </c>
      <c r="B52" s="2" t="n">
        <v>135</v>
      </c>
      <c r="C52" s="93" t="n">
        <v>141.51</v>
      </c>
      <c r="D52" s="94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95" t="n">
        <f aca="false">IF(G52="",$F$1*C52-B52,G52-B52)</f>
        <v>-14.362725</v>
      </c>
      <c r="I52" s="2" t="s">
        <v>96</v>
      </c>
      <c r="J52" s="115" t="s">
        <v>944</v>
      </c>
      <c r="K52" s="93" t="n">
        <f aca="false">D52*C52</f>
        <v>135.00054</v>
      </c>
      <c r="L52" s="93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93" t="n">
        <f aca="false">N52*D52</f>
        <v>5004.64584</v>
      </c>
      <c r="P52" s="93" t="n">
        <v>304.79</v>
      </c>
      <c r="Q52" s="118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19" t="s">
        <v>655</v>
      </c>
      <c r="B53" s="2" t="n">
        <v>135</v>
      </c>
      <c r="C53" s="93" t="n">
        <v>141.7</v>
      </c>
      <c r="D53" s="94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95" t="n">
        <f aca="false">IF(G53="",$F$1*C53-B53,G53-B53)</f>
        <v>-14.20075</v>
      </c>
      <c r="I53" s="2" t="s">
        <v>96</v>
      </c>
      <c r="J53" s="115" t="s">
        <v>945</v>
      </c>
      <c r="K53" s="93" t="n">
        <f aca="false">D53*C53</f>
        <v>134.99759</v>
      </c>
      <c r="L53" s="93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93" t="n">
        <f aca="false">N53*D53</f>
        <v>5132.823682</v>
      </c>
      <c r="P53" s="93"/>
      <c r="Q53" s="118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19" t="s">
        <v>656</v>
      </c>
      <c r="B54" s="2" t="n">
        <v>135</v>
      </c>
      <c r="C54" s="93" t="n">
        <v>139.88</v>
      </c>
      <c r="D54" s="94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95" t="n">
        <f aca="false">IF(G54="",$F$1*C54-B54,G54-B54)</f>
        <v>-15.7523</v>
      </c>
      <c r="I54" s="2" t="s">
        <v>96</v>
      </c>
      <c r="J54" s="115" t="s">
        <v>946</v>
      </c>
      <c r="K54" s="93" t="n">
        <f aca="false">D54*C54</f>
        <v>134.998188</v>
      </c>
      <c r="L54" s="93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93" t="n">
        <f aca="false">N54*D54</f>
        <v>4832.979525</v>
      </c>
      <c r="P54" s="93" t="n">
        <v>519.79</v>
      </c>
      <c r="Q54" s="118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19" t="s">
        <v>657</v>
      </c>
      <c r="B55" s="2" t="n">
        <v>135</v>
      </c>
      <c r="C55" s="93" t="n">
        <v>139.12</v>
      </c>
      <c r="D55" s="94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95" t="n">
        <f aca="false">IF(G55="",$F$1*C55-B55,G55-B55)</f>
        <v>-16.4002</v>
      </c>
      <c r="I55" s="2" t="s">
        <v>96</v>
      </c>
      <c r="J55" s="115" t="s">
        <v>947</v>
      </c>
      <c r="K55" s="93" t="n">
        <f aca="false">D55*C55</f>
        <v>135.002048</v>
      </c>
      <c r="L55" s="93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93" t="n">
        <f aca="false">N55*D55</f>
        <v>4994.522648</v>
      </c>
      <c r="P55" s="93"/>
      <c r="Q55" s="118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19" t="s">
        <v>658</v>
      </c>
      <c r="B56" s="2" t="n">
        <v>135</v>
      </c>
      <c r="C56" s="93" t="n">
        <v>140.82</v>
      </c>
      <c r="D56" s="94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95" t="n">
        <f aca="false">IF(G56="",$F$1*C56-B56,G56-B56)</f>
        <v>-14.95095</v>
      </c>
      <c r="I56" s="2" t="s">
        <v>96</v>
      </c>
      <c r="J56" s="115" t="s">
        <v>948</v>
      </c>
      <c r="K56" s="93" t="n">
        <f aca="false">D56*C56</f>
        <v>135.004134</v>
      </c>
      <c r="L56" s="93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93" t="n">
        <f aca="false">N56*D56</f>
        <v>5069.308403</v>
      </c>
      <c r="P56" s="93"/>
      <c r="Q56" s="118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19" t="s">
        <v>659</v>
      </c>
      <c r="B57" s="2" t="n">
        <v>135</v>
      </c>
      <c r="C57" s="93" t="n">
        <v>144.65</v>
      </c>
      <c r="D57" s="94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95" t="n">
        <f aca="false">IF(G57="",$F$1*C57-B57,G57-B57)</f>
        <v>-11.685875</v>
      </c>
      <c r="I57" s="2" t="s">
        <v>96</v>
      </c>
      <c r="J57" s="115" t="s">
        <v>949</v>
      </c>
      <c r="K57" s="93" t="n">
        <f aca="false">D57*C57</f>
        <v>135.001845</v>
      </c>
      <c r="L57" s="93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93" t="n">
        <f aca="false">N57*D57</f>
        <v>5070.002922</v>
      </c>
      <c r="P57" s="93"/>
      <c r="Q57" s="118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19" t="s">
        <v>660</v>
      </c>
      <c r="B58" s="2" t="n">
        <v>135</v>
      </c>
      <c r="C58" s="93" t="n">
        <v>143.36</v>
      </c>
      <c r="D58" s="94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95" t="n">
        <f aca="false">IF(G58="",$F$1*C58-B58,G58-B58)</f>
        <v>-12.7856</v>
      </c>
      <c r="I58" s="2" t="s">
        <v>96</v>
      </c>
      <c r="J58" s="115" t="s">
        <v>950</v>
      </c>
      <c r="K58" s="93" t="n">
        <f aca="false">D58*C58</f>
        <v>135.002112</v>
      </c>
      <c r="L58" s="93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93" t="n">
        <f aca="false">N58*D58</f>
        <v>5250.63669</v>
      </c>
      <c r="P58" s="93"/>
      <c r="Q58" s="118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19" t="s">
        <v>661</v>
      </c>
      <c r="B59" s="2" t="n">
        <v>135</v>
      </c>
      <c r="C59" s="93" t="n">
        <v>145.29</v>
      </c>
      <c r="D59" s="94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95" t="n">
        <f aca="false">IF(G59="",$F$1*C59-B59,G59-B59)</f>
        <v>-11.140275</v>
      </c>
      <c r="I59" s="2" t="s">
        <v>96</v>
      </c>
      <c r="J59" s="115" t="s">
        <v>951</v>
      </c>
      <c r="K59" s="93" t="n">
        <f aca="false">D59*C59</f>
        <v>135.003468</v>
      </c>
      <c r="L59" s="93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93" t="n">
        <f aca="false">N59*D59</f>
        <v>5315.943908</v>
      </c>
      <c r="P59" s="93"/>
      <c r="Q59" s="118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19" t="s">
        <v>662</v>
      </c>
      <c r="B60" s="2" t="n">
        <v>135</v>
      </c>
      <c r="C60" s="93" t="n">
        <v>140.87</v>
      </c>
      <c r="D60" s="94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95" t="n">
        <f aca="false">IF(G60="",$F$1*C60-B60,G60-B60)</f>
        <v>-14.908325</v>
      </c>
      <c r="I60" s="2" t="s">
        <v>96</v>
      </c>
      <c r="J60" s="115" t="s">
        <v>952</v>
      </c>
      <c r="K60" s="93" t="n">
        <f aca="false">D60*C60</f>
        <v>134.995721</v>
      </c>
      <c r="L60" s="93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93" t="n">
        <f aca="false">N60*D60</f>
        <v>5617.420438</v>
      </c>
      <c r="P60" s="93"/>
      <c r="Q60" s="118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19" t="s">
        <v>663</v>
      </c>
      <c r="B61" s="2" t="n">
        <v>135</v>
      </c>
      <c r="C61" s="93" t="n">
        <v>135.99</v>
      </c>
      <c r="D61" s="94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95" t="n">
        <f aca="false">IF(G61="",$F$1*C61-B61,G61-B61)</f>
        <v>-19.068525</v>
      </c>
      <c r="I61" s="2" t="s">
        <v>96</v>
      </c>
      <c r="J61" s="115" t="s">
        <v>953</v>
      </c>
      <c r="K61" s="93" t="n">
        <f aca="false">D61*C61</f>
        <v>134.997273</v>
      </c>
      <c r="L61" s="93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93" t="n">
        <f aca="false">N61*D61</f>
        <v>3989.750643</v>
      </c>
      <c r="P61" s="93" t="n">
        <v>1978.76</v>
      </c>
      <c r="Q61" s="118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19" t="s">
        <v>664</v>
      </c>
      <c r="B62" s="2" t="n">
        <v>135</v>
      </c>
      <c r="C62" s="93" t="n">
        <v>135.58</v>
      </c>
      <c r="D62" s="94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95" t="n">
        <f aca="false">IF(G62="",$F$1*C62-B62,G62-B62)</f>
        <v>-19.41805</v>
      </c>
      <c r="I62" s="2" t="s">
        <v>96</v>
      </c>
      <c r="J62" s="115" t="s">
        <v>954</v>
      </c>
      <c r="K62" s="93" t="n">
        <f aca="false">D62*C62</f>
        <v>134.997006</v>
      </c>
      <c r="L62" s="93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93" t="n">
        <f aca="false">N62*D62</f>
        <v>4136.804919</v>
      </c>
      <c r="P62" s="93"/>
      <c r="Q62" s="118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19" t="s">
        <v>665</v>
      </c>
      <c r="B63" s="2" t="n">
        <v>120</v>
      </c>
      <c r="C63" s="93" t="n">
        <v>119.33</v>
      </c>
      <c r="D63" s="94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95" t="n">
        <f aca="false">IF(G63="",$F$1*C63-B63,G63-B63)</f>
        <v>-18.271175</v>
      </c>
      <c r="I63" s="2" t="s">
        <v>96</v>
      </c>
      <c r="J63" s="115" t="s">
        <v>955</v>
      </c>
      <c r="K63" s="93" t="n">
        <f aca="false">D63*C63</f>
        <v>119.998248</v>
      </c>
      <c r="L63" s="93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93" t="n">
        <f aca="false">N63*D63</f>
        <v>4170.967344</v>
      </c>
      <c r="P63" s="93" t="n">
        <v>126.26</v>
      </c>
      <c r="Q63" s="118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19" t="s">
        <v>666</v>
      </c>
      <c r="B64" s="2" t="n">
        <v>120</v>
      </c>
      <c r="C64" s="93" t="n">
        <v>118.64</v>
      </c>
      <c r="D64" s="94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95" t="n">
        <f aca="false">IF(G64="",$F$1*C64-B64,G64-B64)</f>
        <v>-18.8594</v>
      </c>
      <c r="I64" s="2" t="s">
        <v>96</v>
      </c>
      <c r="J64" s="115" t="s">
        <v>956</v>
      </c>
      <c r="K64" s="93" t="n">
        <f aca="false">D64*C64</f>
        <v>120.00436</v>
      </c>
      <c r="L64" s="93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93" t="n">
        <f aca="false">N64*D64</f>
        <v>3960.85193</v>
      </c>
      <c r="P64" s="93" t="n">
        <v>350.56</v>
      </c>
      <c r="Q64" s="118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19" t="s">
        <v>667</v>
      </c>
      <c r="B65" s="2" t="n">
        <v>120</v>
      </c>
      <c r="C65" s="93" t="n">
        <v>119.12</v>
      </c>
      <c r="D65" s="94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95" t="n">
        <f aca="false">IF(G65="",$F$1*C65-B65,G65-B65)</f>
        <v>-18.4502</v>
      </c>
      <c r="I65" s="2" t="s">
        <v>96</v>
      </c>
      <c r="J65" s="115" t="s">
        <v>957</v>
      </c>
      <c r="K65" s="93" t="n">
        <f aca="false">D65*C65</f>
        <v>120.001488</v>
      </c>
      <c r="L65" s="93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93" t="n">
        <f aca="false">N65*D65</f>
        <v>4064.798556</v>
      </c>
      <c r="P65" s="93"/>
      <c r="Q65" s="118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19" t="s">
        <v>668</v>
      </c>
      <c r="B66" s="2" t="n">
        <v>120</v>
      </c>
      <c r="C66" s="93" t="n">
        <v>118.92</v>
      </c>
      <c r="D66" s="94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95" t="n">
        <f aca="false">IF(G66="",$F$1*C66-B66,G66-B66)</f>
        <v>-18.6207</v>
      </c>
      <c r="I66" s="2" t="s">
        <v>96</v>
      </c>
      <c r="J66" s="115" t="s">
        <v>958</v>
      </c>
      <c r="K66" s="93" t="n">
        <f aca="false">D66*C66</f>
        <v>120.002172</v>
      </c>
      <c r="L66" s="93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93" t="n">
        <f aca="false">N66*D66</f>
        <v>4191.660126</v>
      </c>
      <c r="P66" s="93"/>
      <c r="Q66" s="118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19" t="s">
        <v>669</v>
      </c>
      <c r="B67" s="2" t="n">
        <v>120</v>
      </c>
      <c r="C67" s="93" t="n">
        <v>119.05</v>
      </c>
      <c r="D67" s="94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95" t="n">
        <f aca="false">IF(G67="",$F$1*C67-B67,G67-B67)</f>
        <v>-18.509875</v>
      </c>
      <c r="I67" s="2" t="s">
        <v>96</v>
      </c>
      <c r="J67" s="115" t="s">
        <v>959</v>
      </c>
      <c r="K67" s="93" t="n">
        <f aca="false">D67*C67</f>
        <v>120.0024</v>
      </c>
      <c r="L67" s="93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93" t="n">
        <f aca="false">N67*D67</f>
        <v>4307.09328</v>
      </c>
      <c r="P67" s="93"/>
      <c r="Q67" s="118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19" t="s">
        <v>670</v>
      </c>
      <c r="B68" s="2" t="n">
        <v>120</v>
      </c>
      <c r="C68" s="93" t="n">
        <v>121.49</v>
      </c>
      <c r="D68" s="94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95" t="n">
        <f aca="false">IF(G68="",$F$1*C68-B68,G68-B68)</f>
        <v>-16.429775</v>
      </c>
      <c r="I68" s="2" t="s">
        <v>96</v>
      </c>
      <c r="J68" s="115" t="s">
        <v>960</v>
      </c>
      <c r="K68" s="93" t="n">
        <f aca="false">D68*C68</f>
        <v>119.995673</v>
      </c>
      <c r="L68" s="93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93" t="n">
        <f aca="false">N68*D68</f>
        <v>4340.34888</v>
      </c>
      <c r="P68" s="93"/>
      <c r="Q68" s="118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19" t="s">
        <v>671</v>
      </c>
      <c r="B69" s="2" t="n">
        <v>135</v>
      </c>
      <c r="C69" s="93" t="n">
        <v>136.99</v>
      </c>
      <c r="D69" s="94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95" t="n">
        <f aca="false">IF(G69="",$F$1*C69-B69,G69-B69)</f>
        <v>-18.216025</v>
      </c>
      <c r="I69" s="2" t="s">
        <v>96</v>
      </c>
      <c r="J69" s="115" t="s">
        <v>961</v>
      </c>
      <c r="K69" s="93" t="n">
        <f aca="false">D69*C69</f>
        <v>135.003645</v>
      </c>
      <c r="L69" s="93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93" t="n">
        <f aca="false">N69*D69</f>
        <v>4465.684845</v>
      </c>
      <c r="P69" s="93"/>
      <c r="Q69" s="118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19" t="s">
        <v>672</v>
      </c>
      <c r="B70" s="2" t="n">
        <v>135</v>
      </c>
      <c r="C70" s="93" t="n">
        <v>138.39</v>
      </c>
      <c r="D70" s="94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95" t="n">
        <f aca="false">IF(G70="",$F$1*C70-B70,G70-B70)</f>
        <v>-17.022525</v>
      </c>
      <c r="I70" s="2" t="s">
        <v>96</v>
      </c>
      <c r="J70" s="115" t="s">
        <v>962</v>
      </c>
      <c r="K70" s="93" t="n">
        <f aca="false">D70*C70</f>
        <v>134.999445</v>
      </c>
      <c r="L70" s="93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93" t="n">
        <f aca="false">N70*D70</f>
        <v>4555.37039</v>
      </c>
      <c r="P70" s="93"/>
      <c r="Q70" s="118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19" t="s">
        <v>673</v>
      </c>
      <c r="B71" s="2" t="n">
        <v>135</v>
      </c>
      <c r="C71" s="93" t="n">
        <v>135.65</v>
      </c>
      <c r="D71" s="94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95" t="n">
        <f aca="false">IF(G71="",$F$1*C71-B71,G71-B71)</f>
        <v>-19.358375</v>
      </c>
      <c r="I71" s="2" t="s">
        <v>96</v>
      </c>
      <c r="J71" s="115" t="s">
        <v>963</v>
      </c>
      <c r="K71" s="93" t="n">
        <f aca="false">D71*C71</f>
        <v>134.99888</v>
      </c>
      <c r="L71" s="93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93" t="n">
        <f aca="false">N71*D71</f>
        <v>4782.363936</v>
      </c>
      <c r="P71" s="93"/>
      <c r="Q71" s="118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19" t="s">
        <v>674</v>
      </c>
      <c r="B72" s="2" t="n">
        <v>120</v>
      </c>
      <c r="C72" s="93" t="n">
        <v>119.99</v>
      </c>
      <c r="D72" s="94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95" t="n">
        <f aca="false">IF(G72="",$F$1*C72-B72,G72-B72)</f>
        <v>-17.708525</v>
      </c>
      <c r="I72" s="2" t="s">
        <v>96</v>
      </c>
      <c r="J72" s="115" t="s">
        <v>964</v>
      </c>
      <c r="K72" s="93" t="n">
        <f aca="false">D72*C72</f>
        <v>120.001999</v>
      </c>
      <c r="L72" s="93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93" t="n">
        <f aca="false">N72*D72</f>
        <v>4925.912542</v>
      </c>
      <c r="P72" s="93"/>
      <c r="Q72" s="118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19" t="s">
        <v>675</v>
      </c>
      <c r="B73" s="2" t="n">
        <v>120</v>
      </c>
      <c r="C73" s="93" t="n">
        <v>120.63</v>
      </c>
      <c r="D73" s="94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95" t="n">
        <f aca="false">IF(G73="",$F$1*C73-B73,G73-B73)</f>
        <v>-17.162925</v>
      </c>
      <c r="I73" s="2" t="s">
        <v>96</v>
      </c>
      <c r="J73" s="115" t="s">
        <v>965</v>
      </c>
      <c r="K73" s="93" t="n">
        <f aca="false">D73*C73</f>
        <v>120.002724</v>
      </c>
      <c r="L73" s="93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93" t="n">
        <f aca="false">N73*D73</f>
        <v>5019.81054</v>
      </c>
      <c r="P73" s="93"/>
      <c r="Q73" s="118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19" t="s">
        <v>676</v>
      </c>
      <c r="B74" s="2" t="n">
        <v>120</v>
      </c>
      <c r="C74" s="93" t="n">
        <v>119.93</v>
      </c>
      <c r="D74" s="94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95" t="n">
        <f aca="false">IF(G74="",$F$1*C74-B74,G74-B74)</f>
        <v>-17.759675</v>
      </c>
      <c r="I74" s="2" t="s">
        <v>96</v>
      </c>
      <c r="J74" s="115" t="s">
        <v>966</v>
      </c>
      <c r="K74" s="93" t="n">
        <f aca="false">D74*C74</f>
        <v>120.001958</v>
      </c>
      <c r="L74" s="93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93" t="n">
        <f aca="false">N74*D74</f>
        <v>5169.079588</v>
      </c>
      <c r="P74" s="93"/>
      <c r="Q74" s="118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19" t="s">
        <v>677</v>
      </c>
      <c r="B75" s="2" t="n">
        <v>120</v>
      </c>
      <c r="C75" s="93" t="n">
        <v>121.67</v>
      </c>
      <c r="D75" s="94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95" t="n">
        <f aca="false">IF(G75="",$F$1*C75-B75,G75-B75)</f>
        <v>-16.276325</v>
      </c>
      <c r="I75" s="2" t="s">
        <v>96</v>
      </c>
      <c r="J75" s="115" t="s">
        <v>967</v>
      </c>
      <c r="K75" s="93" t="n">
        <f aca="false">D75*C75</f>
        <v>120.003121</v>
      </c>
      <c r="L75" s="93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93" t="n">
        <f aca="false">N75*D75</f>
        <v>5215.209195</v>
      </c>
      <c r="P75" s="93"/>
      <c r="Q75" s="118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19" t="s">
        <v>678</v>
      </c>
      <c r="B76" s="2" t="n">
        <v>135</v>
      </c>
      <c r="C76" s="93" t="n">
        <v>139.02</v>
      </c>
      <c r="D76" s="94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95" t="n">
        <f aca="false">IF(G76="",$F$1*C76-B76,G76-B76)</f>
        <v>-16.48545</v>
      </c>
      <c r="I76" s="2" t="s">
        <v>96</v>
      </c>
      <c r="J76" s="115" t="s">
        <v>968</v>
      </c>
      <c r="K76" s="93" t="n">
        <f aca="false">D76*C76</f>
        <v>135.002322</v>
      </c>
      <c r="L76" s="93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93" t="n">
        <f aca="false">N76*D76</f>
        <v>5269.839237</v>
      </c>
      <c r="P76" s="93"/>
      <c r="Q76" s="118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19" t="s">
        <v>679</v>
      </c>
      <c r="B77" s="2" t="n">
        <v>135</v>
      </c>
      <c r="C77" s="93" t="n">
        <v>137.81</v>
      </c>
      <c r="D77" s="94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95" t="n">
        <f aca="false">IF(G77="",$F$1*C77-B77,G77-B77)</f>
        <v>-17.516975</v>
      </c>
      <c r="I77" s="2" t="s">
        <v>96</v>
      </c>
      <c r="J77" s="115" t="s">
        <v>969</v>
      </c>
      <c r="K77" s="93" t="n">
        <f aca="false">D77*C77</f>
        <v>134.998676</v>
      </c>
      <c r="L77" s="93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93" t="n">
        <f aca="false">N77*D77</f>
        <v>5450.964608</v>
      </c>
      <c r="P77" s="93"/>
      <c r="Q77" s="118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19" t="s">
        <v>680</v>
      </c>
      <c r="B78" s="2" t="n">
        <v>135</v>
      </c>
      <c r="C78" s="93" t="n">
        <v>143.16</v>
      </c>
      <c r="D78" s="94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95" t="n">
        <f aca="false">IF(G78="",$F$1*C78-B78,G78-B78)</f>
        <v>-12.9561</v>
      </c>
      <c r="I78" s="2" t="s">
        <v>96</v>
      </c>
      <c r="J78" s="115" t="s">
        <v>970</v>
      </c>
      <c r="K78" s="93" t="n">
        <f aca="false">D78*C78</f>
        <v>134.99988</v>
      </c>
      <c r="L78" s="93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93" t="n">
        <f aca="false">N78*D78</f>
        <v>5382.30452</v>
      </c>
      <c r="P78" s="93"/>
      <c r="Q78" s="118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19" t="s">
        <v>681</v>
      </c>
      <c r="B79" s="2" t="n">
        <v>135</v>
      </c>
      <c r="C79" s="93" t="n">
        <v>144.37</v>
      </c>
      <c r="D79" s="94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95" t="n">
        <f aca="false">IF(G79="",$F$1*C79-B79,G79-B79)</f>
        <v>-11.924575</v>
      </c>
      <c r="I79" s="2" t="s">
        <v>96</v>
      </c>
      <c r="J79" s="115" t="s">
        <v>971</v>
      </c>
      <c r="K79" s="93" t="n">
        <f aca="false">D79*C79</f>
        <v>135.000387</v>
      </c>
      <c r="L79" s="93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93" t="n">
        <f aca="false">N79*D79</f>
        <v>5472.214551</v>
      </c>
      <c r="P79" s="93"/>
      <c r="Q79" s="118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19" t="s">
        <v>682</v>
      </c>
      <c r="B80" s="2" t="n">
        <v>135</v>
      </c>
      <c r="C80" s="93" t="n">
        <v>148.08</v>
      </c>
      <c r="D80" s="94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95" t="n">
        <f aca="false">IF(G80="",$F$1*C80-B80,G80-B80)</f>
        <v>-8.76179999999998</v>
      </c>
      <c r="I80" s="2" t="s">
        <v>96</v>
      </c>
      <c r="J80" s="115" t="s">
        <v>972</v>
      </c>
      <c r="K80" s="93" t="n">
        <f aca="false">D80*C80</f>
        <v>135.004536</v>
      </c>
      <c r="L80" s="93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93" t="n">
        <f aca="false">N80*D80</f>
        <v>5470.282053</v>
      </c>
      <c r="P80" s="93"/>
      <c r="Q80" s="118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19" t="s">
        <v>683</v>
      </c>
      <c r="B81" s="2" t="n">
        <v>135</v>
      </c>
      <c r="C81" s="93" t="n">
        <v>147.01</v>
      </c>
      <c r="D81" s="94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95" t="n">
        <f aca="false">IF(G81="",$F$1*C81-B81,G81-B81)</f>
        <v>-9.673975</v>
      </c>
      <c r="I81" s="2" t="s">
        <v>96</v>
      </c>
      <c r="J81" s="115" t="s">
        <v>973</v>
      </c>
      <c r="K81" s="93" t="n">
        <f aca="false">D81*C81</f>
        <v>134.999283</v>
      </c>
      <c r="L81" s="93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93" t="n">
        <f aca="false">N81*D81</f>
        <v>5644.88193</v>
      </c>
      <c r="P81" s="93"/>
      <c r="Q81" s="118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19" t="s">
        <v>684</v>
      </c>
      <c r="B82" s="2" t="n">
        <v>135</v>
      </c>
      <c r="C82" s="93" t="n">
        <v>158.28</v>
      </c>
      <c r="D82" s="94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95" t="n">
        <f aca="false">IF(G82="",$F$1*C82-B82,G82-B82)</f>
        <v>-0.066299999999984</v>
      </c>
      <c r="I82" s="2" t="s">
        <v>96</v>
      </c>
      <c r="J82" s="115" t="s">
        <v>974</v>
      </c>
      <c r="K82" s="93" t="n">
        <f aca="false">D82*C82</f>
        <v>134.997012</v>
      </c>
      <c r="L82" s="93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93" t="n">
        <f aca="false">N82*D82</f>
        <v>5377.858602</v>
      </c>
      <c r="P82" s="93"/>
      <c r="Q82" s="118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19" t="s">
        <v>685</v>
      </c>
      <c r="B83" s="2" t="n">
        <v>90</v>
      </c>
      <c r="C83" s="93" t="n">
        <v>104.2</v>
      </c>
      <c r="D83" s="94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95" t="n">
        <f aca="false">IF(G83="",$F$1*C83-B83,G83-B83)</f>
        <v>-1.1695</v>
      </c>
      <c r="I83" s="2" t="s">
        <v>96</v>
      </c>
      <c r="J83" s="115" t="s">
        <v>975</v>
      </c>
      <c r="K83" s="93" t="n">
        <f aca="false">D83*C83</f>
        <v>89.99754</v>
      </c>
      <c r="L83" s="93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93" t="n">
        <f aca="false">N83*D83</f>
        <v>5535.954246</v>
      </c>
      <c r="P83" s="93"/>
      <c r="Q83" s="118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19" t="s">
        <v>688</v>
      </c>
      <c r="B84" s="2" t="n">
        <v>90</v>
      </c>
      <c r="C84" s="93" t="n">
        <v>104.64</v>
      </c>
      <c r="D84" s="94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95" t="n">
        <f aca="false">IF(G84="",$F$1*C84-B84,G84-B84)</f>
        <v>-0.794399999999996</v>
      </c>
      <c r="I84" s="2" t="s">
        <v>96</v>
      </c>
      <c r="J84" s="115" t="s">
        <v>976</v>
      </c>
      <c r="K84" s="93" t="n">
        <f aca="false">D84*C84</f>
        <v>90.000864</v>
      </c>
      <c r="L84" s="93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93" t="n">
        <f aca="false">N84*D84</f>
        <v>5602.880622</v>
      </c>
      <c r="P84" s="93"/>
      <c r="Q84" s="118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19" t="s">
        <v>690</v>
      </c>
      <c r="B85" s="2" t="n">
        <v>90</v>
      </c>
      <c r="C85" s="93" t="n">
        <v>105.82</v>
      </c>
      <c r="D85" s="94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95" t="n">
        <f aca="false">IF(G85="",$F$1*C85-B85,G85-B85)</f>
        <v>0.211550000000003</v>
      </c>
      <c r="I85" s="2" t="s">
        <v>96</v>
      </c>
      <c r="J85" s="115" t="s">
        <v>977</v>
      </c>
      <c r="K85" s="93" t="n">
        <f aca="false">D85*C85</f>
        <v>89.99991</v>
      </c>
      <c r="L85" s="93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93" t="n">
        <f aca="false">N85*D85</f>
        <v>5630.34402</v>
      </c>
      <c r="P85" s="93"/>
      <c r="Q85" s="118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19" t="s">
        <v>692</v>
      </c>
      <c r="B86" s="2" t="n">
        <v>90</v>
      </c>
      <c r="C86" s="93" t="n">
        <v>102.35</v>
      </c>
      <c r="D86" s="94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95" t="n">
        <f aca="false">IF(G86="",$F$1*C86-B86,G86-B86)</f>
        <v>-2.74662499999999</v>
      </c>
      <c r="I86" s="2" t="s">
        <v>96</v>
      </c>
      <c r="J86" s="115" t="s">
        <v>978</v>
      </c>
      <c r="K86" s="93" t="n">
        <f aca="false">D86*C86</f>
        <v>89.996355</v>
      </c>
      <c r="L86" s="93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93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19" t="s">
        <v>693</v>
      </c>
      <c r="B87" s="2" t="n">
        <v>135</v>
      </c>
      <c r="C87" s="93" t="n">
        <v>155.24</v>
      </c>
      <c r="D87" s="94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95" t="n">
        <f aca="false">IF(G87="",$F$1*C87-B87,G87-B87)</f>
        <v>-2.65789999999998</v>
      </c>
      <c r="I87" s="2" t="s">
        <v>96</v>
      </c>
      <c r="J87" s="115" t="s">
        <v>979</v>
      </c>
      <c r="K87" s="93" t="n">
        <f aca="false">D87*C87</f>
        <v>134.996704</v>
      </c>
      <c r="L87" s="93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93" t="n">
        <f aca="false">N87*D87</f>
        <v>5980.787048</v>
      </c>
      <c r="P87" s="93"/>
      <c r="Q87" s="118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19" t="s">
        <v>694</v>
      </c>
      <c r="B88" s="2" t="n">
        <v>135</v>
      </c>
      <c r="C88" s="93" t="n">
        <v>156.34</v>
      </c>
      <c r="D88" s="94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95" t="n">
        <f aca="false">IF(G88="",$F$1*C88-B88,G88-B88)</f>
        <v>-1.72014999999999</v>
      </c>
      <c r="I88" s="2" t="s">
        <v>96</v>
      </c>
      <c r="J88" s="115" t="s">
        <v>980</v>
      </c>
      <c r="K88" s="93" t="n">
        <f aca="false">D88*C88</f>
        <v>134.99959</v>
      </c>
      <c r="L88" s="93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93" t="n">
        <f aca="false">N88*D88</f>
        <v>6073.833095</v>
      </c>
      <c r="P88" s="93"/>
      <c r="Q88" s="118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19" t="s">
        <v>695</v>
      </c>
      <c r="B89" s="2" t="n">
        <v>135</v>
      </c>
      <c r="C89" s="93" t="n">
        <v>153.08</v>
      </c>
      <c r="D89" s="94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95" t="n">
        <f aca="false">IF(G89="",$F$1*C89-B89,G89-B89)</f>
        <v>-4.49929999999998</v>
      </c>
      <c r="I89" s="2" t="s">
        <v>96</v>
      </c>
      <c r="J89" s="115" t="s">
        <v>981</v>
      </c>
      <c r="K89" s="93" t="n">
        <f aca="false">D89*C89</f>
        <v>135.001252</v>
      </c>
      <c r="L89" s="93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93" t="n">
        <f aca="false">N89*D89</f>
        <v>6338.259395</v>
      </c>
      <c r="P89" s="93"/>
      <c r="Q89" s="118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19" t="s">
        <v>696</v>
      </c>
      <c r="B90" s="2" t="n">
        <v>135</v>
      </c>
      <c r="C90" s="93" t="n">
        <v>152.16</v>
      </c>
      <c r="D90" s="94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95" t="n">
        <f aca="false">IF(G90="",$F$1*C90-B90,G90-B90)</f>
        <v>-5.28360000000001</v>
      </c>
      <c r="I90" s="2" t="s">
        <v>96</v>
      </c>
      <c r="J90" s="115" t="s">
        <v>982</v>
      </c>
      <c r="K90" s="93" t="n">
        <f aca="false">D90*C90</f>
        <v>134.996352</v>
      </c>
      <c r="L90" s="93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93" t="n">
        <f aca="false">N90*D90</f>
        <v>6511.347112</v>
      </c>
      <c r="P90" s="93"/>
      <c r="Q90" s="118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19" t="s">
        <v>697</v>
      </c>
      <c r="B91" s="2" t="n">
        <v>135</v>
      </c>
      <c r="C91" s="93" t="n">
        <v>156.98</v>
      </c>
      <c r="D91" s="94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95" t="n">
        <f aca="false">IF(G91="",$F$1*C91-B91,G91-B91)</f>
        <v>-1.17455000000001</v>
      </c>
      <c r="I91" s="2" t="s">
        <v>96</v>
      </c>
      <c r="J91" s="115" t="s">
        <v>983</v>
      </c>
      <c r="K91" s="93" t="n">
        <f aca="false">D91*C91</f>
        <v>135.0028</v>
      </c>
      <c r="L91" s="93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93" t="n">
        <f aca="false">N91*D91</f>
        <v>6446.7234</v>
      </c>
      <c r="P91" s="93"/>
      <c r="Q91" s="118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19" t="s">
        <v>698</v>
      </c>
      <c r="B92" s="2" t="n">
        <v>240</v>
      </c>
      <c r="C92" s="93" t="n">
        <v>280.01</v>
      </c>
      <c r="D92" s="94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95" t="n">
        <f aca="false">IF(G92="",$F$1*C92-B92,G92-B92)</f>
        <v>-1.29147499999999</v>
      </c>
      <c r="I92" s="2" t="s">
        <v>96</v>
      </c>
      <c r="J92" s="115" t="s">
        <v>984</v>
      </c>
      <c r="K92" s="93" t="n">
        <f aca="false">D92*C92</f>
        <v>239.996571</v>
      </c>
      <c r="L92" s="93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93" t="n">
        <f aca="false">N92*D92</f>
        <v>6664.98102</v>
      </c>
      <c r="P92" s="93"/>
      <c r="Q92" s="118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19" t="s">
        <v>699</v>
      </c>
      <c r="B93" s="2" t="n">
        <v>240</v>
      </c>
      <c r="C93" s="93" t="n">
        <v>275.36</v>
      </c>
      <c r="D93" s="94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95" t="n">
        <f aca="false">IF(G93="",$F$1*C93-B93,G93-B93)</f>
        <v>-5.25559999999999</v>
      </c>
      <c r="I93" s="2" t="s">
        <v>96</v>
      </c>
      <c r="J93" s="115" t="s">
        <v>985</v>
      </c>
      <c r="K93" s="93" t="n">
        <f aca="false">D93*C93</f>
        <v>240.003776</v>
      </c>
      <c r="L93" s="93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93" t="n">
        <f aca="false">N93*D93</f>
        <v>7017.739696</v>
      </c>
      <c r="P93" s="93"/>
      <c r="Q93" s="118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19" t="s">
        <v>700</v>
      </c>
      <c r="B94" s="2" t="n">
        <v>135</v>
      </c>
      <c r="C94" s="93" t="n">
        <v>155.82</v>
      </c>
      <c r="D94" s="94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95" t="n">
        <f aca="false">IF(G94="",$F$1*C94-B94,G94-B94)</f>
        <v>-2.16345000000001</v>
      </c>
      <c r="I94" s="2" t="s">
        <v>96</v>
      </c>
      <c r="J94" s="115" t="s">
        <v>986</v>
      </c>
      <c r="K94" s="93" t="n">
        <f aca="false">D94*C94</f>
        <v>135.002448</v>
      </c>
      <c r="L94" s="93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93" t="n">
        <f aca="false">N94*D94</f>
        <v>7110.874032</v>
      </c>
      <c r="P94" s="93"/>
      <c r="Q94" s="118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19" t="s">
        <v>701</v>
      </c>
      <c r="B95" s="2" t="n">
        <v>135</v>
      </c>
      <c r="C95" s="93" t="n">
        <v>158.86</v>
      </c>
      <c r="D95" s="94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95" t="n">
        <f aca="false">IF(G95="",$F$1*C95-B95,G95-B95)</f>
        <v>0.428150000000016</v>
      </c>
      <c r="I95" s="2" t="s">
        <v>96</v>
      </c>
      <c r="J95" s="115" t="s">
        <v>987</v>
      </c>
      <c r="K95" s="93" t="n">
        <f aca="false">D95*C95</f>
        <v>134.999228</v>
      </c>
      <c r="L95" s="93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93" t="n">
        <f aca="false">N95*D95</f>
        <v>7109.630752</v>
      </c>
      <c r="P95" s="93"/>
      <c r="Q95" s="118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19" t="s">
        <v>703</v>
      </c>
      <c r="B96" s="2" t="n">
        <v>240</v>
      </c>
      <c r="C96" s="93" t="n">
        <v>284.02</v>
      </c>
      <c r="D96" s="94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95" t="n">
        <f aca="false">IF(G96="",$F$1*C96-B96,G96-B96)</f>
        <v>2.12705</v>
      </c>
      <c r="I96" s="2" t="s">
        <v>96</v>
      </c>
      <c r="J96" s="115" t="s">
        <v>988</v>
      </c>
      <c r="K96" s="93" t="n">
        <f aca="false">D96*C96</f>
        <v>239.9969</v>
      </c>
      <c r="L96" s="93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93" t="n">
        <f aca="false">N96*D96</f>
        <v>7309.4697</v>
      </c>
      <c r="P96" s="93"/>
      <c r="Q96" s="118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19" t="s">
        <v>705</v>
      </c>
      <c r="B97" s="2" t="n">
        <v>90</v>
      </c>
      <c r="C97" s="93" t="n">
        <v>104.03</v>
      </c>
      <c r="D97" s="94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95" t="n">
        <f aca="false">IF(G97="",$F$1*C97-B97,G97-B97)</f>
        <v>-1.314425</v>
      </c>
      <c r="I97" s="2" t="s">
        <v>96</v>
      </c>
      <c r="J97" s="115" t="s">
        <v>989</v>
      </c>
      <c r="K97" s="93" t="n">
        <f aca="false">D97*C97</f>
        <v>89.996353</v>
      </c>
      <c r="L97" s="93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93" t="n">
        <f aca="false">N97*D97</f>
        <v>7573.336279</v>
      </c>
      <c r="P97" s="93"/>
      <c r="Q97" s="118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19" t="s">
        <v>707</v>
      </c>
      <c r="B98" s="2" t="n">
        <v>135</v>
      </c>
      <c r="C98" s="93" t="n">
        <v>156.25</v>
      </c>
      <c r="D98" s="94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95" t="n">
        <f aca="false">IF(G98="",$F$1*C98-B98,G98-B98)</f>
        <v>-1.796875</v>
      </c>
      <c r="I98" s="2" t="s">
        <v>96</v>
      </c>
      <c r="J98" s="115" t="s">
        <v>990</v>
      </c>
      <c r="K98" s="93" t="n">
        <f aca="false">D98*C98</f>
        <v>135</v>
      </c>
      <c r="L98" s="93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93" t="n">
        <f aca="false">N98*D98</f>
        <v>7698.70656</v>
      </c>
      <c r="P98" s="93"/>
      <c r="Q98" s="118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19" t="s">
        <v>708</v>
      </c>
      <c r="B99" s="2" t="n">
        <v>135</v>
      </c>
      <c r="C99" s="93" t="n">
        <v>156.2</v>
      </c>
      <c r="D99" s="94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95" t="n">
        <f aca="false">IF(G99="",$F$1*C99-B99,G99-B99)</f>
        <v>-1.83950000000002</v>
      </c>
      <c r="I99" s="2" t="s">
        <v>96</v>
      </c>
      <c r="J99" s="115" t="s">
        <v>991</v>
      </c>
      <c r="K99" s="93" t="n">
        <f aca="false">D99*C99</f>
        <v>135.00366</v>
      </c>
      <c r="L99" s="93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93" t="n">
        <f aca="false">N99*D99</f>
        <v>7836.383382</v>
      </c>
      <c r="P99" s="93"/>
      <c r="Q99" s="118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19" t="s">
        <v>709</v>
      </c>
      <c r="B100" s="2" t="n">
        <v>135</v>
      </c>
      <c r="C100" s="93" t="n">
        <v>157.12</v>
      </c>
      <c r="D100" s="94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95" t="n">
        <f aca="false">IF(G100="",$F$1*C100-B100,G100-B100)</f>
        <v>-1.05519999999999</v>
      </c>
      <c r="I100" s="2" t="s">
        <v>96</v>
      </c>
      <c r="J100" s="115" t="s">
        <v>992</v>
      </c>
      <c r="K100" s="93" t="n">
        <f aca="false">D100*C100</f>
        <v>134.997504</v>
      </c>
      <c r="L100" s="93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93" t="n">
        <f aca="false">N100*D100</f>
        <v>7925.14051200001</v>
      </c>
      <c r="P100" s="93"/>
      <c r="Q100" s="118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19" t="s">
        <v>710</v>
      </c>
      <c r="B101" s="2" t="n">
        <v>135</v>
      </c>
      <c r="C101" s="93" t="n">
        <v>157.53</v>
      </c>
      <c r="D101" s="94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95" t="n">
        <f aca="false">IF(G101="",$F$1*C101-B101,G101-B101)</f>
        <v>-0.705674999999985</v>
      </c>
      <c r="I101" s="2" t="s">
        <v>96</v>
      </c>
      <c r="J101" s="115" t="s">
        <v>993</v>
      </c>
      <c r="K101" s="93" t="n">
        <f aca="false">D101*C101</f>
        <v>135.00321</v>
      </c>
      <c r="L101" s="93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93" t="n">
        <f aca="false">N101*D101</f>
        <v>8039.85123</v>
      </c>
      <c r="P101" s="93"/>
      <c r="Q101" s="118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19" t="s">
        <v>711</v>
      </c>
      <c r="B102" s="2" t="n">
        <v>135</v>
      </c>
      <c r="C102" s="93" t="n">
        <v>159.25</v>
      </c>
      <c r="D102" s="94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95" t="n">
        <f aca="false">IF(G102="",$F$1*C102-B102,G102-B102)</f>
        <v>0.760625000000005</v>
      </c>
      <c r="I102" s="2" t="s">
        <v>96</v>
      </c>
      <c r="J102" s="115" t="s">
        <v>994</v>
      </c>
      <c r="K102" s="93" t="n">
        <f aca="false">D102*C102</f>
        <v>134.996225</v>
      </c>
      <c r="L102" s="93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93" t="n">
        <f aca="false">N102*D102</f>
        <v>8087.60052800001</v>
      </c>
      <c r="P102" s="93"/>
      <c r="Q102" s="118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19" t="s">
        <v>712</v>
      </c>
      <c r="B103" s="2" t="n">
        <v>240</v>
      </c>
      <c r="C103" s="93" t="n">
        <v>286.29</v>
      </c>
      <c r="D103" s="94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95" t="n">
        <f aca="false">IF(G103="",$F$1*C103-B103,G103-B103)</f>
        <v>4.06222500000004</v>
      </c>
      <c r="I103" s="2" t="s">
        <v>96</v>
      </c>
      <c r="J103" s="115" t="s">
        <v>995</v>
      </c>
      <c r="K103" s="93" t="n">
        <f aca="false">D103*C103</f>
        <v>239.996907</v>
      </c>
      <c r="L103" s="93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93" t="n">
        <f aca="false">N103*D103</f>
        <v>8237.915419</v>
      </c>
      <c r="P103" s="93"/>
      <c r="Q103" s="118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19" t="s">
        <v>713</v>
      </c>
      <c r="B104" s="2" t="n">
        <v>240</v>
      </c>
      <c r="C104" s="93" t="n">
        <v>286.81</v>
      </c>
      <c r="D104" s="94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95" t="n">
        <f aca="false">IF(G104="",$F$1*C104-B104,G104-B104)</f>
        <v>4.50552500000001</v>
      </c>
      <c r="I104" s="2" t="s">
        <v>96</v>
      </c>
      <c r="J104" s="115" t="s">
        <v>996</v>
      </c>
      <c r="K104" s="93" t="n">
        <f aca="false">D104*C104</f>
        <v>240.002608</v>
      </c>
      <c r="L104" s="93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93" t="n">
        <f aca="false">N104*D104</f>
        <v>8463.177632</v>
      </c>
      <c r="P104" s="93"/>
      <c r="Q104" s="118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19" t="s">
        <v>714</v>
      </c>
      <c r="B105" s="2" t="n">
        <v>240</v>
      </c>
      <c r="C105" s="93" t="n">
        <v>292.68</v>
      </c>
      <c r="D105" s="94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95" t="n">
        <f aca="false">IF(G105="",$F$1*C105-B105,G105-B105)</f>
        <v>9.50970000000001</v>
      </c>
      <c r="I105" s="2" t="s">
        <v>96</v>
      </c>
      <c r="J105" s="115" t="s">
        <v>997</v>
      </c>
      <c r="K105" s="93" t="n">
        <f aca="false">D105*C105</f>
        <v>239.9976</v>
      </c>
      <c r="L105" s="93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93" t="n">
        <f aca="false">N105*D105</f>
        <v>8533.26440000001</v>
      </c>
      <c r="P105" s="93"/>
      <c r="Q105" s="118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19" t="s">
        <v>716</v>
      </c>
      <c r="B106" s="2" t="n">
        <v>240</v>
      </c>
      <c r="C106" s="93" t="n">
        <v>290</v>
      </c>
      <c r="D106" s="94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95" t="n">
        <f aca="false">IF(G106="",$F$1*C106-B106,G106-B106)</f>
        <v>7.22500000000002</v>
      </c>
      <c r="I106" s="2" t="s">
        <v>96</v>
      </c>
      <c r="J106" s="115" t="s">
        <v>998</v>
      </c>
      <c r="K106" s="93" t="n">
        <f aca="false">D106*C106</f>
        <v>240.004</v>
      </c>
      <c r="L106" s="93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93" t="n">
        <f aca="false">N106*D106</f>
        <v>8852.35719200001</v>
      </c>
      <c r="P106" s="93"/>
      <c r="Q106" s="118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19" t="s">
        <v>717</v>
      </c>
      <c r="B107" s="2" t="n">
        <v>90</v>
      </c>
      <c r="C107" s="93" t="n">
        <v>105.02</v>
      </c>
      <c r="D107" s="94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95" t="n">
        <f aca="false">IF(G107="",$F$1*C107-B107,G107-B107)</f>
        <v>-0.47045</v>
      </c>
      <c r="I107" s="2" t="s">
        <v>96</v>
      </c>
      <c r="J107" s="115" t="s">
        <v>999</v>
      </c>
      <c r="K107" s="93" t="n">
        <f aca="false">D107*C107</f>
        <v>90.00214</v>
      </c>
      <c r="L107" s="93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93" t="n">
        <f aca="false">N107*D107</f>
        <v>9256.83408</v>
      </c>
      <c r="P107" s="93"/>
      <c r="Q107" s="118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19" t="s">
        <v>719</v>
      </c>
      <c r="B108" s="2" t="n">
        <v>135</v>
      </c>
      <c r="C108" s="93" t="n">
        <v>158.69</v>
      </c>
      <c r="D108" s="94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95" t="n">
        <f aca="false">IF(G108="",$F$1*C108-B108,G108-B108)</f>
        <v>0.283225000000016</v>
      </c>
      <c r="I108" s="2" t="s">
        <v>96</v>
      </c>
      <c r="J108" s="115" t="s">
        <v>1000</v>
      </c>
      <c r="K108" s="93" t="n">
        <f aca="false">D108*C108</f>
        <v>134.997583</v>
      </c>
      <c r="L108" s="93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93" t="n">
        <f aca="false">N108*D108</f>
        <v>9323.78259100001</v>
      </c>
      <c r="P108" s="93"/>
      <c r="Q108" s="118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19" t="s">
        <v>720</v>
      </c>
      <c r="B109" s="2" t="n">
        <v>90</v>
      </c>
      <c r="C109" s="93" t="n">
        <v>105.51</v>
      </c>
      <c r="D109" s="94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95" t="n">
        <f aca="false">IF(G109="",$F$1*C109-B109,G109-B109)</f>
        <v>-0.0527249999999953</v>
      </c>
      <c r="I109" s="2" t="s">
        <v>96</v>
      </c>
      <c r="J109" s="115" t="s">
        <v>1001</v>
      </c>
      <c r="K109" s="93" t="n">
        <f aca="false">D109*C109</f>
        <v>90.00003</v>
      </c>
      <c r="L109" s="93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93" t="n">
        <f aca="false">N109*D109</f>
        <v>9438.99092000001</v>
      </c>
      <c r="P109" s="93"/>
      <c r="Q109" s="118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19" t="s">
        <v>722</v>
      </c>
      <c r="B110" s="2" t="n">
        <v>240</v>
      </c>
      <c r="C110" s="93" t="n">
        <v>286.53</v>
      </c>
      <c r="D110" s="94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95" t="n">
        <f aca="false">IF(G110="",$F$1*C110-B110,G110-B110)</f>
        <v>4.26682499999998</v>
      </c>
      <c r="I110" s="2" t="s">
        <v>96</v>
      </c>
      <c r="J110" s="115" t="s">
        <v>1002</v>
      </c>
      <c r="K110" s="93" t="n">
        <f aca="false">D110*C110</f>
        <v>239.997528</v>
      </c>
      <c r="L110" s="93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93" t="n">
        <f aca="false">N110*D110</f>
        <v>9508.57759200001</v>
      </c>
      <c r="P110" s="93"/>
      <c r="Q110" s="118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19" t="s">
        <v>723</v>
      </c>
      <c r="B111" s="2" t="n">
        <v>240</v>
      </c>
      <c r="C111" s="93" t="n">
        <v>286.33</v>
      </c>
      <c r="D111" s="94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95" t="n">
        <f aca="false">IF(G111="",$F$1*C111-B111,G111-B111)</f>
        <v>4.09632500000001</v>
      </c>
      <c r="I111" s="2" t="s">
        <v>96</v>
      </c>
      <c r="J111" s="115" t="s">
        <v>1003</v>
      </c>
      <c r="K111" s="93" t="n">
        <f aca="false">D111*C111</f>
        <v>240.001806</v>
      </c>
      <c r="L111" s="93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93" t="n">
        <f aca="false">N111*D111</f>
        <v>9755.39070000001</v>
      </c>
      <c r="P111" s="93"/>
      <c r="Q111" s="118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19" t="s">
        <v>724</v>
      </c>
      <c r="B112" s="2" t="n">
        <v>240</v>
      </c>
      <c r="C112" s="93" t="n">
        <v>286.64</v>
      </c>
      <c r="D112" s="94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95" t="n">
        <f aca="false">IF(G112="",$F$1*C112-B112,G112-B112)</f>
        <v>4.36060000000001</v>
      </c>
      <c r="I112" s="2" t="s">
        <v>96</v>
      </c>
      <c r="J112" s="115" t="s">
        <v>1004</v>
      </c>
      <c r="K112" s="93" t="n">
        <f aca="false">D112*C112</f>
        <v>240.003672</v>
      </c>
      <c r="L112" s="93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93" t="n">
        <f aca="false">N112*D112</f>
        <v>9984.91972200001</v>
      </c>
      <c r="P112" s="93"/>
      <c r="Q112" s="118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19" t="s">
        <v>725</v>
      </c>
      <c r="B113" s="2" t="n">
        <v>240</v>
      </c>
      <c r="C113" s="93" t="n">
        <v>283.12</v>
      </c>
      <c r="D113" s="94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95" t="n">
        <f aca="false">IF(G113="",$F$1*C113-B113,G113-B113)</f>
        <v>1.35980000000001</v>
      </c>
      <c r="I113" s="2" t="s">
        <v>96</v>
      </c>
      <c r="J113" s="115" t="s">
        <v>1005</v>
      </c>
      <c r="K113" s="93" t="n">
        <f aca="false">D113*C113</f>
        <v>240.000824</v>
      </c>
      <c r="L113" s="93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93" t="n">
        <f aca="false">N113*D113</f>
        <v>10348.942002</v>
      </c>
      <c r="P113" s="93"/>
      <c r="Q113" s="118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19" t="s">
        <v>726</v>
      </c>
      <c r="B114" s="2" t="n">
        <v>135</v>
      </c>
      <c r="C114" s="93" t="n">
        <v>156.27</v>
      </c>
      <c r="D114" s="94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95" t="n">
        <f aca="false">IF(G114="",$F$1*C114-B114,G114-B114)</f>
        <v>-1.77982499999999</v>
      </c>
      <c r="I114" s="2" t="s">
        <v>96</v>
      </c>
      <c r="J114" s="115" t="s">
        <v>1006</v>
      </c>
      <c r="K114" s="93" t="n">
        <f aca="false">D114*C114</f>
        <v>135.001653</v>
      </c>
      <c r="L114" s="93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93" t="n">
        <f aca="false">N114*D114</f>
        <v>10681.717467</v>
      </c>
      <c r="P114" s="93"/>
      <c r="Q114" s="118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19" t="s">
        <v>727</v>
      </c>
      <c r="B115" s="2" t="n">
        <v>135</v>
      </c>
      <c r="C115" s="93" t="n">
        <v>154.3</v>
      </c>
      <c r="D115" s="94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95" t="n">
        <f aca="false">IF(G115="",$F$1*C115-B115,G115-B115)</f>
        <v>-3.45925</v>
      </c>
      <c r="I115" s="2" t="s">
        <v>96</v>
      </c>
      <c r="J115" s="115" t="s">
        <v>1007</v>
      </c>
      <c r="K115" s="93" t="n">
        <f aca="false">D115*C115</f>
        <v>134.99707</v>
      </c>
      <c r="L115" s="93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93" t="n">
        <f aca="false">N115*D115</f>
        <v>10952.724367</v>
      </c>
      <c r="P115" s="93"/>
      <c r="Q115" s="118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19" t="s">
        <v>728</v>
      </c>
      <c r="B116" s="2" t="n">
        <v>135</v>
      </c>
      <c r="C116" s="93" t="n">
        <v>154.22</v>
      </c>
      <c r="D116" s="94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95" t="n">
        <f aca="false">IF(G116="",$F$1*C116-B116,G116-B116)</f>
        <v>-3.52744999999999</v>
      </c>
      <c r="I116" s="2" t="s">
        <v>96</v>
      </c>
      <c r="J116" s="115" t="s">
        <v>1008</v>
      </c>
      <c r="K116" s="93" t="n">
        <f aca="false">D116*C116</f>
        <v>135.004188</v>
      </c>
      <c r="L116" s="93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93" t="n">
        <f aca="false">N116*D116</f>
        <v>11093.98797</v>
      </c>
      <c r="P116" s="93"/>
      <c r="Q116" s="118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19" t="s">
        <v>729</v>
      </c>
      <c r="B117" s="2" t="n">
        <v>135</v>
      </c>
      <c r="C117" s="93" t="n">
        <v>155.66</v>
      </c>
      <c r="D117" s="94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95" t="n">
        <f aca="false">IF(G117="",$F$1*C117-B117,G117-B117)</f>
        <v>-2.29984999999999</v>
      </c>
      <c r="I117" s="2" t="s">
        <v>96</v>
      </c>
      <c r="J117" s="115" t="s">
        <v>1009</v>
      </c>
      <c r="K117" s="93" t="n">
        <f aca="false">D117*C117</f>
        <v>135.003918</v>
      </c>
      <c r="L117" s="93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93" t="n">
        <f aca="false">N117*D117</f>
        <v>11126.340183</v>
      </c>
      <c r="P117" s="93"/>
      <c r="Q117" s="118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19" t="s">
        <v>730</v>
      </c>
      <c r="B118" s="2" t="n">
        <v>135</v>
      </c>
      <c r="C118" s="93" t="n">
        <v>155.93</v>
      </c>
      <c r="D118" s="94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95" t="n">
        <f aca="false">IF(G118="",$F$1*C118-B118,G118-B118)</f>
        <v>-2.06967499999999</v>
      </c>
      <c r="I118" s="2" t="s">
        <v>96</v>
      </c>
      <c r="J118" s="115" t="s">
        <v>1010</v>
      </c>
      <c r="K118" s="93" t="n">
        <f aca="false">D118*C118</f>
        <v>135.004194</v>
      </c>
      <c r="L118" s="93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93" t="n">
        <f aca="false">N118*D118</f>
        <v>11242.101312</v>
      </c>
      <c r="P118" s="93"/>
      <c r="Q118" s="118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19" t="s">
        <v>731</v>
      </c>
      <c r="B119" s="2" t="n">
        <v>135</v>
      </c>
      <c r="C119" s="93" t="n">
        <v>154.57</v>
      </c>
      <c r="D119" s="94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95" t="n">
        <f aca="false">IF(G119="",$F$1*C119-B119,G119-B119)</f>
        <v>-3.22907499999999</v>
      </c>
      <c r="I119" s="2" t="s">
        <v>96</v>
      </c>
      <c r="J119" s="115" t="s">
        <v>1011</v>
      </c>
      <c r="K119" s="93" t="n">
        <f aca="false">D119*C119</f>
        <v>135.001438</v>
      </c>
      <c r="L119" s="93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93" t="n">
        <f aca="false">N119*D119</f>
        <v>11475.786014</v>
      </c>
      <c r="P119" s="93"/>
      <c r="Q119" s="118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19" t="s">
        <v>732</v>
      </c>
      <c r="B120" s="2" t="n">
        <v>135</v>
      </c>
      <c r="C120" s="93" t="n">
        <v>156.18</v>
      </c>
      <c r="D120" s="94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95" t="n">
        <f aca="false">IF(G120="",$F$1*C120-B120,G120-B120)</f>
        <v>-1.85655</v>
      </c>
      <c r="I120" s="2" t="s">
        <v>96</v>
      </c>
      <c r="J120" s="115" t="s">
        <v>1012</v>
      </c>
      <c r="K120" s="93" t="n">
        <f aca="false">D120*C120</f>
        <v>135.001992</v>
      </c>
      <c r="L120" s="93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93" t="n">
        <f aca="false">N120*D120</f>
        <v>11492.535116</v>
      </c>
      <c r="P120" s="93"/>
      <c r="Q120" s="118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19" t="s">
        <v>733</v>
      </c>
      <c r="B121" s="2" t="n">
        <v>135</v>
      </c>
      <c r="C121" s="93" t="n">
        <v>151.87</v>
      </c>
      <c r="D121" s="94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95" t="n">
        <f aca="false">IF(G121="",$F$1*C121-B121,G121-B121)</f>
        <v>-5.53082499999999</v>
      </c>
      <c r="I121" s="2" t="s">
        <v>96</v>
      </c>
      <c r="J121" s="115" t="s">
        <v>1013</v>
      </c>
      <c r="K121" s="93" t="n">
        <f aca="false">D121*C121</f>
        <v>134.997243</v>
      </c>
      <c r="L121" s="93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93" t="n">
        <f aca="false">N121*D121</f>
        <v>11953.269414</v>
      </c>
      <c r="P121" s="93"/>
      <c r="Q121" s="118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19" t="s">
        <v>734</v>
      </c>
      <c r="B122" s="2" t="n">
        <v>135</v>
      </c>
      <c r="C122" s="93" t="n">
        <v>152.32</v>
      </c>
      <c r="D122" s="94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95" t="n">
        <f aca="false">IF(G122="",$F$1*C122-B122,G122-B122)</f>
        <v>-5.1472</v>
      </c>
      <c r="I122" s="2" t="s">
        <v>96</v>
      </c>
      <c r="J122" s="115" t="s">
        <v>1014</v>
      </c>
      <c r="K122" s="93" t="n">
        <f aca="false">D122*C122</f>
        <v>135.001216</v>
      </c>
      <c r="L122" s="93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93" t="n">
        <f aca="false">N122*D122</f>
        <v>12053.307754</v>
      </c>
      <c r="P122" s="93"/>
      <c r="Q122" s="118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19" t="s">
        <v>735</v>
      </c>
      <c r="B123" s="2" t="n">
        <v>135</v>
      </c>
      <c r="C123" s="93" t="n">
        <v>153.55</v>
      </c>
      <c r="D123" s="94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95" t="n">
        <f aca="false">IF(G123="",$F$1*C123-B123,G123-B123)</f>
        <v>-4.098625</v>
      </c>
      <c r="I123" s="2" t="s">
        <v>96</v>
      </c>
      <c r="J123" s="115" t="s">
        <v>1015</v>
      </c>
      <c r="K123" s="93" t="n">
        <f aca="false">D123*C123</f>
        <v>135.00116</v>
      </c>
      <c r="L123" s="93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93" t="n">
        <f aca="false">N123*D123</f>
        <v>12091.751896</v>
      </c>
      <c r="P123" s="93"/>
      <c r="Q123" s="118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19" t="s">
        <v>736</v>
      </c>
      <c r="B124" s="2" t="n">
        <v>135</v>
      </c>
      <c r="C124" s="93" t="n">
        <v>153.99</v>
      </c>
      <c r="D124" s="94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95" t="n">
        <f aca="false">IF(G124="",$F$1*C124-B124,G124-B124)</f>
        <v>-3.72352499999999</v>
      </c>
      <c r="I124" s="2" t="s">
        <v>96</v>
      </c>
      <c r="J124" s="115" t="s">
        <v>1016</v>
      </c>
      <c r="K124" s="93" t="n">
        <f aca="false">D124*C124</f>
        <v>135.003033</v>
      </c>
      <c r="L124" s="93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93" t="n">
        <f aca="false">N124*D124</f>
        <v>12192.372104</v>
      </c>
      <c r="P124" s="93"/>
      <c r="Q124" s="118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19" t="s">
        <v>737</v>
      </c>
      <c r="B125" s="2" t="n">
        <v>135</v>
      </c>
      <c r="C125" s="93" t="n">
        <v>153.41</v>
      </c>
      <c r="D125" s="94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95" t="n">
        <f aca="false">IF(G125="",$F$1*C125-B125,G125-B125)</f>
        <v>-4.217975</v>
      </c>
      <c r="I125" s="2" t="s">
        <v>96</v>
      </c>
      <c r="J125" s="115" t="s">
        <v>1017</v>
      </c>
      <c r="K125" s="93" t="n">
        <f aca="false">D125*C125</f>
        <v>135.0008</v>
      </c>
      <c r="L125" s="93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93" t="n">
        <f aca="false">N125*D125</f>
        <v>12373.2664</v>
      </c>
      <c r="P125" s="93"/>
      <c r="Q125" s="118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19" t="s">
        <v>738</v>
      </c>
      <c r="B126" s="2" t="n">
        <v>135</v>
      </c>
      <c r="C126" s="93" t="n">
        <v>158.47</v>
      </c>
      <c r="D126" s="94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95" t="n">
        <f aca="false">IF(G126="",$F$1*C126-B126,G126-B126)</f>
        <v>0.095675</v>
      </c>
      <c r="I126" s="2" t="s">
        <v>96</v>
      </c>
      <c r="J126" s="115" t="s">
        <v>1018</v>
      </c>
      <c r="K126" s="93" t="n">
        <f aca="false">D126*C126</f>
        <v>135.000593</v>
      </c>
      <c r="L126" s="93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93" t="n">
        <f aca="false">N126*D126</f>
        <v>12113.1661</v>
      </c>
      <c r="P126" s="93"/>
      <c r="Q126" s="118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19" t="s">
        <v>739</v>
      </c>
      <c r="B127" s="2" t="n">
        <v>135</v>
      </c>
      <c r="C127" s="93" t="n">
        <v>158.14</v>
      </c>
      <c r="D127" s="94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95" t="n">
        <f aca="false">IF(G127="",$F$1*C127-B127,G127-B127)</f>
        <v>-0.18565000000001</v>
      </c>
      <c r="I127" s="2" t="s">
        <v>96</v>
      </c>
      <c r="J127" s="115" t="s">
        <v>1019</v>
      </c>
      <c r="K127" s="93" t="n">
        <f aca="false">D127*C127</f>
        <v>135.004118</v>
      </c>
      <c r="L127" s="93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93" t="n">
        <f aca="false">N127*D127</f>
        <v>12273.764418</v>
      </c>
      <c r="P127" s="93"/>
      <c r="Q127" s="118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19" t="s">
        <v>740</v>
      </c>
      <c r="B128" s="2" t="n">
        <v>135</v>
      </c>
      <c r="C128" s="93" t="n">
        <v>159.25</v>
      </c>
      <c r="D128" s="94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95" t="n">
        <f aca="false">IF(G128="",$F$1*C128-B128,G128-B128)</f>
        <v>0.760625000000005</v>
      </c>
      <c r="I128" s="2" t="s">
        <v>96</v>
      </c>
      <c r="J128" s="115" t="s">
        <v>1020</v>
      </c>
      <c r="K128" s="93" t="n">
        <f aca="false">D128*C128</f>
        <v>134.996225</v>
      </c>
      <c r="L128" s="93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93" t="n">
        <f aca="false">N128*D128</f>
        <v>12322.497803</v>
      </c>
      <c r="P128" s="93"/>
      <c r="Q128" s="118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19" t="s">
        <v>741</v>
      </c>
      <c r="B129" s="2" t="n">
        <v>135</v>
      </c>
      <c r="C129" s="93" t="n">
        <v>159.24</v>
      </c>
      <c r="D129" s="94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95" t="n">
        <f aca="false">IF(G129="",$F$1*C129-B129,G129-B129)</f>
        <v>0.752100000000013</v>
      </c>
      <c r="I129" s="2" t="s">
        <v>96</v>
      </c>
      <c r="J129" s="115" t="s">
        <v>1021</v>
      </c>
      <c r="K129" s="93" t="n">
        <f aca="false">D129*C129</f>
        <v>135.003672</v>
      </c>
      <c r="L129" s="93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93" t="n">
        <f aca="false">N129*D129</f>
        <v>12458.955114</v>
      </c>
      <c r="P129" s="93"/>
      <c r="Q129" s="118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19" t="s">
        <v>742</v>
      </c>
      <c r="B130" s="2" t="n">
        <v>135</v>
      </c>
      <c r="C130" s="93" t="n">
        <v>158.64</v>
      </c>
      <c r="D130" s="94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95" t="n">
        <f aca="false">IF(G130="",$F$1*C130-B130,G130-B130)</f>
        <v>0.240600000000001</v>
      </c>
      <c r="I130" s="2" t="s">
        <v>96</v>
      </c>
      <c r="J130" s="115" t="s">
        <v>1022</v>
      </c>
      <c r="K130" s="93" t="n">
        <f aca="false">D130*C130</f>
        <v>135.00264</v>
      </c>
      <c r="L130" s="93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93" t="n">
        <f aca="false">N130*D130</f>
        <v>12640.98377</v>
      </c>
      <c r="P130" s="93"/>
      <c r="Q130" s="118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19" t="s">
        <v>743</v>
      </c>
      <c r="B131" s="2" t="n">
        <v>135</v>
      </c>
      <c r="C131" s="93" t="n">
        <v>156.69</v>
      </c>
      <c r="D131" s="94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95" t="n">
        <f aca="false">IF(G131="",$F$1*C131-B131,G131-B131)</f>
        <v>-1.421775</v>
      </c>
      <c r="I131" s="2" t="s">
        <v>96</v>
      </c>
      <c r="J131" s="115" t="s">
        <v>1023</v>
      </c>
      <c r="K131" s="93" t="n">
        <f aca="false">D131*C131</f>
        <v>135.004104</v>
      </c>
      <c r="L131" s="93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93" t="n">
        <f aca="false">N131*D131</f>
        <v>12933.443136</v>
      </c>
      <c r="P131" s="93"/>
      <c r="Q131" s="118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19" t="s">
        <v>744</v>
      </c>
      <c r="B132" s="2" t="n">
        <v>135</v>
      </c>
      <c r="C132" s="93" t="n">
        <v>156.47</v>
      </c>
      <c r="D132" s="94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95" t="n">
        <f aca="false">IF(G132="",$F$1*C132-B132,G132-B132)</f>
        <v>-1.60932499999998</v>
      </c>
      <c r="I132" s="2" t="s">
        <v>96</v>
      </c>
      <c r="J132" s="115" t="s">
        <v>1024</v>
      </c>
      <c r="K132" s="93" t="n">
        <f aca="false">D132*C132</f>
        <v>135.002316</v>
      </c>
      <c r="L132" s="93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93" t="n">
        <f aca="false">N132*D132</f>
        <v>13086.458604</v>
      </c>
      <c r="P132" s="93"/>
      <c r="Q132" s="118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19" t="s">
        <v>745</v>
      </c>
      <c r="B133" s="2" t="n">
        <v>135</v>
      </c>
      <c r="C133" s="93" t="n">
        <v>156.54</v>
      </c>
      <c r="D133" s="94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95" t="n">
        <f aca="false">IF(G133="",$F$1*C133-B133,G133-B133)</f>
        <v>-1.54965000000001</v>
      </c>
      <c r="I133" s="2" t="s">
        <v>96</v>
      </c>
      <c r="J133" s="115" t="s">
        <v>1025</v>
      </c>
      <c r="K133" s="93" t="n">
        <f aca="false">D133*C133</f>
        <v>135.000096</v>
      </c>
      <c r="L133" s="93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93" t="n">
        <f aca="false">N133*D133</f>
        <v>13215.391728</v>
      </c>
      <c r="P133" s="93"/>
      <c r="Q133" s="118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19" t="s">
        <v>746</v>
      </c>
      <c r="B134" s="2" t="n">
        <v>135</v>
      </c>
      <c r="C134" s="93" t="n">
        <v>159.07</v>
      </c>
      <c r="D134" s="94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95" t="n">
        <f aca="false">IF(G134="",$F$1*C134-B134,G134-B134)</f>
        <v>0.607175000000012</v>
      </c>
      <c r="I134" s="2" t="s">
        <v>96</v>
      </c>
      <c r="J134" s="115" t="s">
        <v>1026</v>
      </c>
      <c r="K134" s="93" t="n">
        <f aca="false">D134*C134</f>
        <v>135.002709</v>
      </c>
      <c r="L134" s="93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93" t="n">
        <f aca="false">N134*D134</f>
        <v>13140.456048</v>
      </c>
      <c r="P134" s="93"/>
      <c r="Q134" s="118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19" t="s">
        <v>747</v>
      </c>
      <c r="B135" s="2" t="n">
        <v>135</v>
      </c>
      <c r="C135" s="93" t="n">
        <v>158.02</v>
      </c>
      <c r="D135" s="94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95" t="n">
        <f aca="false">IF(G135="",$F$1*C135-B135,G135-B135)</f>
        <v>-0.287949999999995</v>
      </c>
      <c r="I135" s="2" t="s">
        <v>96</v>
      </c>
      <c r="J135" s="115" t="s">
        <v>1027</v>
      </c>
      <c r="K135" s="93" t="n">
        <f aca="false">D135*C135</f>
        <v>134.996486</v>
      </c>
      <c r="L135" s="93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93" t="n">
        <f aca="false">N135*D135</f>
        <v>13362.157558</v>
      </c>
      <c r="P135" s="93"/>
      <c r="Q135" s="118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19" t="s">
        <v>748</v>
      </c>
      <c r="B136" s="2" t="n">
        <v>960</v>
      </c>
      <c r="C136" s="93" t="n">
        <v>1136.36</v>
      </c>
      <c r="D136" s="94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95" t="n">
        <f aca="false">IF(G136="",$F$1*C136-B136,G136-B136)</f>
        <v>8.74689999999998</v>
      </c>
      <c r="I136" s="2" t="s">
        <v>96</v>
      </c>
      <c r="J136" s="115" t="s">
        <v>1060</v>
      </c>
      <c r="K136" s="93" t="n">
        <f aca="false">D136*C136</f>
        <v>959.996928</v>
      </c>
      <c r="L136" s="93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93" t="n">
        <f aca="false">N136*D136</f>
        <v>14173.564416</v>
      </c>
      <c r="P136" s="93"/>
      <c r="Q136" s="118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{3D569E10-2987-4ED3-B027-1F78EEA6FEA4}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{3D232E96-2EC0-4195-BB92-7B1BCB13E626}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{21E68071-7AE1-40E7-8489-ACC74FE7DF10}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{60BE3EBC-6C4F-4FC8-9B79-E0A0B6573447}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9E10-2987-4ED3-B027-1F78EEA6FEA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D232E96-2EC0-4195-BB92-7B1BCB13E62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21E68071-7AE1-40E7-8489-ACC74FE7DF1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60BE3EBC-6C4F-4FC8-9B79-E0A0B657344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16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0" width="11.1"/>
    <col collapsed="false" customWidth="true" hidden="false" outlineLevel="0" max="6" min="6" style="93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93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1" t="s">
        <v>1061</v>
      </c>
      <c r="E1" s="122" t="n">
        <f aca="false">G3</f>
        <v>3782.07</v>
      </c>
      <c r="F1" s="122"/>
      <c r="G1" s="123" t="s">
        <v>1062</v>
      </c>
      <c r="H1" s="124" t="n">
        <f aca="false">G3/I3*365</f>
        <v>2.32791829679595</v>
      </c>
      <c r="I1" s="124"/>
      <c r="J1" s="121" t="s">
        <v>1063</v>
      </c>
      <c r="K1" s="122" t="n">
        <f aca="false">M3</f>
        <v>3476.84</v>
      </c>
      <c r="L1" s="122"/>
      <c r="M1" s="123" t="s">
        <v>1062</v>
      </c>
      <c r="N1" s="124" t="n">
        <f aca="false">M3/O3*365</f>
        <v>2.20320590277778</v>
      </c>
      <c r="O1" s="124"/>
    </row>
    <row r="2" s="125" customFormat="true" ht="15" hidden="false" customHeight="false" outlineLevel="0" collapsed="false">
      <c r="A2" s="125" t="s">
        <v>1064</v>
      </c>
      <c r="B2" s="125" t="s">
        <v>1065</v>
      </c>
      <c r="C2" s="125" t="s">
        <v>1066</v>
      </c>
      <c r="D2" s="126" t="s">
        <v>1067</v>
      </c>
      <c r="E2" s="127" t="s">
        <v>1068</v>
      </c>
      <c r="F2" s="128" t="s">
        <v>1069</v>
      </c>
      <c r="G2" s="129" t="s">
        <v>1070</v>
      </c>
      <c r="H2" s="130" t="s">
        <v>1071</v>
      </c>
      <c r="I2" s="131" t="s">
        <v>1072</v>
      </c>
      <c r="J2" s="126" t="s">
        <v>1067</v>
      </c>
      <c r="K2" s="127" t="s">
        <v>1068</v>
      </c>
      <c r="L2" s="128" t="s">
        <v>1069</v>
      </c>
      <c r="M2" s="132" t="s">
        <v>1070</v>
      </c>
      <c r="N2" s="130" t="s">
        <v>1071</v>
      </c>
      <c r="O2" s="131" t="s">
        <v>1072</v>
      </c>
    </row>
    <row r="3" s="125" customFormat="true" ht="15" hidden="false" customHeight="false" outlineLevel="0" collapsed="false">
      <c r="A3" s="125" t="s">
        <v>1073</v>
      </c>
      <c r="B3" s="133" t="s">
        <v>1074</v>
      </c>
      <c r="C3" s="134" t="str">
        <f aca="true">TODAY()-C4&amp;" 天"</f>
        <v>248 天</v>
      </c>
      <c r="D3" s="135" t="n">
        <f aca="false">SUM(D4:D10094)</f>
        <v>27000</v>
      </c>
      <c r="E3" s="130"/>
      <c r="F3" s="136" t="n">
        <f aca="false">SUM(F4:F10094)</f>
        <v>30782.07</v>
      </c>
      <c r="G3" s="137" t="n">
        <f aca="false">SUM(G4:G10094)</f>
        <v>3782.07</v>
      </c>
      <c r="H3" s="138" t="str">
        <f aca="false">"当前 "&amp;COUNTIF(E4:E10008,"----")&amp;" 支"</f>
        <v>当前 0 支</v>
      </c>
      <c r="I3" s="139" t="n">
        <f aca="false">SUM(I4:I3008)</f>
        <v>593000</v>
      </c>
      <c r="J3" s="135" t="n">
        <f aca="false">SUM(J4:J10094)</f>
        <v>26000</v>
      </c>
      <c r="K3" s="130"/>
      <c r="L3" s="136" t="n">
        <f aca="false">SUM(L4:L10094)</f>
        <v>29476.84</v>
      </c>
      <c r="M3" s="137" t="n">
        <f aca="false">SUM(M4:M10094)</f>
        <v>3476.84</v>
      </c>
      <c r="N3" s="138" t="str">
        <f aca="false">"当前 "&amp;COUNTIF(K4:K10008,"----")&amp;" 支"</f>
        <v>当前 0 支</v>
      </c>
      <c r="O3" s="139" t="n">
        <f aca="false">SUM(O4:O3008)</f>
        <v>576000</v>
      </c>
    </row>
    <row r="4" customFormat="false" ht="15" hidden="false" customHeight="false" outlineLevel="0" collapsed="false">
      <c r="A4" s="2" t="n">
        <v>113027</v>
      </c>
      <c r="B4" s="116" t="s">
        <v>1075</v>
      </c>
      <c r="C4" s="140" t="n">
        <v>43634</v>
      </c>
      <c r="D4" s="141" t="n">
        <v>1000</v>
      </c>
      <c r="E4" s="142" t="n">
        <v>43656</v>
      </c>
      <c r="F4" s="143" t="n">
        <v>1019.3</v>
      </c>
      <c r="G4" s="144" t="n">
        <f aca="false">F4-D4</f>
        <v>19.3</v>
      </c>
      <c r="H4" s="145" t="n">
        <f aca="false">E4-C4</f>
        <v>22</v>
      </c>
      <c r="I4" s="146" t="n">
        <f aca="false">H4*D4</f>
        <v>22000</v>
      </c>
      <c r="J4" s="147" t="s">
        <v>1076</v>
      </c>
      <c r="K4" s="148" t="s">
        <v>1076</v>
      </c>
      <c r="L4" s="149" t="s">
        <v>1076</v>
      </c>
      <c r="M4" s="149" t="s">
        <v>1076</v>
      </c>
      <c r="N4" s="148" t="s">
        <v>1076</v>
      </c>
      <c r="O4" s="150" t="s">
        <v>1076</v>
      </c>
    </row>
    <row r="5" customFormat="false" ht="15" hidden="false" customHeight="false" outlineLevel="0" collapsed="false">
      <c r="A5" s="2" t="n">
        <v>113028</v>
      </c>
      <c r="B5" s="116" t="s">
        <v>1077</v>
      </c>
      <c r="C5" s="140" t="n">
        <v>43636</v>
      </c>
      <c r="D5" s="141" t="n">
        <v>1000</v>
      </c>
      <c r="E5" s="142" t="n">
        <v>43654</v>
      </c>
      <c r="F5" s="151" t="n">
        <v>1201.76</v>
      </c>
      <c r="G5" s="144" t="n">
        <f aca="false">F5-D5</f>
        <v>201.76</v>
      </c>
      <c r="H5" s="145" t="n">
        <f aca="false">E5-C5</f>
        <v>18</v>
      </c>
      <c r="I5" s="146" t="n">
        <f aca="false">H5*D5</f>
        <v>18000</v>
      </c>
      <c r="J5" s="135" t="n">
        <v>1000</v>
      </c>
      <c r="K5" s="152" t="n">
        <v>43654</v>
      </c>
      <c r="L5" s="136" t="n">
        <v>1201.76</v>
      </c>
      <c r="M5" s="137" t="n">
        <f aca="false">L5-J5</f>
        <v>201.76</v>
      </c>
      <c r="N5" s="153" t="n">
        <f aca="false">K5-C5</f>
        <v>18</v>
      </c>
      <c r="O5" s="139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16" t="s">
        <v>1078</v>
      </c>
      <c r="C6" s="140" t="n">
        <v>43650</v>
      </c>
      <c r="D6" s="141" t="n">
        <v>2000</v>
      </c>
      <c r="E6" s="142" t="n">
        <v>43669</v>
      </c>
      <c r="F6" s="151" t="n">
        <v>1989.94</v>
      </c>
      <c r="G6" s="154" t="n">
        <v>-10.06</v>
      </c>
      <c r="H6" s="145" t="n">
        <f aca="false">E6-C6</f>
        <v>19</v>
      </c>
      <c r="I6" s="146" t="n">
        <f aca="false">H6*D6</f>
        <v>38000</v>
      </c>
      <c r="J6" s="135" t="n">
        <v>1000</v>
      </c>
      <c r="K6" s="152" t="n">
        <v>43675</v>
      </c>
      <c r="L6" s="136" t="n">
        <v>1000</v>
      </c>
      <c r="M6" s="136" t="n">
        <f aca="false">L6-J6</f>
        <v>0</v>
      </c>
      <c r="N6" s="153" t="n">
        <f aca="false">K6-C6</f>
        <v>25</v>
      </c>
      <c r="O6" s="139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16" t="s">
        <v>1079</v>
      </c>
      <c r="C7" s="140" t="n">
        <v>43663</v>
      </c>
      <c r="D7" s="155" t="s">
        <v>1076</v>
      </c>
      <c r="E7" s="156" t="s">
        <v>1076</v>
      </c>
      <c r="F7" s="157" t="s">
        <v>1076</v>
      </c>
      <c r="G7" s="157" t="s">
        <v>1076</v>
      </c>
      <c r="H7" s="156" t="s">
        <v>1076</v>
      </c>
      <c r="I7" s="156" t="s">
        <v>1076</v>
      </c>
      <c r="J7" s="135" t="n">
        <v>1000</v>
      </c>
      <c r="K7" s="152" t="n">
        <v>43682</v>
      </c>
      <c r="L7" s="136" t="n">
        <v>1004.6</v>
      </c>
      <c r="M7" s="137" t="n">
        <f aca="false">L7-J7</f>
        <v>4.60000000000002</v>
      </c>
      <c r="N7" s="153" t="n">
        <f aca="false">K7-C7</f>
        <v>19</v>
      </c>
      <c r="O7" s="139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16" t="s">
        <v>1080</v>
      </c>
      <c r="C8" s="140" t="n">
        <v>43671</v>
      </c>
      <c r="D8" s="155" t="s">
        <v>1076</v>
      </c>
      <c r="E8" s="156" t="s">
        <v>1076</v>
      </c>
      <c r="F8" s="157" t="s">
        <v>1076</v>
      </c>
      <c r="G8" s="157" t="s">
        <v>1076</v>
      </c>
      <c r="H8" s="156" t="s">
        <v>1076</v>
      </c>
      <c r="I8" s="156" t="s">
        <v>1076</v>
      </c>
      <c r="J8" s="135" t="n">
        <v>1000</v>
      </c>
      <c r="K8" s="152" t="n">
        <v>43696</v>
      </c>
      <c r="L8" s="136" t="n">
        <v>1002.2</v>
      </c>
      <c r="M8" s="137" t="n">
        <f aca="false">L8-J8</f>
        <v>2.20000000000005</v>
      </c>
      <c r="N8" s="153" t="n">
        <f aca="false">K8-C8</f>
        <v>25</v>
      </c>
      <c r="O8" s="139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16" t="s">
        <v>1081</v>
      </c>
      <c r="C9" s="140" t="n">
        <v>43682</v>
      </c>
      <c r="D9" s="155" t="s">
        <v>1076</v>
      </c>
      <c r="E9" s="156" t="s">
        <v>1076</v>
      </c>
      <c r="F9" s="157" t="s">
        <v>1076</v>
      </c>
      <c r="G9" s="157" t="s">
        <v>1076</v>
      </c>
      <c r="H9" s="156" t="s">
        <v>1076</v>
      </c>
      <c r="I9" s="156" t="s">
        <v>1076</v>
      </c>
      <c r="J9" s="135" t="n">
        <v>1000</v>
      </c>
      <c r="K9" s="152" t="n">
        <v>43700</v>
      </c>
      <c r="L9" s="136" t="n">
        <v>1039.79</v>
      </c>
      <c r="M9" s="137" t="n">
        <f aca="false">L9-J9</f>
        <v>39.79</v>
      </c>
      <c r="N9" s="153" t="n">
        <f aca="false">K9-C9</f>
        <v>18</v>
      </c>
      <c r="O9" s="139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16" t="s">
        <v>1082</v>
      </c>
      <c r="C10" s="140" t="n">
        <v>43697</v>
      </c>
      <c r="D10" s="158" t="n">
        <v>1000</v>
      </c>
      <c r="E10" s="159" t="n">
        <v>43718</v>
      </c>
      <c r="F10" s="143" t="n">
        <v>1188.76</v>
      </c>
      <c r="G10" s="160" t="n">
        <v>188.76</v>
      </c>
      <c r="H10" s="161" t="n">
        <f aca="false">E10-C10</f>
        <v>21</v>
      </c>
      <c r="I10" s="162" t="n">
        <f aca="false">H10*D10</f>
        <v>21000</v>
      </c>
      <c r="J10" s="147" t="s">
        <v>1076</v>
      </c>
      <c r="K10" s="148" t="s">
        <v>1076</v>
      </c>
      <c r="L10" s="149" t="s">
        <v>1076</v>
      </c>
      <c r="M10" s="149" t="s">
        <v>1076</v>
      </c>
      <c r="N10" s="148" t="s">
        <v>1076</v>
      </c>
      <c r="O10" s="150" t="s">
        <v>1076</v>
      </c>
    </row>
    <row r="11" customFormat="false" ht="15" hidden="false" customHeight="false" outlineLevel="0" collapsed="false">
      <c r="A11" s="2" t="n">
        <v>128073</v>
      </c>
      <c r="B11" s="116" t="s">
        <v>1083</v>
      </c>
      <c r="C11" s="140" t="n">
        <v>43703</v>
      </c>
      <c r="D11" s="155" t="s">
        <v>1076</v>
      </c>
      <c r="E11" s="156" t="s">
        <v>1076</v>
      </c>
      <c r="F11" s="157" t="s">
        <v>1076</v>
      </c>
      <c r="G11" s="157" t="s">
        <v>1076</v>
      </c>
      <c r="H11" s="156" t="s">
        <v>1076</v>
      </c>
      <c r="I11" s="156" t="s">
        <v>1076</v>
      </c>
      <c r="J11" s="135" t="n">
        <v>1000</v>
      </c>
      <c r="K11" s="152" t="n">
        <v>43719</v>
      </c>
      <c r="L11" s="136" t="n">
        <v>1116.03</v>
      </c>
      <c r="M11" s="137" t="n">
        <f aca="false">L11-J11</f>
        <v>116.03</v>
      </c>
      <c r="N11" s="153" t="n">
        <f aca="false">K11-C11</f>
        <v>16</v>
      </c>
      <c r="O11" s="139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16" t="s">
        <v>1084</v>
      </c>
      <c r="C12" s="140" t="n">
        <v>43732</v>
      </c>
      <c r="D12" s="158" t="n">
        <v>1000</v>
      </c>
      <c r="E12" s="159" t="n">
        <v>43752</v>
      </c>
      <c r="F12" s="143" t="n">
        <v>1139.87</v>
      </c>
      <c r="G12" s="160" t="n">
        <v>139.87</v>
      </c>
      <c r="H12" s="161" t="n">
        <f aca="false">E12-C12</f>
        <v>20</v>
      </c>
      <c r="I12" s="162" t="n">
        <f aca="false">H12*D12</f>
        <v>20000</v>
      </c>
      <c r="J12" s="135" t="n">
        <v>1000</v>
      </c>
      <c r="K12" s="152" t="n">
        <v>43752</v>
      </c>
      <c r="L12" s="136" t="n">
        <v>1146.37</v>
      </c>
      <c r="M12" s="137" t="n">
        <v>146.37</v>
      </c>
      <c r="N12" s="153" t="n">
        <f aca="false">K12-C12</f>
        <v>20</v>
      </c>
      <c r="O12" s="139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16" t="s">
        <v>1085</v>
      </c>
      <c r="C13" s="140" t="n">
        <v>43756</v>
      </c>
      <c r="D13" s="158" t="n">
        <v>1000</v>
      </c>
      <c r="E13" s="159" t="n">
        <v>43776</v>
      </c>
      <c r="F13" s="143" t="n">
        <v>1148.79</v>
      </c>
      <c r="G13" s="160" t="n">
        <f aca="false">F13-D13</f>
        <v>148.79</v>
      </c>
      <c r="H13" s="161" t="n">
        <f aca="false">E13-C13</f>
        <v>20</v>
      </c>
      <c r="I13" s="162" t="n">
        <f aca="false">H13*D13</f>
        <v>20000</v>
      </c>
      <c r="J13" s="147" t="s">
        <v>1076</v>
      </c>
      <c r="K13" s="148" t="s">
        <v>1076</v>
      </c>
      <c r="L13" s="149" t="s">
        <v>1076</v>
      </c>
      <c r="M13" s="149" t="s">
        <v>1076</v>
      </c>
      <c r="N13" s="148" t="s">
        <v>1076</v>
      </c>
      <c r="O13" s="150" t="s">
        <v>1076</v>
      </c>
    </row>
    <row r="14" customFormat="false" ht="15" hidden="false" customHeight="false" outlineLevel="0" collapsed="false">
      <c r="A14" s="2" t="n">
        <v>128079</v>
      </c>
      <c r="B14" s="116" t="s">
        <v>1086</v>
      </c>
      <c r="C14" s="140" t="n">
        <v>43761</v>
      </c>
      <c r="D14" s="158" t="n">
        <v>1000</v>
      </c>
      <c r="E14" s="159" t="n">
        <v>43790</v>
      </c>
      <c r="F14" s="143" t="n">
        <v>1058.79</v>
      </c>
      <c r="G14" s="160" t="n">
        <f aca="false">F14-D14</f>
        <v>58.79</v>
      </c>
      <c r="H14" s="161" t="n">
        <f aca="false">E14-C14</f>
        <v>29</v>
      </c>
      <c r="I14" s="162" t="n">
        <f aca="false">H14*D14</f>
        <v>29000</v>
      </c>
      <c r="J14" s="147" t="s">
        <v>1076</v>
      </c>
      <c r="K14" s="148" t="s">
        <v>1076</v>
      </c>
      <c r="L14" s="149" t="s">
        <v>1076</v>
      </c>
      <c r="M14" s="149" t="s">
        <v>1076</v>
      </c>
      <c r="N14" s="148" t="s">
        <v>1076</v>
      </c>
      <c r="O14" s="150" t="s">
        <v>1076</v>
      </c>
    </row>
    <row r="15" customFormat="false" ht="15" hidden="false" customHeight="false" outlineLevel="0" collapsed="false">
      <c r="A15" s="2" t="n">
        <v>127014</v>
      </c>
      <c r="B15" s="116" t="s">
        <v>1087</v>
      </c>
      <c r="C15" s="140" t="n">
        <v>43766</v>
      </c>
      <c r="D15" s="158" t="n">
        <v>1000</v>
      </c>
      <c r="E15" s="159" t="n">
        <v>43790</v>
      </c>
      <c r="F15" s="143" t="n">
        <v>1068.88</v>
      </c>
      <c r="G15" s="160" t="n">
        <f aca="false">F15-D15</f>
        <v>68.8800000000001</v>
      </c>
      <c r="H15" s="161" t="n">
        <f aca="false">E15-C15</f>
        <v>24</v>
      </c>
      <c r="I15" s="162" t="n">
        <f aca="false">H15*D15</f>
        <v>24000</v>
      </c>
      <c r="J15" s="147" t="s">
        <v>1076</v>
      </c>
      <c r="K15" s="148" t="s">
        <v>1076</v>
      </c>
      <c r="L15" s="149" t="s">
        <v>1076</v>
      </c>
      <c r="M15" s="149" t="s">
        <v>1076</v>
      </c>
      <c r="N15" s="148" t="s">
        <v>1076</v>
      </c>
      <c r="O15" s="150" t="s">
        <v>1076</v>
      </c>
    </row>
    <row r="16" customFormat="false" ht="15" hidden="false" customHeight="false" outlineLevel="0" collapsed="false">
      <c r="A16" s="2" t="n">
        <v>110059</v>
      </c>
      <c r="B16" s="116" t="s">
        <v>1088</v>
      </c>
      <c r="C16" s="140" t="n">
        <v>43768</v>
      </c>
      <c r="D16" s="158" t="n">
        <v>3000</v>
      </c>
      <c r="E16" s="159" t="n">
        <v>43784</v>
      </c>
      <c r="F16" s="143" t="n">
        <v>3104.38</v>
      </c>
      <c r="G16" s="160" t="n">
        <f aca="false">F16-D16</f>
        <v>104.38</v>
      </c>
      <c r="H16" s="161" t="n">
        <f aca="false">E16-C16</f>
        <v>16</v>
      </c>
      <c r="I16" s="162" t="n">
        <f aca="false">H16*D16</f>
        <v>48000</v>
      </c>
      <c r="J16" s="135" t="n">
        <v>3000</v>
      </c>
      <c r="K16" s="152" t="n">
        <v>43784</v>
      </c>
      <c r="L16" s="136" t="n">
        <v>3125.37</v>
      </c>
      <c r="M16" s="137" t="n">
        <f aca="false">L16-J16</f>
        <v>125.37</v>
      </c>
      <c r="N16" s="153" t="n">
        <f aca="false">K16-C16</f>
        <v>16</v>
      </c>
      <c r="O16" s="139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16" t="s">
        <v>1089</v>
      </c>
      <c r="C17" s="140" t="n">
        <v>43768</v>
      </c>
      <c r="D17" s="155" t="s">
        <v>1076</v>
      </c>
      <c r="E17" s="156" t="s">
        <v>1076</v>
      </c>
      <c r="F17" s="157" t="s">
        <v>1076</v>
      </c>
      <c r="G17" s="157" t="s">
        <v>1076</v>
      </c>
      <c r="H17" s="156" t="s">
        <v>1076</v>
      </c>
      <c r="I17" s="163" t="s">
        <v>1076</v>
      </c>
      <c r="J17" s="135" t="n">
        <v>1000</v>
      </c>
      <c r="K17" s="152" t="n">
        <v>43791</v>
      </c>
      <c r="L17" s="136" t="n">
        <v>1109.78</v>
      </c>
      <c r="M17" s="137" t="n">
        <f aca="false">L17-J17</f>
        <v>109.78</v>
      </c>
      <c r="N17" s="153" t="n">
        <f aca="false">K17-C17</f>
        <v>23</v>
      </c>
      <c r="O17" s="139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16" t="s">
        <v>1090</v>
      </c>
      <c r="C18" s="140" t="n">
        <v>43775</v>
      </c>
      <c r="D18" s="141" t="n">
        <v>1000</v>
      </c>
      <c r="E18" s="159" t="n">
        <v>43797</v>
      </c>
      <c r="F18" s="143" t="n">
        <v>1029.92</v>
      </c>
      <c r="G18" s="160" t="n">
        <f aca="false">F18-D18</f>
        <v>29.9200000000001</v>
      </c>
      <c r="H18" s="161" t="n">
        <f aca="false">E18-C18</f>
        <v>22</v>
      </c>
      <c r="I18" s="162" t="n">
        <f aca="false">H18*D18</f>
        <v>22000</v>
      </c>
      <c r="J18" s="147" t="s">
        <v>1076</v>
      </c>
      <c r="K18" s="148" t="s">
        <v>1076</v>
      </c>
      <c r="L18" s="149" t="s">
        <v>1076</v>
      </c>
      <c r="M18" s="149" t="s">
        <v>1076</v>
      </c>
      <c r="N18" s="148" t="s">
        <v>1076</v>
      </c>
      <c r="O18" s="150" t="s">
        <v>1076</v>
      </c>
    </row>
    <row r="19" customFormat="false" ht="15" hidden="false" customHeight="false" outlineLevel="0" collapsed="false">
      <c r="A19" s="2" t="n">
        <v>123035</v>
      </c>
      <c r="B19" s="116" t="s">
        <v>1091</v>
      </c>
      <c r="C19" s="140" t="n">
        <v>43787</v>
      </c>
      <c r="D19" s="141" t="n">
        <v>1000</v>
      </c>
      <c r="E19" s="159" t="n">
        <v>43808</v>
      </c>
      <c r="F19" s="143" t="n">
        <v>1088.86</v>
      </c>
      <c r="G19" s="160" t="n">
        <f aca="false">F19-D19</f>
        <v>88.8599999999999</v>
      </c>
      <c r="H19" s="161" t="n">
        <f aca="false">E19-C19</f>
        <v>21</v>
      </c>
      <c r="I19" s="162" t="n">
        <f aca="false">H19*D19</f>
        <v>21000</v>
      </c>
      <c r="J19" s="135" t="n">
        <v>1000</v>
      </c>
      <c r="K19" s="152" t="n">
        <v>43808</v>
      </c>
      <c r="L19" s="136" t="n">
        <v>1098.85</v>
      </c>
      <c r="M19" s="137" t="n">
        <f aca="false">L19-J19</f>
        <v>98.8499999999999</v>
      </c>
      <c r="N19" s="153" t="n">
        <f aca="false">K19-C19</f>
        <v>21</v>
      </c>
      <c r="O19" s="139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16" t="s">
        <v>1092</v>
      </c>
      <c r="C20" s="140" t="n">
        <v>43789</v>
      </c>
      <c r="D20" s="141" t="n">
        <v>1000</v>
      </c>
      <c r="E20" s="159" t="n">
        <v>43811</v>
      </c>
      <c r="F20" s="143" t="n">
        <v>1079.78</v>
      </c>
      <c r="G20" s="160" t="n">
        <f aca="false">F20-D20</f>
        <v>79.78</v>
      </c>
      <c r="H20" s="161" t="n">
        <f aca="false">E20-C20</f>
        <v>22</v>
      </c>
      <c r="I20" s="162" t="n">
        <f aca="false">H20*D20</f>
        <v>22000</v>
      </c>
      <c r="J20" s="147" t="s">
        <v>1076</v>
      </c>
      <c r="K20" s="148" t="s">
        <v>1076</v>
      </c>
      <c r="L20" s="149" t="s">
        <v>1076</v>
      </c>
      <c r="M20" s="149" t="s">
        <v>1076</v>
      </c>
      <c r="N20" s="148" t="s">
        <v>1076</v>
      </c>
      <c r="O20" s="150" t="s">
        <v>1076</v>
      </c>
    </row>
    <row r="21" customFormat="false" ht="15" hidden="false" customHeight="false" outlineLevel="0" collapsed="false">
      <c r="A21" s="2" t="n">
        <v>128081</v>
      </c>
      <c r="B21" s="116" t="s">
        <v>1093</v>
      </c>
      <c r="C21" s="140" t="n">
        <v>43794</v>
      </c>
      <c r="D21" s="155" t="s">
        <v>1076</v>
      </c>
      <c r="E21" s="156" t="s">
        <v>1076</v>
      </c>
      <c r="F21" s="157" t="s">
        <v>1076</v>
      </c>
      <c r="G21" s="157" t="s">
        <v>1076</v>
      </c>
      <c r="H21" s="156" t="s">
        <v>1076</v>
      </c>
      <c r="I21" s="163" t="s">
        <v>1076</v>
      </c>
      <c r="J21" s="135" t="n">
        <v>1000</v>
      </c>
      <c r="K21" s="152" t="n">
        <v>43815</v>
      </c>
      <c r="L21" s="136" t="n">
        <v>1076.87</v>
      </c>
      <c r="M21" s="137" t="n">
        <f aca="false">L21-J21</f>
        <v>76.8699999999999</v>
      </c>
      <c r="N21" s="153" t="n">
        <f aca="false">K21-C21</f>
        <v>21</v>
      </c>
      <c r="O21" s="139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16" t="s">
        <v>1094</v>
      </c>
      <c r="C22" s="140" t="n">
        <v>43803</v>
      </c>
      <c r="D22" s="141" t="n">
        <v>1000</v>
      </c>
      <c r="E22" s="159" t="n">
        <v>43824</v>
      </c>
      <c r="F22" s="143" t="n">
        <v>1203.26</v>
      </c>
      <c r="G22" s="160" t="n">
        <f aca="false">F22-D22</f>
        <v>203.26</v>
      </c>
      <c r="H22" s="161" t="n">
        <f aca="false">E22-C22</f>
        <v>21</v>
      </c>
      <c r="I22" s="162" t="n">
        <f aca="false">H22*D22</f>
        <v>21000</v>
      </c>
      <c r="J22" s="141" t="n">
        <v>1000</v>
      </c>
      <c r="K22" s="159" t="n">
        <v>43824</v>
      </c>
      <c r="L22" s="143" t="n">
        <v>1245.55</v>
      </c>
      <c r="M22" s="160" t="n">
        <f aca="false">L22-J22</f>
        <v>245.55</v>
      </c>
      <c r="N22" s="153" t="n">
        <f aca="false">K22-C22</f>
        <v>21</v>
      </c>
      <c r="O22" s="162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16" t="s">
        <v>1095</v>
      </c>
      <c r="C23" s="140" t="n">
        <v>43812</v>
      </c>
      <c r="D23" s="141" t="n">
        <v>1000</v>
      </c>
      <c r="E23" s="159" t="n">
        <v>43840</v>
      </c>
      <c r="F23" s="143" t="n">
        <v>1343.51</v>
      </c>
      <c r="G23" s="160" t="n">
        <f aca="false">F23-D23</f>
        <v>343.51</v>
      </c>
      <c r="H23" s="161" t="n">
        <f aca="false">E23-C23</f>
        <v>28</v>
      </c>
      <c r="I23" s="162" t="n">
        <f aca="false">H23*D23</f>
        <v>28000</v>
      </c>
      <c r="J23" s="147" t="s">
        <v>1076</v>
      </c>
      <c r="K23" s="148" t="s">
        <v>1076</v>
      </c>
      <c r="L23" s="149" t="s">
        <v>1076</v>
      </c>
      <c r="M23" s="149" t="s">
        <v>1076</v>
      </c>
      <c r="N23" s="148" t="s">
        <v>1076</v>
      </c>
      <c r="O23" s="150" t="s">
        <v>1076</v>
      </c>
    </row>
    <row r="24" customFormat="false" ht="19" hidden="false" customHeight="false" outlineLevel="0" collapsed="false">
      <c r="A24" s="2" t="n">
        <v>110063</v>
      </c>
      <c r="B24" s="164" t="s">
        <v>1096</v>
      </c>
      <c r="C24" s="140" t="n">
        <v>43816</v>
      </c>
      <c r="D24" s="155" t="s">
        <v>1076</v>
      </c>
      <c r="E24" s="156" t="s">
        <v>1076</v>
      </c>
      <c r="F24" s="157" t="s">
        <v>1076</v>
      </c>
      <c r="G24" s="157" t="s">
        <v>1076</v>
      </c>
      <c r="H24" s="156" t="s">
        <v>1076</v>
      </c>
      <c r="I24" s="163" t="s">
        <v>1076</v>
      </c>
      <c r="J24" s="141" t="n">
        <v>1000</v>
      </c>
      <c r="K24" s="159" t="n">
        <v>43833</v>
      </c>
      <c r="L24" s="143" t="n">
        <v>1224.56</v>
      </c>
      <c r="M24" s="160" t="n">
        <f aca="false">L24-J24</f>
        <v>224.56</v>
      </c>
      <c r="N24" s="153" t="n">
        <f aca="false">K24-C24</f>
        <v>17</v>
      </c>
      <c r="O24" s="162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16" t="s">
        <v>1097</v>
      </c>
      <c r="C25" s="140" t="n">
        <v>43817</v>
      </c>
      <c r="D25" s="141" t="n">
        <v>1000</v>
      </c>
      <c r="E25" s="159" t="n">
        <v>43837</v>
      </c>
      <c r="F25" s="143" t="n">
        <v>1204.56</v>
      </c>
      <c r="G25" s="160" t="n">
        <f aca="false">F25-D25</f>
        <v>204.56</v>
      </c>
      <c r="H25" s="161" t="n">
        <f aca="false">E25-C25</f>
        <v>20</v>
      </c>
      <c r="I25" s="162" t="n">
        <f aca="false">H25*D25</f>
        <v>20000</v>
      </c>
      <c r="J25" s="141" t="n">
        <v>1000</v>
      </c>
      <c r="K25" s="159" t="n">
        <v>43837</v>
      </c>
      <c r="L25" s="143" t="n">
        <v>1202.76</v>
      </c>
      <c r="M25" s="160" t="n">
        <f aca="false">L25-J25</f>
        <v>202.76</v>
      </c>
      <c r="N25" s="153" t="n">
        <f aca="false">K25-C25</f>
        <v>20</v>
      </c>
      <c r="O25" s="162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16" t="s">
        <v>1098</v>
      </c>
      <c r="C26" s="140" t="n">
        <v>43817</v>
      </c>
      <c r="D26" s="155" t="s">
        <v>1076</v>
      </c>
      <c r="E26" s="156" t="s">
        <v>1076</v>
      </c>
      <c r="F26" s="157" t="s">
        <v>1076</v>
      </c>
      <c r="G26" s="157" t="s">
        <v>1076</v>
      </c>
      <c r="H26" s="156" t="s">
        <v>1076</v>
      </c>
      <c r="I26" s="163" t="s">
        <v>1076</v>
      </c>
      <c r="J26" s="135" t="n">
        <v>1000</v>
      </c>
      <c r="K26" s="159" t="n">
        <v>43840</v>
      </c>
      <c r="L26" s="143" t="n">
        <v>1199.05</v>
      </c>
      <c r="M26" s="160" t="n">
        <f aca="false">L26-J26</f>
        <v>199.05</v>
      </c>
      <c r="N26" s="153" t="n">
        <f aca="false">K26-C26</f>
        <v>23</v>
      </c>
      <c r="O26" s="162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16" t="s">
        <v>1099</v>
      </c>
      <c r="C27" s="140" t="n">
        <v>43822</v>
      </c>
      <c r="D27" s="155" t="s">
        <v>1076</v>
      </c>
      <c r="E27" s="156" t="s">
        <v>1076</v>
      </c>
      <c r="F27" s="157" t="s">
        <v>1076</v>
      </c>
      <c r="G27" s="157" t="s">
        <v>1076</v>
      </c>
      <c r="H27" s="156" t="s">
        <v>1076</v>
      </c>
      <c r="I27" s="163" t="s">
        <v>1076</v>
      </c>
      <c r="J27" s="135" t="n">
        <v>1000</v>
      </c>
      <c r="K27" s="159" t="n">
        <v>43865</v>
      </c>
      <c r="L27" s="143" t="n">
        <v>1203.36</v>
      </c>
      <c r="M27" s="160" t="n">
        <f aca="false">L27-J27</f>
        <v>203.36</v>
      </c>
      <c r="N27" s="153" t="n">
        <f aca="false">K27-C27</f>
        <v>43</v>
      </c>
      <c r="O27" s="162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16" t="s">
        <v>1100</v>
      </c>
      <c r="C28" s="140" t="n">
        <v>43823</v>
      </c>
      <c r="D28" s="141" t="n">
        <v>1000</v>
      </c>
      <c r="E28" s="159" t="n">
        <v>43846</v>
      </c>
      <c r="F28" s="143" t="n">
        <v>1138.77</v>
      </c>
      <c r="G28" s="160" t="n">
        <f aca="false">F28-D28</f>
        <v>138.77</v>
      </c>
      <c r="H28" s="161" t="n">
        <f aca="false">E28-C28</f>
        <v>23</v>
      </c>
      <c r="I28" s="162" t="n">
        <f aca="false">H28*D28</f>
        <v>23000</v>
      </c>
      <c r="J28" s="141" t="n">
        <v>1000</v>
      </c>
      <c r="K28" s="159" t="n">
        <v>43844</v>
      </c>
      <c r="L28" s="143" t="n">
        <v>1074.78</v>
      </c>
      <c r="M28" s="160" t="n">
        <f aca="false">L28-J28</f>
        <v>74.78</v>
      </c>
      <c r="N28" s="153" t="n">
        <f aca="false">K28-C28</f>
        <v>21</v>
      </c>
      <c r="O28" s="162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16" t="s">
        <v>1101</v>
      </c>
      <c r="C29" s="140" t="n">
        <v>43824</v>
      </c>
      <c r="D29" s="141" t="n">
        <v>1000</v>
      </c>
      <c r="E29" s="159" t="n">
        <v>43844</v>
      </c>
      <c r="F29" s="143" t="n">
        <v>1244.75</v>
      </c>
      <c r="G29" s="160" t="n">
        <f aca="false">F29-D29</f>
        <v>244.75</v>
      </c>
      <c r="H29" s="161" t="n">
        <f aca="false">E29-C29</f>
        <v>20</v>
      </c>
      <c r="I29" s="162" t="n">
        <f aca="false">H29*D29</f>
        <v>20000</v>
      </c>
      <c r="J29" s="147" t="s">
        <v>1076</v>
      </c>
      <c r="K29" s="148" t="s">
        <v>1076</v>
      </c>
      <c r="L29" s="149" t="s">
        <v>1076</v>
      </c>
      <c r="M29" s="149" t="s">
        <v>1076</v>
      </c>
      <c r="N29" s="148" t="s">
        <v>1076</v>
      </c>
      <c r="O29" s="150" t="s">
        <v>1076</v>
      </c>
    </row>
    <row r="30" customFormat="false" ht="15" hidden="false" customHeight="false" outlineLevel="0" collapsed="false">
      <c r="A30" s="2" t="n">
        <v>128088</v>
      </c>
      <c r="B30" s="116" t="s">
        <v>1102</v>
      </c>
      <c r="C30" s="140" t="n">
        <v>43825</v>
      </c>
      <c r="D30" s="155" t="s">
        <v>1076</v>
      </c>
      <c r="E30" s="156" t="s">
        <v>1076</v>
      </c>
      <c r="F30" s="157" t="s">
        <v>1076</v>
      </c>
      <c r="G30" s="157" t="s">
        <v>1076</v>
      </c>
      <c r="H30" s="156" t="s">
        <v>1076</v>
      </c>
      <c r="I30" s="163" t="s">
        <v>1076</v>
      </c>
      <c r="J30" s="135" t="n">
        <v>1000</v>
      </c>
      <c r="K30" s="159" t="n">
        <v>43850</v>
      </c>
      <c r="L30" s="143" t="n">
        <v>1277.47</v>
      </c>
      <c r="M30" s="160" t="n">
        <f aca="false">L30-J30</f>
        <v>277.47</v>
      </c>
      <c r="N30" s="153" t="n">
        <f aca="false">K30-C30</f>
        <v>25</v>
      </c>
      <c r="O30" s="162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16" t="s">
        <v>1103</v>
      </c>
      <c r="C31" s="140" t="n">
        <v>43829</v>
      </c>
      <c r="D31" s="141" t="n">
        <v>1000</v>
      </c>
      <c r="E31" s="159" t="n">
        <v>43851</v>
      </c>
      <c r="F31" s="143" t="n">
        <v>1258.7</v>
      </c>
      <c r="G31" s="160" t="n">
        <f aca="false">F31-D31</f>
        <v>258.7</v>
      </c>
      <c r="H31" s="161" t="n">
        <f aca="false">E31-C31</f>
        <v>22</v>
      </c>
      <c r="I31" s="162" t="n">
        <f aca="false">H31*D31</f>
        <v>22000</v>
      </c>
      <c r="J31" s="147" t="s">
        <v>1076</v>
      </c>
      <c r="K31" s="148" t="s">
        <v>1076</v>
      </c>
      <c r="L31" s="149" t="s">
        <v>1076</v>
      </c>
      <c r="M31" s="149" t="s">
        <v>1076</v>
      </c>
      <c r="N31" s="148" t="s">
        <v>1076</v>
      </c>
      <c r="O31" s="150" t="s">
        <v>1076</v>
      </c>
    </row>
    <row r="32" customFormat="false" ht="17.35" hidden="false" customHeight="false" outlineLevel="0" collapsed="false">
      <c r="A32" s="2" t="n">
        <v>128090</v>
      </c>
      <c r="B32" s="164" t="s">
        <v>1104</v>
      </c>
      <c r="C32" s="140" t="n">
        <v>43830</v>
      </c>
      <c r="D32" s="141" t="n">
        <v>1000</v>
      </c>
      <c r="E32" s="159" t="n">
        <v>43853</v>
      </c>
      <c r="F32" s="143" t="n">
        <v>1324.18</v>
      </c>
      <c r="G32" s="160" t="n">
        <f aca="false">F32-D32</f>
        <v>324.18</v>
      </c>
      <c r="H32" s="161" t="n">
        <f aca="false">E32-C32</f>
        <v>23</v>
      </c>
      <c r="I32" s="162" t="n">
        <f aca="false">H32*D32</f>
        <v>23000</v>
      </c>
      <c r="J32" s="147" t="s">
        <v>1076</v>
      </c>
      <c r="K32" s="148" t="s">
        <v>1076</v>
      </c>
      <c r="L32" s="149" t="s">
        <v>1076</v>
      </c>
      <c r="M32" s="149" t="s">
        <v>1076</v>
      </c>
      <c r="N32" s="148" t="s">
        <v>1076</v>
      </c>
      <c r="O32" s="150" t="s">
        <v>1076</v>
      </c>
    </row>
    <row r="33" customFormat="false" ht="15" hidden="false" customHeight="false" outlineLevel="0" collapsed="false">
      <c r="A33" s="2" t="n">
        <v>128092</v>
      </c>
      <c r="B33" s="116" t="s">
        <v>1105</v>
      </c>
      <c r="C33" s="140" t="n">
        <v>43832</v>
      </c>
      <c r="D33" s="155" t="s">
        <v>1076</v>
      </c>
      <c r="E33" s="156" t="s">
        <v>1076</v>
      </c>
      <c r="F33" s="157" t="s">
        <v>1076</v>
      </c>
      <c r="G33" s="157" t="s">
        <v>1076</v>
      </c>
      <c r="H33" s="156" t="s">
        <v>1076</v>
      </c>
      <c r="I33" s="163" t="s">
        <v>1076</v>
      </c>
      <c r="J33" s="135" t="n">
        <v>1000</v>
      </c>
      <c r="K33" s="159" t="n">
        <v>43852</v>
      </c>
      <c r="L33" s="143" t="n">
        <v>1077.67</v>
      </c>
      <c r="M33" s="160" t="n">
        <f aca="false">L33-J33</f>
        <v>77.6700000000001</v>
      </c>
      <c r="N33" s="153" t="n">
        <f aca="false">K33-C33</f>
        <v>20</v>
      </c>
      <c r="O33" s="162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16" t="s">
        <v>1106</v>
      </c>
      <c r="C34" s="140" t="n">
        <v>43836</v>
      </c>
      <c r="D34" s="141" t="n">
        <v>1000</v>
      </c>
      <c r="E34" s="159" t="n">
        <v>43865</v>
      </c>
      <c r="F34" s="143" t="n">
        <v>1209.76</v>
      </c>
      <c r="G34" s="160" t="n">
        <f aca="false">F34-D34</f>
        <v>209.76</v>
      </c>
      <c r="H34" s="161" t="n">
        <f aca="false">E34-C34</f>
        <v>29</v>
      </c>
      <c r="I34" s="162" t="n">
        <f aca="false">H34*D34</f>
        <v>29000</v>
      </c>
      <c r="J34" s="147" t="s">
        <v>1076</v>
      </c>
      <c r="K34" s="148" t="s">
        <v>1076</v>
      </c>
      <c r="L34" s="149" t="s">
        <v>1076</v>
      </c>
      <c r="M34" s="149" t="s">
        <v>1076</v>
      </c>
      <c r="N34" s="148" t="s">
        <v>1076</v>
      </c>
      <c r="O34" s="150" t="s">
        <v>1076</v>
      </c>
    </row>
    <row r="35" customFormat="false" ht="15" hidden="false" customHeight="false" outlineLevel="0" collapsed="false">
      <c r="A35" s="2" t="n">
        <v>127015</v>
      </c>
      <c r="B35" s="116" t="s">
        <v>1107</v>
      </c>
      <c r="C35" s="140" t="n">
        <v>43837</v>
      </c>
      <c r="D35" s="141" t="n">
        <v>1000</v>
      </c>
      <c r="E35" s="159" t="n">
        <v>43865</v>
      </c>
      <c r="F35" s="143" t="n">
        <v>1073.87</v>
      </c>
      <c r="G35" s="160" t="n">
        <f aca="false">F35-D35</f>
        <v>73.8699999999999</v>
      </c>
      <c r="H35" s="161" t="n">
        <f aca="false">E35-C35</f>
        <v>28</v>
      </c>
      <c r="I35" s="162" t="n">
        <f aca="false">H35*D35</f>
        <v>28000</v>
      </c>
      <c r="J35" s="135" t="n">
        <v>1000</v>
      </c>
      <c r="K35" s="159" t="n">
        <v>43865</v>
      </c>
      <c r="L35" s="143" t="n">
        <v>1074.67</v>
      </c>
      <c r="M35" s="160" t="n">
        <f aca="false">L35-J35</f>
        <v>74.6700000000001</v>
      </c>
      <c r="N35" s="153" t="n">
        <f aca="false">K35-C35</f>
        <v>28</v>
      </c>
      <c r="O35" s="162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16" t="s">
        <v>1108</v>
      </c>
      <c r="C36" s="140" t="n">
        <v>43837</v>
      </c>
      <c r="D36" s="141" t="n">
        <v>1000</v>
      </c>
      <c r="E36" s="159" t="n">
        <v>43851</v>
      </c>
      <c r="F36" s="143" t="n">
        <v>1097.85</v>
      </c>
      <c r="G36" s="160" t="n">
        <f aca="false">F36-D36</f>
        <v>97.8499999999999</v>
      </c>
      <c r="H36" s="161" t="n">
        <f aca="false">E36-C36</f>
        <v>14</v>
      </c>
      <c r="I36" s="162" t="n">
        <f aca="false">H36*D36</f>
        <v>14000</v>
      </c>
      <c r="J36" s="135" t="n">
        <v>1000</v>
      </c>
      <c r="K36" s="159" t="n">
        <v>43851</v>
      </c>
      <c r="L36" s="143" t="n">
        <v>1079.15</v>
      </c>
      <c r="M36" s="160" t="n">
        <f aca="false">L36-J36</f>
        <v>79.1500000000001</v>
      </c>
      <c r="N36" s="153" t="n">
        <f aca="false">K36-C36</f>
        <v>14</v>
      </c>
      <c r="O36" s="162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16" t="s">
        <v>1109</v>
      </c>
      <c r="C37" s="165" t="n">
        <v>43845</v>
      </c>
      <c r="D37" s="141" t="n">
        <v>2000</v>
      </c>
      <c r="E37" s="159" t="n">
        <v>43875</v>
      </c>
      <c r="F37" s="143" t="n">
        <v>2563.83</v>
      </c>
      <c r="G37" s="160" t="n">
        <f aca="false">F37-D37</f>
        <v>563.83</v>
      </c>
      <c r="H37" s="161" t="n">
        <f aca="false">E37-C37</f>
        <v>30</v>
      </c>
      <c r="I37" s="162" t="n">
        <f aca="false">H37*D37</f>
        <v>60000</v>
      </c>
      <c r="J37" s="135" t="n">
        <v>3000</v>
      </c>
      <c r="K37" s="159" t="n">
        <v>43875</v>
      </c>
      <c r="L37" s="143" t="n">
        <v>3896.2</v>
      </c>
      <c r="M37" s="160" t="n">
        <f aca="false">L37-J37</f>
        <v>896.2</v>
      </c>
      <c r="N37" s="153" t="n">
        <f aca="false">K37-C37</f>
        <v>30</v>
      </c>
      <c r="O37" s="162" t="n">
        <f aca="false">N37*J37</f>
        <v>90000</v>
      </c>
    </row>
    <row r="38" customFormat="false" ht="15" hidden="false" customHeight="false" outlineLevel="0" collapsed="false">
      <c r="C38" s="140"/>
      <c r="D38" s="141"/>
      <c r="E38" s="166"/>
      <c r="F38" s="151"/>
      <c r="G38" s="151"/>
      <c r="H38" s="145"/>
      <c r="I38" s="146"/>
      <c r="J38" s="141"/>
      <c r="K38" s="145"/>
      <c r="L38" s="151"/>
      <c r="M38" s="145"/>
      <c r="N38" s="145"/>
      <c r="O38" s="146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1110</v>
      </c>
      <c r="B1" s="2" t="s">
        <v>1111</v>
      </c>
      <c r="C1" s="2" t="s">
        <v>1112</v>
      </c>
      <c r="D1" s="2" t="s">
        <v>1113</v>
      </c>
      <c r="E1" s="2" t="s">
        <v>1114</v>
      </c>
      <c r="F1" s="2" t="s">
        <v>1115</v>
      </c>
      <c r="G1" s="2" t="s">
        <v>1116</v>
      </c>
    </row>
    <row r="2" customFormat="false" ht="19" hidden="false" customHeight="false" outlineLevel="0" collapsed="false">
      <c r="A2" s="167" t="s">
        <v>1117</v>
      </c>
      <c r="B2" s="2" t="n">
        <v>10000</v>
      </c>
      <c r="C2" s="2" t="n">
        <v>10141.21</v>
      </c>
      <c r="D2" s="120" t="n">
        <v>43637</v>
      </c>
      <c r="E2" s="120" t="n">
        <v>43825</v>
      </c>
      <c r="F2" s="78" t="n">
        <f aca="true">E2-TODAY()</f>
        <v>-57</v>
      </c>
      <c r="G2" s="40" t="n">
        <f aca="true">(C2-B2)/B2/((TODAY()-D2)/365)</f>
        <v>0.0210374081632652</v>
      </c>
    </row>
    <row r="3" customFormat="false" ht="15" hidden="false" customHeight="false" outlineLevel="0" collapsed="false">
      <c r="A3" s="2" t="s">
        <v>1118</v>
      </c>
      <c r="B3" s="2" t="n">
        <v>10000</v>
      </c>
      <c r="C3" s="2" t="n">
        <v>10303</v>
      </c>
      <c r="D3" s="120" t="n">
        <v>43508</v>
      </c>
      <c r="E3" s="120" t="n">
        <v>43808</v>
      </c>
      <c r="F3" s="78" t="n">
        <f aca="true">E3-TODAY()</f>
        <v>-74</v>
      </c>
      <c r="G3" s="40" t="n">
        <f aca="true">(C3-B3)/B3/((TODAY()-D3)/365)</f>
        <v>0.0295708556149733</v>
      </c>
    </row>
    <row r="4" customFormat="false" ht="19" hidden="false" customHeight="false" outlineLevel="0" collapsed="false">
      <c r="A4" s="167" t="s">
        <v>1119</v>
      </c>
      <c r="B4" s="2" t="n">
        <v>10000</v>
      </c>
      <c r="C4" s="2" t="n">
        <v>10000</v>
      </c>
      <c r="D4" s="120" t="n">
        <v>43504</v>
      </c>
      <c r="E4" s="120" t="n">
        <v>43873</v>
      </c>
      <c r="F4" s="78" t="n">
        <f aca="true">E4-TODAY()</f>
        <v>-9</v>
      </c>
      <c r="G4" s="40" t="n">
        <f aca="true">(C4-B4)/B4/((TODAY()-D4)/365)</f>
        <v>0</v>
      </c>
    </row>
    <row r="5" customFormat="false" ht="19" hidden="false" customHeight="false" outlineLevel="0" collapsed="false">
      <c r="A5" s="167" t="s">
        <v>1120</v>
      </c>
      <c r="B5" s="2" t="n">
        <v>10000</v>
      </c>
      <c r="C5" s="2" t="n">
        <v>10499.06</v>
      </c>
      <c r="D5" s="120" t="n">
        <v>43455</v>
      </c>
      <c r="E5" s="120" t="n">
        <v>43822</v>
      </c>
      <c r="F5" s="78" t="n">
        <f aca="true">E5-TODAY()</f>
        <v>-60</v>
      </c>
      <c r="G5" s="40" t="n">
        <f aca="true">(C5-B5)/B5/((TODAY()-D5)/365)</f>
        <v>0.0426596955503512</v>
      </c>
    </row>
    <row r="6" customFormat="false" ht="15" hidden="false" customHeight="false" outlineLevel="0" collapsed="false">
      <c r="A6" s="2" t="s">
        <v>1118</v>
      </c>
      <c r="B6" s="2" t="n">
        <v>10000</v>
      </c>
      <c r="C6" s="2" t="n">
        <v>10587.82</v>
      </c>
      <c r="D6" s="120" t="n">
        <v>43277</v>
      </c>
      <c r="E6" s="120" t="n">
        <v>43816</v>
      </c>
      <c r="F6" s="78" t="n">
        <f aca="true">E6-TODAY()</f>
        <v>-66</v>
      </c>
      <c r="G6" s="40" t="n">
        <f aca="true">(C6-B6)/B6/((TODAY()-D6)/365)</f>
        <v>0.035463520661157</v>
      </c>
    </row>
    <row r="7" customFormat="false" ht="15" hidden="false" customHeight="false" outlineLevel="0" collapsed="false">
      <c r="A7" s="2" t="s">
        <v>1118</v>
      </c>
      <c r="B7" s="2" t="n">
        <v>20000</v>
      </c>
      <c r="C7" s="2" t="n">
        <v>21409.5</v>
      </c>
      <c r="D7" s="120" t="n">
        <v>43193</v>
      </c>
      <c r="E7" s="120" t="n">
        <v>43822</v>
      </c>
      <c r="F7" s="78" t="n">
        <f aca="true">E7-TODAY()</f>
        <v>-60</v>
      </c>
      <c r="G7" s="40" t="n">
        <f aca="true">(C7-B7)/B7/((TODAY()-D7)/365)</f>
        <v>0.0373343613933237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1121</v>
      </c>
      <c r="D2" s="2" t="s">
        <v>1122</v>
      </c>
      <c r="F2" s="2" t="s">
        <v>1123</v>
      </c>
      <c r="H2" s="2" t="s">
        <v>1124</v>
      </c>
      <c r="J2" s="2" t="s">
        <v>1125</v>
      </c>
    </row>
    <row r="3" customFormat="false" ht="17.95" hidden="false" customHeight="false" outlineLevel="0" collapsed="false">
      <c r="B3" s="2" t="s">
        <v>1126</v>
      </c>
      <c r="C3" s="2" t="n">
        <v>1.5</v>
      </c>
      <c r="D3" s="168" t="s">
        <v>1127</v>
      </c>
      <c r="E3" s="9" t="n">
        <v>1.5</v>
      </c>
      <c r="F3" s="2" t="s">
        <v>1128</v>
      </c>
      <c r="G3" s="2" t="n">
        <v>1.5</v>
      </c>
      <c r="H3" s="2" t="s">
        <v>1129</v>
      </c>
      <c r="I3" s="2" t="n">
        <v>1.5</v>
      </c>
      <c r="J3" s="2" t="s">
        <v>1130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1131</v>
      </c>
      <c r="C4" s="2" t="n">
        <v>1.3</v>
      </c>
      <c r="D4" s="2" t="s">
        <v>1132</v>
      </c>
      <c r="E4" s="2" t="n">
        <v>1.2</v>
      </c>
      <c r="F4" s="2" t="s">
        <v>1133</v>
      </c>
      <c r="G4" s="2" t="n">
        <v>1.2</v>
      </c>
      <c r="H4" s="2" t="s">
        <v>1134</v>
      </c>
      <c r="I4" s="2" t="n">
        <v>1</v>
      </c>
      <c r="J4" s="2" t="s">
        <v>1135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1136</v>
      </c>
      <c r="C5" s="2" t="n">
        <v>1.1</v>
      </c>
      <c r="D5" s="2" t="s">
        <v>1137</v>
      </c>
      <c r="E5" s="2" t="n">
        <v>1</v>
      </c>
      <c r="F5" s="2" t="s">
        <v>1138</v>
      </c>
      <c r="G5" s="2" t="n">
        <v>1.1</v>
      </c>
      <c r="H5" s="168" t="s">
        <v>1139</v>
      </c>
      <c r="I5" s="2" t="n">
        <v>0</v>
      </c>
      <c r="J5" s="2" t="s">
        <v>1140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1141</v>
      </c>
      <c r="C6" s="2" t="n">
        <v>1</v>
      </c>
      <c r="D6" s="169" t="s">
        <v>1142</v>
      </c>
      <c r="E6" s="2" t="n">
        <v>0.8</v>
      </c>
      <c r="F6" s="2" t="s">
        <v>1143</v>
      </c>
      <c r="G6" s="2" t="n">
        <v>1</v>
      </c>
      <c r="J6" s="2" t="s">
        <v>1144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1145</v>
      </c>
      <c r="C7" s="2" t="n">
        <v>0.9</v>
      </c>
      <c r="D7" s="168" t="s">
        <v>1146</v>
      </c>
      <c r="E7" s="2" t="n">
        <v>0.5</v>
      </c>
      <c r="F7" s="2" t="s">
        <v>1147</v>
      </c>
      <c r="G7" s="2" t="n">
        <v>0.9</v>
      </c>
      <c r="J7" s="2" t="s">
        <v>1148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1149</v>
      </c>
      <c r="C8" s="2" t="n">
        <v>0.8</v>
      </c>
      <c r="F8" s="2" t="s">
        <v>1150</v>
      </c>
      <c r="G8" s="2" t="n">
        <v>0.8</v>
      </c>
      <c r="J8" s="2" t="s">
        <v>1151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1152</v>
      </c>
      <c r="C9" s="2" t="n">
        <v>0.5</v>
      </c>
      <c r="F9" s="2" t="s">
        <v>1153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1154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5" t="s">
        <v>1155</v>
      </c>
      <c r="B1" s="170" t="s">
        <v>1156</v>
      </c>
      <c r="C1" s="125" t="s">
        <v>1157</v>
      </c>
      <c r="D1" s="125" t="s">
        <v>1158</v>
      </c>
      <c r="E1" s="125" t="s">
        <v>1159</v>
      </c>
      <c r="F1" s="125" t="s">
        <v>1160</v>
      </c>
      <c r="G1" s="125" t="s">
        <v>1161</v>
      </c>
      <c r="H1" s="125" t="s">
        <v>1162</v>
      </c>
      <c r="I1" s="125" t="s">
        <v>1163</v>
      </c>
      <c r="J1" s="125" t="s">
        <v>1164</v>
      </c>
    </row>
    <row r="2" customFormat="false" ht="15" hidden="false" customHeight="false" outlineLevel="0" collapsed="false">
      <c r="A2" s="171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94" t="n">
        <f aca="false">H2/I2</f>
        <v>5.95160634920635</v>
      </c>
    </row>
    <row r="3" customFormat="false" ht="15" hidden="false" customHeight="false" outlineLevel="0" collapsed="false">
      <c r="A3" s="171" t="n">
        <v>43654</v>
      </c>
      <c r="B3" s="2" t="s">
        <v>1165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94" t="n">
        <f aca="false">H3/I3</f>
        <v>5.65160634920635</v>
      </c>
    </row>
    <row r="4" customFormat="false" ht="15" hidden="false" customHeight="false" outlineLevel="0" collapsed="false">
      <c r="A4" s="171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94" t="n">
        <f aca="false">H4/I4</f>
        <v>5.70523983739838</v>
      </c>
    </row>
    <row r="5" customFormat="false" ht="15" hidden="false" customHeight="false" outlineLevel="0" collapsed="false">
      <c r="A5" s="171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94" t="n">
        <f aca="false">H5/I5</f>
        <v>5.69472695035461</v>
      </c>
    </row>
    <row r="6" customFormat="false" ht="15" hidden="false" customHeight="false" outlineLevel="0" collapsed="false">
      <c r="A6" s="171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94" t="n">
        <f aca="false">H6/I6</f>
        <v>5.66092670807454</v>
      </c>
    </row>
    <row r="7" customFormat="false" ht="15" hidden="false" customHeight="false" outlineLevel="0" collapsed="false">
      <c r="A7" s="171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94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2020-02-21T15:04:20Z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