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1A8E904-3191-0048-AAF5-F6D1E3D94418}" xr6:coauthVersionLast="40" xr6:coauthVersionMax="40" xr10:uidLastSave="{00000000-0000-0000-0000-000000000000}"/>
  <bookViews>
    <workbookView xWindow="0" yWindow="460" windowWidth="25600" windowHeight="1418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O50" i="2"/>
  <c r="V50" i="2" s="1"/>
  <c r="R50" i="2"/>
  <c r="T50" i="2"/>
  <c r="N51" i="2"/>
  <c r="O51" i="2" s="1"/>
  <c r="R51" i="2"/>
  <c r="T51" i="2"/>
  <c r="R52" i="2"/>
  <c r="R53" i="2" s="1"/>
  <c r="R54" i="2" s="1"/>
  <c r="T52" i="2"/>
  <c r="T53" i="2"/>
  <c r="T54" i="2"/>
  <c r="F49" i="2"/>
  <c r="H49" i="2"/>
  <c r="K49" i="2"/>
  <c r="L49" i="2" s="1"/>
  <c r="F54" i="2"/>
  <c r="H54" i="2"/>
  <c r="K54" i="2"/>
  <c r="L54" i="2" s="1"/>
  <c r="F50" i="2"/>
  <c r="H50" i="2"/>
  <c r="K50" i="2"/>
  <c r="L50" i="2" s="1"/>
  <c r="F51" i="2"/>
  <c r="H51" i="2"/>
  <c r="K51" i="2"/>
  <c r="L51" i="2" s="1"/>
  <c r="F52" i="2"/>
  <c r="H52" i="2"/>
  <c r="K52" i="2"/>
  <c r="L52" i="2" s="1"/>
  <c r="F53" i="2"/>
  <c r="H53" i="2"/>
  <c r="K53" i="2"/>
  <c r="L53" i="2" s="1"/>
  <c r="M53" i="2"/>
  <c r="E53" i="2" s="1"/>
  <c r="N50" i="1"/>
  <c r="N51" i="1" s="1"/>
  <c r="O50" i="1"/>
  <c r="V50" i="1" s="1"/>
  <c r="R50" i="1"/>
  <c r="T50" i="1"/>
  <c r="R51" i="1"/>
  <c r="T51" i="1"/>
  <c r="R52" i="1"/>
  <c r="T52" i="1"/>
  <c r="R53" i="1"/>
  <c r="T53" i="1"/>
  <c r="R54" i="1"/>
  <c r="T54" i="1"/>
  <c r="F50" i="1"/>
  <c r="H50" i="1"/>
  <c r="K50" i="1"/>
  <c r="M50" i="1" s="1"/>
  <c r="E50" i="1" s="1"/>
  <c r="F51" i="1"/>
  <c r="H51" i="1"/>
  <c r="K51" i="1"/>
  <c r="M51" i="1" s="1"/>
  <c r="E51" i="1" s="1"/>
  <c r="F52" i="1"/>
  <c r="H52" i="1"/>
  <c r="K52" i="1"/>
  <c r="M52" i="1" s="1"/>
  <c r="E52" i="1" s="1"/>
  <c r="L52" i="1"/>
  <c r="F53" i="1"/>
  <c r="H53" i="1"/>
  <c r="K53" i="1"/>
  <c r="M53" i="1" s="1"/>
  <c r="E53" i="1" s="1"/>
  <c r="F54" i="1"/>
  <c r="H54" i="1"/>
  <c r="K54" i="1"/>
  <c r="M54" i="1" s="1"/>
  <c r="E54" i="1" s="1"/>
  <c r="V51" i="2" l="1"/>
  <c r="S51" i="2"/>
  <c r="N52" i="2"/>
  <c r="S50" i="2"/>
  <c r="W50" i="2" s="1"/>
  <c r="L54" i="1"/>
  <c r="L53" i="1"/>
  <c r="L51" i="1"/>
  <c r="S50" i="1"/>
  <c r="U50" i="1" s="1"/>
  <c r="L50" i="1"/>
  <c r="N52" i="1"/>
  <c r="O51" i="1"/>
  <c r="W50" i="1"/>
  <c r="M49" i="2"/>
  <c r="E49" i="2" s="1"/>
  <c r="M51" i="2"/>
  <c r="E51" i="2" s="1"/>
  <c r="M54" i="2"/>
  <c r="E54" i="2" s="1"/>
  <c r="M52" i="2"/>
  <c r="E52" i="2" s="1"/>
  <c r="M50" i="2"/>
  <c r="E50" i="2" s="1"/>
  <c r="F44" i="2"/>
  <c r="H44" i="2"/>
  <c r="K44" i="2"/>
  <c r="L44" i="2" s="1"/>
  <c r="F45" i="2"/>
  <c r="H45" i="2"/>
  <c r="K45" i="2"/>
  <c r="L45" i="2" s="1"/>
  <c r="F45" i="1"/>
  <c r="H45" i="1"/>
  <c r="K45" i="1"/>
  <c r="L45" i="1" s="1"/>
  <c r="F46" i="1"/>
  <c r="H46" i="1"/>
  <c r="K46" i="1"/>
  <c r="M46" i="1" s="1"/>
  <c r="E46" i="1" s="1"/>
  <c r="F47" i="1"/>
  <c r="H47" i="1"/>
  <c r="K47" i="1"/>
  <c r="L47" i="1" s="1"/>
  <c r="F48" i="1"/>
  <c r="H48" i="1"/>
  <c r="K48" i="1"/>
  <c r="M48" i="1" s="1"/>
  <c r="E48" i="1" s="1"/>
  <c r="L48" i="1"/>
  <c r="F49" i="1"/>
  <c r="H49" i="1"/>
  <c r="K49" i="1"/>
  <c r="L49" i="1" s="1"/>
  <c r="F46" i="2"/>
  <c r="H46" i="2"/>
  <c r="K46" i="2"/>
  <c r="L46" i="2" s="1"/>
  <c r="F47" i="2"/>
  <c r="H47" i="2"/>
  <c r="K47" i="2"/>
  <c r="L47" i="2" s="1"/>
  <c r="F48" i="2"/>
  <c r="H48" i="2"/>
  <c r="K48" i="2"/>
  <c r="L48" i="2" s="1"/>
  <c r="O52" i="2" l="1"/>
  <c r="N53" i="2"/>
  <c r="U51" i="2"/>
  <c r="W51" i="2"/>
  <c r="U50" i="2"/>
  <c r="V51" i="1"/>
  <c r="S51" i="1"/>
  <c r="O52" i="1"/>
  <c r="N53" i="1"/>
  <c r="L46" i="1"/>
  <c r="M45" i="2"/>
  <c r="E45" i="2" s="1"/>
  <c r="M44" i="2"/>
  <c r="E44" i="2" s="1"/>
  <c r="M47" i="2"/>
  <c r="E47" i="2" s="1"/>
  <c r="M49" i="1"/>
  <c r="E49" i="1" s="1"/>
  <c r="M47" i="1"/>
  <c r="E47" i="1" s="1"/>
  <c r="M45" i="1"/>
  <c r="E45" i="1" s="1"/>
  <c r="M48" i="2"/>
  <c r="E48" i="2" s="1"/>
  <c r="M46" i="2"/>
  <c r="E46" i="2" s="1"/>
  <c r="F44" i="1"/>
  <c r="H44" i="1"/>
  <c r="K44" i="1"/>
  <c r="L44" i="1" s="1"/>
  <c r="O53" i="2" l="1"/>
  <c r="N54" i="2"/>
  <c r="O54" i="2" s="1"/>
  <c r="V52" i="2"/>
  <c r="S52" i="2"/>
  <c r="U51" i="1"/>
  <c r="W51" i="1"/>
  <c r="N54" i="1"/>
  <c r="O54" i="1" s="1"/>
  <c r="O53" i="1"/>
  <c r="V52" i="1"/>
  <c r="S52" i="1"/>
  <c r="M44" i="1"/>
  <c r="E44" i="1" s="1"/>
  <c r="F21" i="2"/>
  <c r="F22" i="2"/>
  <c r="F24" i="2"/>
  <c r="F25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U52" i="2" l="1"/>
  <c r="W52" i="2"/>
  <c r="V54" i="2"/>
  <c r="S54" i="2"/>
  <c r="V53" i="2"/>
  <c r="S53" i="2"/>
  <c r="V53" i="1"/>
  <c r="S53" i="1"/>
  <c r="V54" i="1"/>
  <c r="S54" i="1"/>
  <c r="U52" i="1"/>
  <c r="W52" i="1"/>
  <c r="F43" i="1"/>
  <c r="H43" i="1"/>
  <c r="K43" i="1"/>
  <c r="M43" i="1" s="1"/>
  <c r="E43" i="1" s="1"/>
  <c r="U54" i="2" l="1"/>
  <c r="W54" i="2"/>
  <c r="U53" i="2"/>
  <c r="W53" i="2"/>
  <c r="U54" i="1"/>
  <c r="W54" i="1"/>
  <c r="U53" i="1"/>
  <c r="W53" i="1"/>
  <c r="L43" i="1"/>
  <c r="H43" i="2"/>
  <c r="K43" i="2"/>
  <c r="L43" i="2" s="1"/>
  <c r="M43" i="2" l="1"/>
  <c r="E43" i="2" s="1"/>
  <c r="F42" i="1"/>
  <c r="H42" i="1"/>
  <c r="K42" i="1"/>
  <c r="L42" i="1" s="1"/>
  <c r="H42" i="2"/>
  <c r="K42" i="2"/>
  <c r="L42" i="2" s="1"/>
  <c r="M42" i="1" l="1"/>
  <c r="E42" i="1" s="1"/>
  <c r="M42" i="2"/>
  <c r="E42" i="2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K41" i="1"/>
  <c r="L41" i="1" s="1"/>
  <c r="H41" i="2"/>
  <c r="K41" i="2"/>
  <c r="L41" i="2" s="1"/>
  <c r="M41" i="1" l="1"/>
  <c r="E41" i="1" s="1"/>
  <c r="M41" i="2"/>
  <c r="E41" i="2" s="1"/>
  <c r="H40" i="2" l="1"/>
  <c r="K40" i="2"/>
  <c r="M40" i="2" s="1"/>
  <c r="E40" i="2" s="1"/>
  <c r="L40" i="2" l="1"/>
  <c r="H40" i="1"/>
  <c r="K40" i="1"/>
  <c r="L40" i="1" s="1"/>
  <c r="M40" i="1" l="1"/>
  <c r="E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H21" i="2"/>
  <c r="H22" i="2"/>
  <c r="H23" i="2"/>
  <c r="F23" i="2" s="1"/>
  <c r="H24" i="2"/>
  <c r="H25" i="2"/>
  <c r="H26" i="2"/>
  <c r="F26" i="2" s="1"/>
  <c r="H27" i="2"/>
  <c r="F27" i="2" s="1"/>
  <c r="H28" i="2"/>
  <c r="F28" i="2" s="1"/>
  <c r="H29" i="2"/>
  <c r="F29" i="2" s="1"/>
  <c r="H30" i="2"/>
  <c r="H31" i="2"/>
  <c r="H32" i="2"/>
  <c r="H33" i="2"/>
  <c r="H34" i="2"/>
  <c r="H35" i="2"/>
  <c r="H36" i="2"/>
  <c r="H37" i="2"/>
  <c r="H38" i="2"/>
  <c r="H39" i="2"/>
  <c r="H2" i="2"/>
  <c r="F2" i="2" s="1"/>
  <c r="K37" i="2" l="1"/>
  <c r="L37" i="2" s="1"/>
  <c r="K38" i="2"/>
  <c r="L38" i="2" s="1"/>
  <c r="K39" i="2"/>
  <c r="L39" i="2" s="1"/>
  <c r="H37" i="1"/>
  <c r="K37" i="1"/>
  <c r="L37" i="1" s="1"/>
  <c r="H38" i="1"/>
  <c r="K38" i="1"/>
  <c r="L38" i="1" s="1"/>
  <c r="H39" i="1"/>
  <c r="K39" i="1"/>
  <c r="L39" i="1" s="1"/>
  <c r="M37" i="1" l="1"/>
  <c r="E37" i="1" s="1"/>
  <c r="M39" i="2"/>
  <c r="E39" i="2" s="1"/>
  <c r="M37" i="2"/>
  <c r="E37" i="2" s="1"/>
  <c r="M38" i="2"/>
  <c r="E38" i="2" s="1"/>
  <c r="M39" i="1"/>
  <c r="E39" i="1" s="1"/>
  <c r="M38" i="1"/>
  <c r="E38" i="1" s="1"/>
  <c r="R3" i="1"/>
  <c r="R4" i="1" l="1"/>
  <c r="K35" i="2"/>
  <c r="M35" i="2" s="1"/>
  <c r="E35" i="2" s="1"/>
  <c r="K36" i="2"/>
  <c r="M36" i="2" s="1"/>
  <c r="E36" i="2" s="1"/>
  <c r="R34" i="2"/>
  <c r="K36" i="1"/>
  <c r="M36" i="1" s="1"/>
  <c r="E36" i="1" s="1"/>
  <c r="H36" i="1"/>
  <c r="H3" i="1"/>
  <c r="F3" i="1" s="1"/>
  <c r="H4" i="1"/>
  <c r="H5" i="1"/>
  <c r="F5" i="1" s="1"/>
  <c r="H6" i="1"/>
  <c r="H7" i="1"/>
  <c r="F7" i="1" s="1"/>
  <c r="H8" i="1"/>
  <c r="F8" i="1" s="1"/>
  <c r="H9" i="1"/>
  <c r="H10" i="1"/>
  <c r="F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6" i="1"/>
  <c r="H2" i="1"/>
  <c r="K35" i="1"/>
  <c r="M35" i="1" s="1"/>
  <c r="E35" i="1" s="1"/>
  <c r="N3" i="2"/>
  <c r="O3" i="2" s="1"/>
  <c r="S3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O2" i="2"/>
  <c r="K21" i="1"/>
  <c r="M21" i="1" s="1"/>
  <c r="E21" i="1" s="1"/>
  <c r="K22" i="1"/>
  <c r="M22" i="1" s="1"/>
  <c r="E22" i="1" s="1"/>
  <c r="K23" i="1"/>
  <c r="M23" i="1" s="1"/>
  <c r="E23" i="1" s="1"/>
  <c r="K24" i="1"/>
  <c r="M24" i="1" s="1"/>
  <c r="E24" i="1" s="1"/>
  <c r="K25" i="1"/>
  <c r="M25" i="1" s="1"/>
  <c r="E25" i="1" s="1"/>
  <c r="K26" i="1"/>
  <c r="M26" i="1" s="1"/>
  <c r="E26" i="1" s="1"/>
  <c r="K27" i="1"/>
  <c r="M27" i="1" s="1"/>
  <c r="E27" i="1" s="1"/>
  <c r="K28" i="1"/>
  <c r="M28" i="1"/>
  <c r="E28" i="1" s="1"/>
  <c r="K29" i="1"/>
  <c r="M29" i="1" s="1"/>
  <c r="E29" i="1" s="1"/>
  <c r="K30" i="1"/>
  <c r="M30" i="1" s="1"/>
  <c r="E30" i="1" s="1"/>
  <c r="K31" i="1"/>
  <c r="M31" i="1" s="1"/>
  <c r="E31" i="1" s="1"/>
  <c r="K32" i="1"/>
  <c r="M32" i="1" s="1"/>
  <c r="E32" i="1" s="1"/>
  <c r="K33" i="1"/>
  <c r="M33" i="1" s="1"/>
  <c r="E33" i="1" s="1"/>
  <c r="K34" i="1"/>
  <c r="M34" i="1" s="1"/>
  <c r="E34" i="1" s="1"/>
  <c r="K20" i="1"/>
  <c r="M20" i="1" s="1"/>
  <c r="E20" i="1" s="1"/>
  <c r="K20" i="2"/>
  <c r="M20" i="2" s="1"/>
  <c r="E20" i="2" s="1"/>
  <c r="K21" i="2"/>
  <c r="M21" i="2" s="1"/>
  <c r="E21" i="2" s="1"/>
  <c r="K22" i="2"/>
  <c r="M22" i="2" s="1"/>
  <c r="E22" i="2" s="1"/>
  <c r="K23" i="2"/>
  <c r="M23" i="2" s="1"/>
  <c r="E23" i="2" s="1"/>
  <c r="K24" i="2"/>
  <c r="M24" i="2" s="1"/>
  <c r="E24" i="2" s="1"/>
  <c r="K25" i="2"/>
  <c r="M25" i="2" s="1"/>
  <c r="E25" i="2" s="1"/>
  <c r="K26" i="2"/>
  <c r="M26" i="2" s="1"/>
  <c r="E26" i="2" s="1"/>
  <c r="K27" i="2"/>
  <c r="M27" i="2" s="1"/>
  <c r="E27" i="2" s="1"/>
  <c r="K28" i="2"/>
  <c r="M28" i="2" s="1"/>
  <c r="E28" i="2" s="1"/>
  <c r="K29" i="2"/>
  <c r="M29" i="2" s="1"/>
  <c r="E29" i="2" s="1"/>
  <c r="K30" i="2"/>
  <c r="M30" i="2" s="1"/>
  <c r="E30" i="2" s="1"/>
  <c r="K31" i="2"/>
  <c r="M31" i="2" s="1"/>
  <c r="E31" i="2" s="1"/>
  <c r="K32" i="2"/>
  <c r="L32" i="2" s="1"/>
  <c r="K33" i="2"/>
  <c r="M33" i="2" s="1"/>
  <c r="E33" i="2" s="1"/>
  <c r="K34" i="2"/>
  <c r="M34" i="2" s="1"/>
  <c r="E34" i="2" s="1"/>
  <c r="L31" i="1"/>
  <c r="N3" i="1"/>
  <c r="N4" i="1" s="1"/>
  <c r="T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L26" i="1"/>
  <c r="L28" i="1"/>
  <c r="L25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M10" i="1" s="1"/>
  <c r="L10" i="1"/>
  <c r="K11" i="1"/>
  <c r="L11" i="1" s="1"/>
  <c r="K12" i="1"/>
  <c r="L12" i="1" s="1"/>
  <c r="K13" i="1"/>
  <c r="L13" i="1" s="1"/>
  <c r="K14" i="1"/>
  <c r="L14" i="1" s="1"/>
  <c r="K15" i="1"/>
  <c r="L15" i="1" s="1"/>
  <c r="K16" i="1"/>
  <c r="M16" i="1" s="1"/>
  <c r="L16" i="1"/>
  <c r="K17" i="1"/>
  <c r="L17" i="1" s="1"/>
  <c r="K18" i="1"/>
  <c r="L18" i="1"/>
  <c r="K19" i="1"/>
  <c r="L19" i="1" s="1"/>
  <c r="L20" i="1"/>
  <c r="L21" i="1"/>
  <c r="L22" i="1"/>
  <c r="L23" i="1"/>
  <c r="L24" i="1"/>
  <c r="K2" i="1"/>
  <c r="L2" i="1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M10" i="2" s="1"/>
  <c r="K11" i="2"/>
  <c r="L11" i="2" s="1"/>
  <c r="K12" i="2"/>
  <c r="M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L23" i="2"/>
  <c r="K2" i="2"/>
  <c r="L2" i="2" s="1"/>
  <c r="O2" i="1"/>
  <c r="O3" i="1"/>
  <c r="M4" i="2"/>
  <c r="M15" i="1"/>
  <c r="M18" i="1"/>
  <c r="M19" i="1"/>
  <c r="M11" i="1"/>
  <c r="M12" i="1"/>
  <c r="M9" i="1"/>
  <c r="M8" i="1"/>
  <c r="M5" i="1"/>
  <c r="M6" i="1"/>
  <c r="M7" i="1"/>
  <c r="M4" i="1"/>
  <c r="M2" i="1"/>
  <c r="L28" i="2" l="1"/>
  <c r="M18" i="2"/>
  <c r="L36" i="1"/>
  <c r="M17" i="1"/>
  <c r="V3" i="1"/>
  <c r="L30" i="1"/>
  <c r="L35" i="1"/>
  <c r="M3" i="1"/>
  <c r="V2" i="1"/>
  <c r="L27" i="1"/>
  <c r="L34" i="1"/>
  <c r="L22" i="2"/>
  <c r="V2" i="2"/>
  <c r="M8" i="2"/>
  <c r="L21" i="2"/>
  <c r="L12" i="2"/>
  <c r="M14" i="2"/>
  <c r="L24" i="2"/>
  <c r="L29" i="2"/>
  <c r="T44" i="2"/>
  <c r="T45" i="2" s="1"/>
  <c r="T46" i="2" s="1"/>
  <c r="T47" i="2" s="1"/>
  <c r="T48" i="2" s="1"/>
  <c r="T49" i="2" s="1"/>
  <c r="L30" i="2"/>
  <c r="L34" i="2"/>
  <c r="M9" i="2"/>
  <c r="M32" i="2"/>
  <c r="E32" i="2" s="1"/>
  <c r="M2" i="2"/>
  <c r="L10" i="2"/>
  <c r="M7" i="2"/>
  <c r="N4" i="2"/>
  <c r="M13" i="1"/>
  <c r="M14" i="1"/>
  <c r="L32" i="1"/>
  <c r="L29" i="1"/>
  <c r="L33" i="1"/>
  <c r="O4" i="1"/>
  <c r="S4" i="1" s="1"/>
  <c r="U4" i="1" s="1"/>
  <c r="N5" i="1"/>
  <c r="S3" i="1"/>
  <c r="S2" i="1"/>
  <c r="R5" i="1"/>
  <c r="M3" i="2"/>
  <c r="L33" i="2"/>
  <c r="M11" i="2"/>
  <c r="L27" i="2"/>
  <c r="M16" i="2"/>
  <c r="M6" i="2"/>
  <c r="L20" i="2"/>
  <c r="L25" i="2"/>
  <c r="L26" i="2"/>
  <c r="L31" i="2"/>
  <c r="M5" i="2"/>
  <c r="W3" i="2"/>
  <c r="U3" i="2"/>
  <c r="R35" i="2"/>
  <c r="L36" i="2"/>
  <c r="L35" i="2"/>
  <c r="M19" i="2"/>
  <c r="M15" i="2"/>
  <c r="M17" i="2"/>
  <c r="M13" i="2"/>
  <c r="S2" i="2"/>
  <c r="V3" i="2"/>
  <c r="H1" i="2"/>
  <c r="H1" i="1"/>
  <c r="F2" i="1"/>
  <c r="W4" i="1" l="1"/>
  <c r="N5" i="2"/>
  <c r="O4" i="2"/>
  <c r="U2" i="1"/>
  <c r="W2" i="1"/>
  <c r="U3" i="1"/>
  <c r="W3" i="1"/>
  <c r="N6" i="1"/>
  <c r="O5" i="1"/>
  <c r="V5" i="1" s="1"/>
  <c r="R6" i="1"/>
  <c r="R36" i="2"/>
  <c r="W2" i="2"/>
  <c r="U2" i="2"/>
  <c r="V4" i="2" l="1"/>
  <c r="S4" i="2"/>
  <c r="O5" i="2"/>
  <c r="N6" i="2"/>
  <c r="R7" i="1"/>
  <c r="S5" i="1"/>
  <c r="N7" i="1"/>
  <c r="O6" i="1"/>
  <c r="V6" i="1" s="1"/>
  <c r="R37" i="2"/>
  <c r="S6" i="1" l="1"/>
  <c r="U6" i="1" s="1"/>
  <c r="N7" i="2"/>
  <c r="O6" i="2"/>
  <c r="V5" i="2"/>
  <c r="S5" i="2"/>
  <c r="U4" i="2"/>
  <c r="W4" i="2"/>
  <c r="U5" i="1"/>
  <c r="W5" i="1"/>
  <c r="N8" i="1"/>
  <c r="O7" i="1"/>
  <c r="V7" i="1" s="1"/>
  <c r="R8" i="1"/>
  <c r="R38" i="2"/>
  <c r="W6" i="1" l="1"/>
  <c r="W5" i="2"/>
  <c r="U5" i="2"/>
  <c r="V6" i="2"/>
  <c r="S6" i="2"/>
  <c r="O7" i="2"/>
  <c r="N8" i="2"/>
  <c r="S7" i="1"/>
  <c r="O8" i="1"/>
  <c r="V8" i="1" s="1"/>
  <c r="N9" i="1"/>
  <c r="R9" i="1"/>
  <c r="R39" i="2"/>
  <c r="V7" i="2" l="1"/>
  <c r="S7" i="2"/>
  <c r="W6" i="2"/>
  <c r="U6" i="2"/>
  <c r="O8" i="2"/>
  <c r="N9" i="2"/>
  <c r="R10" i="1"/>
  <c r="N10" i="1"/>
  <c r="O9" i="1"/>
  <c r="V9" i="1" s="1"/>
  <c r="S8" i="1"/>
  <c r="U7" i="1"/>
  <c r="W7" i="1"/>
  <c r="R40" i="2"/>
  <c r="W7" i="2" l="1"/>
  <c r="U7" i="2"/>
  <c r="N10" i="2"/>
  <c r="O9" i="2"/>
  <c r="V8" i="2"/>
  <c r="S8" i="2"/>
  <c r="N11" i="1"/>
  <c r="O10" i="1"/>
  <c r="V10" i="1" s="1"/>
  <c r="S9" i="1"/>
  <c r="U8" i="1"/>
  <c r="W8" i="1"/>
  <c r="R11" i="1"/>
  <c r="R41" i="2"/>
  <c r="V9" i="2" l="1"/>
  <c r="S9" i="2"/>
  <c r="O10" i="2"/>
  <c r="N11" i="2"/>
  <c r="W8" i="2"/>
  <c r="U8" i="2"/>
  <c r="U9" i="1"/>
  <c r="W9" i="1"/>
  <c r="S10" i="1"/>
  <c r="R12" i="1"/>
  <c r="N12" i="1"/>
  <c r="O11" i="1"/>
  <c r="V11" i="1" s="1"/>
  <c r="R42" i="2"/>
  <c r="V10" i="2" l="1"/>
  <c r="S10" i="2"/>
  <c r="O11" i="2"/>
  <c r="N12" i="2"/>
  <c r="W9" i="2"/>
  <c r="U9" i="2"/>
  <c r="O12" i="1"/>
  <c r="V12" i="1" s="1"/>
  <c r="N13" i="1"/>
  <c r="R13" i="1"/>
  <c r="U10" i="1"/>
  <c r="W10" i="1"/>
  <c r="S11" i="1"/>
  <c r="R43" i="2"/>
  <c r="R44" i="2" s="1"/>
  <c r="R45" i="2" s="1"/>
  <c r="R46" i="2" l="1"/>
  <c r="N13" i="2"/>
  <c r="O12" i="2"/>
  <c r="V11" i="2"/>
  <c r="S11" i="2"/>
  <c r="W10" i="2"/>
  <c r="U10" i="2"/>
  <c r="S12" i="1"/>
  <c r="U11" i="1"/>
  <c r="W11" i="1"/>
  <c r="R14" i="1"/>
  <c r="N14" i="1"/>
  <c r="O13" i="1"/>
  <c r="V13" i="1" s="1"/>
  <c r="R47" i="2" l="1"/>
  <c r="V12" i="2"/>
  <c r="S12" i="2"/>
  <c r="U11" i="2"/>
  <c r="W11" i="2"/>
  <c r="O13" i="2"/>
  <c r="N14" i="2"/>
  <c r="N15" i="1"/>
  <c r="O14" i="1"/>
  <c r="V14" i="1" s="1"/>
  <c r="R15" i="1"/>
  <c r="S13" i="1"/>
  <c r="U12" i="1"/>
  <c r="W12" i="1"/>
  <c r="R48" i="2" l="1"/>
  <c r="R49" i="2" s="1"/>
  <c r="O14" i="2"/>
  <c r="N15" i="2"/>
  <c r="V13" i="2"/>
  <c r="S13" i="2"/>
  <c r="W12" i="2"/>
  <c r="U12" i="2"/>
  <c r="R16" i="1"/>
  <c r="U13" i="1"/>
  <c r="W13" i="1"/>
  <c r="S14" i="1"/>
  <c r="N16" i="1"/>
  <c r="O15" i="1"/>
  <c r="V15" i="1" s="1"/>
  <c r="U13" i="2" l="1"/>
  <c r="W13" i="2"/>
  <c r="N16" i="2"/>
  <c r="O15" i="2"/>
  <c r="S14" i="2"/>
  <c r="V14" i="2"/>
  <c r="U14" i="1"/>
  <c r="W14" i="1"/>
  <c r="O16" i="1"/>
  <c r="V16" i="1" s="1"/>
  <c r="N17" i="1"/>
  <c r="S15" i="1"/>
  <c r="R17" i="1"/>
  <c r="S16" i="1"/>
  <c r="U16" i="1" s="1"/>
  <c r="W14" i="2" l="1"/>
  <c r="U14" i="2"/>
  <c r="V15" i="2"/>
  <c r="S15" i="2"/>
  <c r="O16" i="2"/>
  <c r="N17" i="2"/>
  <c r="N18" i="1"/>
  <c r="O17" i="1"/>
  <c r="V17" i="1" s="1"/>
  <c r="R18" i="1"/>
  <c r="W16" i="1"/>
  <c r="U15" i="1"/>
  <c r="W15" i="1"/>
  <c r="W15" i="2" l="1"/>
  <c r="U15" i="2"/>
  <c r="O17" i="2"/>
  <c r="N18" i="2"/>
  <c r="V16" i="2"/>
  <c r="S16" i="2"/>
  <c r="R19" i="1"/>
  <c r="S17" i="1"/>
  <c r="O18" i="1"/>
  <c r="V18" i="1" s="1"/>
  <c r="N19" i="1"/>
  <c r="N19" i="2" l="1"/>
  <c r="O18" i="2"/>
  <c r="V17" i="2"/>
  <c r="S17" i="2"/>
  <c r="U16" i="2"/>
  <c r="W16" i="2"/>
  <c r="S18" i="1"/>
  <c r="U18" i="1" s="1"/>
  <c r="U17" i="1"/>
  <c r="W17" i="1"/>
  <c r="W18" i="1"/>
  <c r="N20" i="1"/>
  <c r="O19" i="1"/>
  <c r="V19" i="1" s="1"/>
  <c r="R20" i="1"/>
  <c r="S19" i="1"/>
  <c r="U19" i="1" s="1"/>
  <c r="W17" i="2" l="1"/>
  <c r="U17" i="2"/>
  <c r="S18" i="2"/>
  <c r="V18" i="2"/>
  <c r="N20" i="2"/>
  <c r="O19" i="2"/>
  <c r="W19" i="1"/>
  <c r="O20" i="1"/>
  <c r="V20" i="1" s="1"/>
  <c r="N21" i="1"/>
  <c r="R21" i="1"/>
  <c r="O20" i="2" l="1"/>
  <c r="N21" i="2"/>
  <c r="W18" i="2"/>
  <c r="U18" i="2"/>
  <c r="V19" i="2"/>
  <c r="S19" i="2"/>
  <c r="S20" i="1"/>
  <c r="U20" i="1" s="1"/>
  <c r="N22" i="1"/>
  <c r="O21" i="1"/>
  <c r="V21" i="1" s="1"/>
  <c r="R22" i="1"/>
  <c r="W20" i="1"/>
  <c r="W19" i="2" l="1"/>
  <c r="U19" i="2"/>
  <c r="O21" i="2"/>
  <c r="N22" i="2"/>
  <c r="V20" i="2"/>
  <c r="S20" i="2"/>
  <c r="R23" i="1"/>
  <c r="S22" i="1"/>
  <c r="U22" i="1" s="1"/>
  <c r="S21" i="1"/>
  <c r="N23" i="1"/>
  <c r="O22" i="1"/>
  <c r="V22" i="1" s="1"/>
  <c r="U20" i="2" l="1"/>
  <c r="W20" i="2"/>
  <c r="N23" i="2"/>
  <c r="O22" i="2"/>
  <c r="V21" i="2"/>
  <c r="S21" i="2"/>
  <c r="U21" i="1"/>
  <c r="W21" i="1"/>
  <c r="W22" i="1"/>
  <c r="N24" i="1"/>
  <c r="O23" i="1"/>
  <c r="V23" i="1" s="1"/>
  <c r="R24" i="1"/>
  <c r="S23" i="1"/>
  <c r="U23" i="1" s="1"/>
  <c r="V22" i="2" l="1"/>
  <c r="S22" i="2"/>
  <c r="O23" i="2"/>
  <c r="N24" i="2"/>
  <c r="W21" i="2"/>
  <c r="U21" i="2"/>
  <c r="N25" i="1"/>
  <c r="O24" i="1"/>
  <c r="V24" i="1" s="1"/>
  <c r="R25" i="1"/>
  <c r="W23" i="1"/>
  <c r="N25" i="2" l="1"/>
  <c r="O24" i="2"/>
  <c r="V23" i="2"/>
  <c r="S23" i="2"/>
  <c r="W22" i="2"/>
  <c r="U22" i="2"/>
  <c r="R26" i="1"/>
  <c r="S25" i="1"/>
  <c r="U25" i="1" s="1"/>
  <c r="S24" i="1"/>
  <c r="N26" i="1"/>
  <c r="O25" i="1"/>
  <c r="V25" i="1" s="1"/>
  <c r="W23" i="2" l="1"/>
  <c r="U23" i="2"/>
  <c r="V24" i="2"/>
  <c r="S24" i="2"/>
  <c r="O25" i="2"/>
  <c r="N26" i="2"/>
  <c r="N27" i="1"/>
  <c r="O26" i="1"/>
  <c r="V26" i="1" s="1"/>
  <c r="U24" i="1"/>
  <c r="W24" i="1"/>
  <c r="W25" i="1"/>
  <c r="R27" i="1"/>
  <c r="V25" i="2" l="1"/>
  <c r="S25" i="2"/>
  <c r="U24" i="2"/>
  <c r="W24" i="2"/>
  <c r="N27" i="2"/>
  <c r="O26" i="2"/>
  <c r="S26" i="1"/>
  <c r="R28" i="1"/>
  <c r="N28" i="1"/>
  <c r="O27" i="1"/>
  <c r="V27" i="1" s="1"/>
  <c r="S27" i="1" l="1"/>
  <c r="U27" i="1" s="1"/>
  <c r="V26" i="2"/>
  <c r="S26" i="2"/>
  <c r="W25" i="2"/>
  <c r="U25" i="2"/>
  <c r="N28" i="2"/>
  <c r="O27" i="2"/>
  <c r="R29" i="1"/>
  <c r="S28" i="1"/>
  <c r="U28" i="1" s="1"/>
  <c r="W27" i="1"/>
  <c r="N29" i="1"/>
  <c r="O28" i="1"/>
  <c r="V28" i="1" s="1"/>
  <c r="U26" i="1"/>
  <c r="W26" i="1"/>
  <c r="V27" i="2" l="1"/>
  <c r="S27" i="2"/>
  <c r="O28" i="2"/>
  <c r="N29" i="2"/>
  <c r="W26" i="2"/>
  <c r="U26" i="2"/>
  <c r="W28" i="1"/>
  <c r="N30" i="1"/>
  <c r="O29" i="1"/>
  <c r="V29" i="1" s="1"/>
  <c r="R30" i="1"/>
  <c r="O29" i="2" l="1"/>
  <c r="N30" i="2"/>
  <c r="V28" i="2"/>
  <c r="S28" i="2"/>
  <c r="U27" i="2"/>
  <c r="W27" i="2"/>
  <c r="R31" i="1"/>
  <c r="S29" i="1"/>
  <c r="O30" i="1"/>
  <c r="V30" i="1" s="1"/>
  <c r="N31" i="1"/>
  <c r="W28" i="2" l="1"/>
  <c r="U28" i="2"/>
  <c r="N31" i="2"/>
  <c r="O30" i="2"/>
  <c r="V29" i="2"/>
  <c r="S29" i="2"/>
  <c r="S30" i="1"/>
  <c r="U30" i="1" s="1"/>
  <c r="W30" i="1"/>
  <c r="U29" i="1"/>
  <c r="W29" i="1"/>
  <c r="N32" i="1"/>
  <c r="O31" i="1"/>
  <c r="V31" i="1" s="1"/>
  <c r="R32" i="1"/>
  <c r="S31" i="1"/>
  <c r="U31" i="1" s="1"/>
  <c r="N32" i="2" l="1"/>
  <c r="O31" i="2"/>
  <c r="W29" i="2"/>
  <c r="U29" i="2"/>
  <c r="V30" i="2"/>
  <c r="S30" i="2"/>
  <c r="W31" i="1"/>
  <c r="N33" i="1"/>
  <c r="O32" i="1"/>
  <c r="V32" i="1" s="1"/>
  <c r="R33" i="1"/>
  <c r="V31" i="2" l="1"/>
  <c r="S31" i="2"/>
  <c r="W30" i="2"/>
  <c r="U30" i="2"/>
  <c r="O32" i="2"/>
  <c r="N33" i="2"/>
  <c r="S32" i="1"/>
  <c r="R34" i="1"/>
  <c r="N34" i="1"/>
  <c r="O33" i="1"/>
  <c r="V33" i="1" s="1"/>
  <c r="O33" i="2" l="1"/>
  <c r="N34" i="2"/>
  <c r="W31" i="2"/>
  <c r="U31" i="2"/>
  <c r="V32" i="2"/>
  <c r="S32" i="2"/>
  <c r="U32" i="1"/>
  <c r="W32" i="1"/>
  <c r="O34" i="1"/>
  <c r="V34" i="1" s="1"/>
  <c r="N35" i="1"/>
  <c r="S33" i="1"/>
  <c r="R35" i="1"/>
  <c r="S34" i="1"/>
  <c r="U34" i="1" s="1"/>
  <c r="W32" i="2" l="1"/>
  <c r="U32" i="2"/>
  <c r="N35" i="2"/>
  <c r="O34" i="2"/>
  <c r="V33" i="2"/>
  <c r="S33" i="2"/>
  <c r="R36" i="1"/>
  <c r="W34" i="1"/>
  <c r="U33" i="1"/>
  <c r="W33" i="1"/>
  <c r="N36" i="1"/>
  <c r="O35" i="1"/>
  <c r="V35" i="1" s="1"/>
  <c r="S34" i="2" l="1"/>
  <c r="V34" i="2"/>
  <c r="N36" i="2"/>
  <c r="O35" i="2"/>
  <c r="W33" i="2"/>
  <c r="U33" i="2"/>
  <c r="O36" i="1"/>
  <c r="V36" i="1" s="1"/>
  <c r="N37" i="1"/>
  <c r="R37" i="1"/>
  <c r="S35" i="1"/>
  <c r="S36" i="1" l="1"/>
  <c r="N37" i="2"/>
  <c r="O36" i="2"/>
  <c r="V35" i="2"/>
  <c r="S35" i="2"/>
  <c r="W34" i="2"/>
  <c r="U34" i="2"/>
  <c r="R38" i="1"/>
  <c r="U35" i="1"/>
  <c r="W35" i="1"/>
  <c r="N38" i="1"/>
  <c r="O37" i="1"/>
  <c r="U36" i="1" l="1"/>
  <c r="W36" i="1"/>
  <c r="U35" i="2"/>
  <c r="W35" i="2"/>
  <c r="V36" i="2"/>
  <c r="S36" i="2"/>
  <c r="O37" i="2"/>
  <c r="N38" i="2"/>
  <c r="O38" i="1"/>
  <c r="N39" i="1"/>
  <c r="S37" i="1"/>
  <c r="V37" i="1"/>
  <c r="R39" i="1"/>
  <c r="W36" i="2" l="1"/>
  <c r="U36" i="2"/>
  <c r="O38" i="2"/>
  <c r="N39" i="2"/>
  <c r="V37" i="2"/>
  <c r="S37" i="2"/>
  <c r="U37" i="1"/>
  <c r="W37" i="1"/>
  <c r="O39" i="1"/>
  <c r="N40" i="1"/>
  <c r="R40" i="1"/>
  <c r="S38" i="1"/>
  <c r="V38" i="1"/>
  <c r="O39" i="2" l="1"/>
  <c r="N40" i="2"/>
  <c r="S38" i="2"/>
  <c r="V38" i="2"/>
  <c r="W37" i="2"/>
  <c r="U37" i="2"/>
  <c r="O40" i="1"/>
  <c r="V40" i="1" s="1"/>
  <c r="N41" i="1"/>
  <c r="U38" i="1"/>
  <c r="W38" i="1"/>
  <c r="S39" i="1"/>
  <c r="V39" i="1"/>
  <c r="R41" i="1"/>
  <c r="S40" i="1"/>
  <c r="U38" i="2" l="1"/>
  <c r="W38" i="2"/>
  <c r="O40" i="2"/>
  <c r="N41" i="2"/>
  <c r="V39" i="2"/>
  <c r="S39" i="2"/>
  <c r="W40" i="1"/>
  <c r="U40" i="1"/>
  <c r="R42" i="1"/>
  <c r="O41" i="1"/>
  <c r="V41" i="1" s="1"/>
  <c r="N42" i="1"/>
  <c r="U39" i="1"/>
  <c r="W39" i="1"/>
  <c r="N42" i="2" l="1"/>
  <c r="O41" i="2"/>
  <c r="V40" i="2"/>
  <c r="S40" i="2"/>
  <c r="W39" i="2"/>
  <c r="U39" i="2"/>
  <c r="S41" i="1"/>
  <c r="R43" i="1"/>
  <c r="O42" i="1"/>
  <c r="V42" i="1" s="1"/>
  <c r="N43" i="1"/>
  <c r="U40" i="2" l="1"/>
  <c r="W40" i="2"/>
  <c r="S41" i="2"/>
  <c r="V41" i="2"/>
  <c r="O42" i="2"/>
  <c r="N43" i="2"/>
  <c r="W41" i="1"/>
  <c r="U41" i="1"/>
  <c r="S42" i="1"/>
  <c r="O43" i="1"/>
  <c r="V43" i="1" s="1"/>
  <c r="N44" i="1"/>
  <c r="R44" i="1"/>
  <c r="R45" i="1" s="1"/>
  <c r="R46" i="1" l="1"/>
  <c r="O44" i="1"/>
  <c r="V44" i="1" s="1"/>
  <c r="N45" i="1"/>
  <c r="O43" i="2"/>
  <c r="V43" i="2" s="1"/>
  <c r="N44" i="2"/>
  <c r="N45" i="2" s="1"/>
  <c r="U41" i="2"/>
  <c r="W41" i="2"/>
  <c r="V42" i="2"/>
  <c r="S42" i="2"/>
  <c r="U42" i="1"/>
  <c r="W42" i="1"/>
  <c r="S43" i="1"/>
  <c r="O45" i="2" l="1"/>
  <c r="N46" i="2"/>
  <c r="S44" i="1"/>
  <c r="U44" i="1" s="1"/>
  <c r="O45" i="1"/>
  <c r="N46" i="1"/>
  <c r="R47" i="1"/>
  <c r="S43" i="2"/>
  <c r="W43" i="2" s="1"/>
  <c r="O44" i="2"/>
  <c r="U42" i="2"/>
  <c r="W42" i="2"/>
  <c r="W43" i="1"/>
  <c r="U43" i="1"/>
  <c r="W44" i="1"/>
  <c r="U43" i="2" l="1"/>
  <c r="O46" i="2"/>
  <c r="N47" i="2"/>
  <c r="S45" i="2"/>
  <c r="V45" i="2"/>
  <c r="R48" i="1"/>
  <c r="N47" i="1"/>
  <c r="O46" i="1"/>
  <c r="V45" i="1"/>
  <c r="S45" i="1"/>
  <c r="V44" i="2"/>
  <c r="S44" i="2"/>
  <c r="U45" i="2" l="1"/>
  <c r="W45" i="2"/>
  <c r="N48" i="2"/>
  <c r="O47" i="2"/>
  <c r="V46" i="2"/>
  <c r="S46" i="2"/>
  <c r="O47" i="1"/>
  <c r="N48" i="1"/>
  <c r="U45" i="1"/>
  <c r="W45" i="1"/>
  <c r="V46" i="1"/>
  <c r="S46" i="1"/>
  <c r="R49" i="1"/>
  <c r="U44" i="2"/>
  <c r="W44" i="2"/>
  <c r="O48" i="2" l="1"/>
  <c r="N49" i="2"/>
  <c r="S47" i="2"/>
  <c r="V47" i="2"/>
  <c r="S48" i="2"/>
  <c r="V48" i="2"/>
  <c r="U46" i="2"/>
  <c r="W46" i="2"/>
  <c r="O48" i="1"/>
  <c r="N49" i="1"/>
  <c r="O49" i="1" s="1"/>
  <c r="V49" i="1" s="1"/>
  <c r="U46" i="1"/>
  <c r="W46" i="1"/>
  <c r="V47" i="1"/>
  <c r="S47" i="1"/>
  <c r="O49" i="2" l="1"/>
  <c r="U47" i="2"/>
  <c r="W47" i="2"/>
  <c r="U48" i="2"/>
  <c r="W48" i="2"/>
  <c r="V48" i="1"/>
  <c r="S48" i="1"/>
  <c r="U47" i="1"/>
  <c r="W47" i="1"/>
  <c r="S49" i="1"/>
  <c r="V49" i="2" l="1"/>
  <c r="S49" i="2"/>
  <c r="U48" i="1"/>
  <c r="W48" i="1"/>
  <c r="U49" i="1"/>
  <c r="W49" i="1"/>
  <c r="U49" i="2" l="1"/>
  <c r="W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<sst xmlns="http://schemas.openxmlformats.org/spreadsheetml/2006/main" count="360" uniqueCount="238">
  <si>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</si>
  <si>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</si>
  <si>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</si>
  <si>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</si>
  <si>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</si>
  <si>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</si>
  <si>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</si>
  <si>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</si>
  <si>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</si>
  <si>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</si>
  <si>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</si>
  <si>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</si>
  <si>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</si>
  <si>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</si>
  <si>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</si>
  <si>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</si>
  <si>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</si>
  <si>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</si>
  <si>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</si>
  <si>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</si>
  <si>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</si>
  <si>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</si>
  <si>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</si>
  <si>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</si>
  <si>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</si>
  <si>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</si>
  <si>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</si>
  <si>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</si>
  <si>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</si>
  <si>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</si>
  <si>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</si>
  <si>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</si>
  <si>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</si>
  <si>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</si>
  <si>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</si>
  <si>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</si>
  <si>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</si>
  <si>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</si>
  <si>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</si>
  <si>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</si>
  <si>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</si>
  <si>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</si>
  <si>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</si>
  <si>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</si>
  <si>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</si>
  <si>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</si>
  <si>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</si>
  <si>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</si>
  <si>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</si>
  <si>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</si>
  <si>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</si>
  <si>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</si>
  <si>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</si>
  <si>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</si>
  <si>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</si>
  <si>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</si>
  <si>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</si>
  <si>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</si>
  <si>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</si>
  <si>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</si>
  <si>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</si>
  <si>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</si>
  <si>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</si>
  <si>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</si>
  <si>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</si>
  <si>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</si>
  <si>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</si>
  <si>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</si>
  <si>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</si>
  <si>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</si>
  <si>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</si>
  <si>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</si>
  <si>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</si>
  <si>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</si>
  <si>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</si>
  <si>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</si>
  <si>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</si>
  <si>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</si>
  <si>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</si>
  <si>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</si>
  <si>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20190111购入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</si>
  <si>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</si>
  <si>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</si>
  <si>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</si>
  <si>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</si>
  <si>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</si>
  <si>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</si>
  <si>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</si>
  <si>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</si>
  <si>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</si>
  <si>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</si>
  <si>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</si>
  <si>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</si>
  <si>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</si>
  <si>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</si>
  <si>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</si>
  <si>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</si>
  <si>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</si>
  <si>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</si>
  <si>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</si>
  <si>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</si>
  <si>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</si>
  <si>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</si>
  <si>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</si>
  <si>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</si>
  <si>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</si>
  <si>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</si>
  <si>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</si>
  <si>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10290201购入</t>
    <phoneticPr fontId="2" type="noConversion"/>
  </si>
  <si>
    <t>10290211购入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</si>
  <si>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</si>
  <si>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</si>
  <si>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</si>
  <si>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</si>
  <si>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</si>
  <si>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</si>
  <si>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</si>
  <si>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</si>
  <si>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</si>
  <si>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</si>
  <si>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</si>
  <si>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</si>
  <si>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</si>
  <si>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</si>
  <si>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</si>
  <si>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</si>
  <si>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</si>
  <si>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</si>
  <si>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</si>
  <si>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</si>
  <si>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</si>
  <si>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</si>
  <si>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</si>
  <si>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</si>
  <si>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</si>
  <si>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</si>
  <si>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</si>
  <si>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</si>
  <si>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</si>
  <si>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</si>
  <si>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</si>
  <si>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</si>
  <si>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</si>
  <si>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</si>
  <si>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</si>
  <si>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</si>
  <si>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</si>
  <si>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</si>
  <si>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</si>
  <si>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</si>
  <si>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</si>
  <si>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</si>
  <si>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</si>
  <si>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</si>
  <si>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</si>
  <si>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</si>
  <si>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</si>
  <si>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</si>
  <si>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</si>
  <si>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</si>
  <si>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</si>
  <si>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</si>
  <si>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</si>
  <si>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</si>
  <si>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</si>
  <si>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</si>
  <si>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</si>
  <si>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</si>
  <si>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</si>
  <si>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</si>
  <si>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</si>
  <si>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</si>
  <si>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</si>
  <si>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</si>
  <si>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</si>
  <si>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</si>
  <si>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</si>
  <si>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</si>
  <si>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</si>
  <si>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</si>
  <si>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</si>
  <si>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</si>
  <si>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</si>
  <si>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</si>
  <si>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</si>
  <si>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</si>
  <si>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</si>
  <si>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</si>
  <si>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</si>
  <si>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</si>
  <si>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</si>
  <si>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</si>
  <si>
    <t>zz500_20190311</t>
  </si>
  <si>
    <t>10290311购入</t>
  </si>
  <si>
    <t>zz500_20190312</t>
  </si>
  <si>
    <t>10290312购入</t>
  </si>
  <si>
    <t>zz500_20190313</t>
  </si>
  <si>
    <t>10290313购入</t>
  </si>
  <si>
    <t>zz500_20190314</t>
  </si>
  <si>
    <t>10290314购入</t>
  </si>
  <si>
    <t>zz500_20190315</t>
  </si>
  <si>
    <t>10290315购入</t>
  </si>
  <si>
    <t>hs300_20190311</t>
  </si>
  <si>
    <t>20190311购入</t>
  </si>
  <si>
    <t>hs300_20190312</t>
  </si>
  <si>
    <t>20190312购入</t>
  </si>
  <si>
    <t>hs300_20190313</t>
  </si>
  <si>
    <t>20190313购入</t>
  </si>
  <si>
    <t>hs300_20190314</t>
  </si>
  <si>
    <t>20190314购入</t>
  </si>
  <si>
    <t>hs300_20190315</t>
  </si>
  <si>
    <t>20190315购入</t>
  </si>
  <si>
    <t>10290213购入,20190319售出</t>
    <phoneticPr fontId="2" type="noConversion"/>
  </si>
  <si>
    <t>10290215购入,20190319售出</t>
    <phoneticPr fontId="2" type="noConversion"/>
  </si>
  <si>
    <t>出售</t>
    <rPh sb="0" eb="1">
      <t>ci'you</t>
    </rPh>
    <phoneticPr fontId="2" type="noConversion"/>
  </si>
  <si>
    <t>10290131购入,20190321售出</t>
    <phoneticPr fontId="2" type="noConversion"/>
  </si>
  <si>
    <t>10290214购入,20190321售出</t>
    <phoneticPr fontId="2" type="noConversion"/>
  </si>
  <si>
    <t>hs300_20190318</t>
  </si>
  <si>
    <t>20190318购入</t>
  </si>
  <si>
    <t>hs300_20190319</t>
  </si>
  <si>
    <t>20190319购入</t>
  </si>
  <si>
    <t>hs300_20190320</t>
  </si>
  <si>
    <t>20190320购入</t>
  </si>
  <si>
    <t>hs300_20190321</t>
  </si>
  <si>
    <t>20190321购入</t>
  </si>
  <si>
    <t>hs300_20190322</t>
  </si>
  <si>
    <t>20190322购入</t>
  </si>
  <si>
    <t>zz500_20190318</t>
  </si>
  <si>
    <t>10290318购入</t>
  </si>
  <si>
    <t>zz500_20190319</t>
  </si>
  <si>
    <t>10290319购入</t>
  </si>
  <si>
    <t>zz500_20190320</t>
  </si>
  <si>
    <t>10290320购入</t>
  </si>
  <si>
    <t>zz500_20190321</t>
  </si>
  <si>
    <t>10290321购入</t>
  </si>
  <si>
    <t>zz500_20190322</t>
  </si>
  <si>
    <t>10290322购入</t>
  </si>
  <si>
    <t>zz500_20190212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</si>
</sst>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10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6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4.8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1.1503000000000001</v>
      </c>
      <c r="G1" s="37" t="s">
        <v>177</v>
      </c>
      <c r="H1" s="19" t="str">
        <f>"盈利"&amp;ROUND(SUM(H2:H19995),2)</f>
        <v>盈利1043.65</v>
      </c>
      <c r="I1" t="s">
        <v>6</v>
      </c>
      <c r="J1" t="s">
        <v>2</v>
      </c>
      <c r="K1" t="s">
        <v>56</v>
      </c>
      <c r="L1" t="s">
        <v>54</v>
      </c>
      <c r="M1" s="8" t="s">
        <v>143</v>
      </c>
      <c r="N1" s="24" t="s">
        <v>138</v>
      </c>
      <c r="O1" s="24" t="s">
        <v>137</v>
      </c>
      <c r="P1" s="18" t="s">
        <v>139</v>
      </c>
      <c r="Q1" s="18" t="s">
        <v>140</v>
      </c>
      <c r="R1" s="18" t="s">
        <v>141</v>
      </c>
      <c r="S1" s="18" t="s">
        <v>142</v>
      </c>
      <c r="T1" s="24" t="s">
        <v>123</v>
      </c>
      <c r="U1" t="s">
        <v>156</v>
      </c>
      <c r="V1" s="18" t="s">
        <v>157</v>
      </c>
      <c r="W1" s="18" t="s">
        <v>136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76</v>
      </c>
      <c r="J2" s="11" t="s">
        <v>78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41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76</v>
      </c>
      <c r="J3" s="11" t="s">
        <v>79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30">
        <f t="shared" si="4"/>
        <v>0.23113333333333325</v>
      </c>
      <c r="G4" s="31">
        <v>184.67</v>
      </c>
      <c r="H4" s="27">
        <f t="shared" si="5"/>
        <v>34.669999999999987</v>
      </c>
      <c r="I4" s="11" t="s">
        <v>76</v>
      </c>
      <c r="J4" s="26" t="s">
        <v>144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30">
        <f t="shared" si="4"/>
        <v>0.23153333333333326</v>
      </c>
      <c r="G5" s="31">
        <v>184.73</v>
      </c>
      <c r="H5" s="27">
        <f t="shared" si="5"/>
        <v>34.72999999999999</v>
      </c>
      <c r="I5" s="26" t="s">
        <v>76</v>
      </c>
      <c r="J5" s="26" t="s">
        <v>170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30">
        <f t="shared" si="4"/>
        <v>0.23359999999999995</v>
      </c>
      <c r="G6" s="31">
        <v>185.04</v>
      </c>
      <c r="H6" s="27">
        <f t="shared" si="5"/>
        <v>35.039999999999992</v>
      </c>
      <c r="I6" s="26" t="s">
        <v>76</v>
      </c>
      <c r="J6" s="35" t="s">
        <v>151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30">
        <f t="shared" si="4"/>
        <v>0.23106666666666664</v>
      </c>
      <c r="G7" s="31">
        <v>184.66</v>
      </c>
      <c r="H7" s="27">
        <f t="shared" si="5"/>
        <v>34.659999999999997</v>
      </c>
      <c r="I7" s="26" t="s">
        <v>76</v>
      </c>
      <c r="J7" s="26" t="s">
        <v>152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30">
        <f t="shared" si="4"/>
        <v>0.23399999999999996</v>
      </c>
      <c r="G8" s="31">
        <v>185.1</v>
      </c>
      <c r="H8" s="27">
        <f t="shared" si="5"/>
        <v>35.099999999999994</v>
      </c>
      <c r="I8" s="26" t="s">
        <v>76</v>
      </c>
      <c r="J8" s="26" t="s">
        <v>168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5" t="s">
        <v>21</v>
      </c>
      <c r="B9">
        <v>150</v>
      </c>
      <c r="C9" s="2">
        <v>160.08000000000001</v>
      </c>
      <c r="D9" s="3">
        <v>0.93610000000000004</v>
      </c>
      <c r="E9" s="23">
        <v>0.23</v>
      </c>
      <c r="F9" s="4">
        <f t="shared" si="4"/>
        <v>0.22760016000000027</v>
      </c>
      <c r="H9" s="2">
        <f t="shared" si="5"/>
        <v>34.140024000000039</v>
      </c>
      <c r="I9" t="s">
        <v>13</v>
      </c>
      <c r="J9" t="s">
        <v>80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30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76</v>
      </c>
      <c r="J10" s="26" t="s">
        <v>169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5" t="s">
        <v>29</v>
      </c>
      <c r="B11">
        <v>150</v>
      </c>
      <c r="C11" s="2">
        <v>158.5</v>
      </c>
      <c r="D11" s="3">
        <v>0.94540000000000002</v>
      </c>
      <c r="E11" s="23">
        <v>0.23</v>
      </c>
      <c r="F11" s="4">
        <f t="shared" si="4"/>
        <v>0.21548366666666671</v>
      </c>
      <c r="H11" s="2">
        <f t="shared" si="5"/>
        <v>32.322550000000007</v>
      </c>
      <c r="I11" t="s">
        <v>13</v>
      </c>
      <c r="J11" t="s">
        <v>81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5" t="s">
        <v>30</v>
      </c>
      <c r="B12">
        <v>150</v>
      </c>
      <c r="C12" s="2">
        <v>158.47</v>
      </c>
      <c r="D12" s="3">
        <v>0.9456</v>
      </c>
      <c r="E12" s="23">
        <v>0.23</v>
      </c>
      <c r="F12" s="4">
        <f t="shared" si="4"/>
        <v>0.21525360666666682</v>
      </c>
      <c r="H12" s="2">
        <f t="shared" si="5"/>
        <v>32.288041000000021</v>
      </c>
      <c r="I12" t="s">
        <v>13</v>
      </c>
      <c r="J12" t="s">
        <v>82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5" t="s">
        <v>31</v>
      </c>
      <c r="B13">
        <v>150</v>
      </c>
      <c r="C13" s="2">
        <v>159.30000000000001</v>
      </c>
      <c r="D13" s="3">
        <v>0.94069999999999998</v>
      </c>
      <c r="E13" s="23">
        <v>0.23</v>
      </c>
      <c r="F13" s="4">
        <f t="shared" si="4"/>
        <v>0.22161860000000028</v>
      </c>
      <c r="H13" s="2">
        <f t="shared" si="5"/>
        <v>33.242790000000042</v>
      </c>
      <c r="I13" t="s">
        <v>13</v>
      </c>
      <c r="J13" t="s">
        <v>83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5" t="s">
        <v>33</v>
      </c>
      <c r="B14">
        <v>150</v>
      </c>
      <c r="C14" s="2">
        <v>156.62</v>
      </c>
      <c r="D14" s="3">
        <v>0.95679999999999998</v>
      </c>
      <c r="E14" s="23">
        <v>0.23</v>
      </c>
      <c r="F14" s="4">
        <f t="shared" si="4"/>
        <v>0.20106657333333355</v>
      </c>
      <c r="H14" s="2">
        <f t="shared" si="5"/>
        <v>30.159986000000032</v>
      </c>
      <c r="I14" t="s">
        <v>13</v>
      </c>
      <c r="J14" t="s">
        <v>84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5" t="s">
        <v>34</v>
      </c>
      <c r="B15">
        <v>150</v>
      </c>
      <c r="C15" s="2">
        <v>155.80000000000001</v>
      </c>
      <c r="D15" s="3">
        <v>0.96179999999999999</v>
      </c>
      <c r="E15" s="23">
        <v>0.23</v>
      </c>
      <c r="F15" s="4">
        <f t="shared" si="4"/>
        <v>0.19477826666666678</v>
      </c>
      <c r="H15" s="2">
        <f t="shared" si="5"/>
        <v>29.216740000000016</v>
      </c>
      <c r="I15" t="s">
        <v>13</v>
      </c>
      <c r="J15" t="s">
        <v>85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5" t="s">
        <v>35</v>
      </c>
      <c r="B16">
        <v>150</v>
      </c>
      <c r="C16" s="2">
        <v>157.77000000000001</v>
      </c>
      <c r="D16" s="3">
        <v>0.94979999999999998</v>
      </c>
      <c r="E16" s="23">
        <v>0.23</v>
      </c>
      <c r="F16" s="4">
        <f t="shared" si="4"/>
        <v>0.20988554000000023</v>
      </c>
      <c r="H16" s="2">
        <f t="shared" si="5"/>
        <v>31.482831000000033</v>
      </c>
      <c r="I16" t="s">
        <v>13</v>
      </c>
      <c r="J16" t="s">
        <v>86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5" t="s">
        <v>36</v>
      </c>
      <c r="B17">
        <v>150</v>
      </c>
      <c r="C17" s="2">
        <v>157.85</v>
      </c>
      <c r="D17" s="3">
        <v>0.94930000000000003</v>
      </c>
      <c r="E17" s="23">
        <v>0.23</v>
      </c>
      <c r="F17" s="4">
        <f t="shared" si="4"/>
        <v>0.21049903333333342</v>
      </c>
      <c r="H17" s="2">
        <f t="shared" si="5"/>
        <v>31.574855000000014</v>
      </c>
      <c r="I17" t="s">
        <v>13</v>
      </c>
      <c r="J17" t="s">
        <v>87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5" t="s">
        <v>37</v>
      </c>
      <c r="B18">
        <v>150</v>
      </c>
      <c r="C18" s="2">
        <v>157.03</v>
      </c>
      <c r="D18" s="3">
        <v>0.95430000000000004</v>
      </c>
      <c r="E18" s="23">
        <v>0.23</v>
      </c>
      <c r="F18" s="4">
        <f t="shared" si="4"/>
        <v>0.20421072666666684</v>
      </c>
      <c r="H18" s="2">
        <f t="shared" si="5"/>
        <v>30.631609000000026</v>
      </c>
      <c r="I18" t="s">
        <v>13</v>
      </c>
      <c r="J18" t="s">
        <v>88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5" t="s">
        <v>38</v>
      </c>
      <c r="B19">
        <v>150</v>
      </c>
      <c r="C19" s="2">
        <v>155.83000000000001</v>
      </c>
      <c r="D19" s="3">
        <v>0.96160000000000001</v>
      </c>
      <c r="E19" s="23">
        <v>0.23</v>
      </c>
      <c r="F19" s="4">
        <f t="shared" si="4"/>
        <v>0.19500832666666687</v>
      </c>
      <c r="H19" s="2">
        <f t="shared" si="5"/>
        <v>29.25124900000003</v>
      </c>
      <c r="I19" t="s">
        <v>13</v>
      </c>
      <c r="J19" t="s">
        <v>89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4">
        <f t="shared" si="4"/>
        <v>0.19528951111111126</v>
      </c>
      <c r="H20" s="2">
        <f t="shared" si="5"/>
        <v>52.728168000000039</v>
      </c>
      <c r="I20" t="s">
        <v>13</v>
      </c>
      <c r="J20" t="s">
        <v>90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4">
        <f t="shared" si="4"/>
        <v>0.191582988888889</v>
      </c>
      <c r="H21" s="2">
        <f t="shared" si="5"/>
        <v>51.727407000000028</v>
      </c>
      <c r="I21" t="s">
        <v>13</v>
      </c>
      <c r="J21" t="s">
        <v>91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4">
        <f t="shared" si="4"/>
        <v>0.20055232156862754</v>
      </c>
      <c r="H22" s="2">
        <f t="shared" si="5"/>
        <v>51.140842000000021</v>
      </c>
      <c r="I22" t="s">
        <v>13</v>
      </c>
      <c r="J22" t="s">
        <v>92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4">
        <f t="shared" si="4"/>
        <v>0.18885635185185209</v>
      </c>
      <c r="H23" s="2">
        <f t="shared" si="5"/>
        <v>50.991215000000068</v>
      </c>
      <c r="I23" t="s">
        <v>13</v>
      </c>
      <c r="J23" t="s">
        <v>93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4">
        <f t="shared" si="4"/>
        <v>0.17335110980392168</v>
      </c>
      <c r="H24" s="2">
        <f t="shared" si="5"/>
        <v>44.204533000000026</v>
      </c>
      <c r="I24" t="s">
        <v>13</v>
      </c>
      <c r="J24" t="s">
        <v>94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4">
        <f t="shared" si="4"/>
        <v>0.1537734549019609</v>
      </c>
      <c r="H25" s="2">
        <f t="shared" si="5"/>
        <v>39.212231000000031</v>
      </c>
      <c r="I25" t="s">
        <v>13</v>
      </c>
      <c r="J25" t="s">
        <v>95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5" t="s">
        <v>58</v>
      </c>
      <c r="B26">
        <v>105</v>
      </c>
      <c r="C26" s="2">
        <v>104.62</v>
      </c>
      <c r="D26" s="3">
        <v>1.0026999999999999</v>
      </c>
      <c r="E26" s="23">
        <f t="shared" si="14"/>
        <v>0.19993498266666668</v>
      </c>
      <c r="F26" s="4">
        <f t="shared" si="4"/>
        <v>0.14613700952380965</v>
      </c>
      <c r="H26" s="2">
        <f t="shared" si="5"/>
        <v>15.344386000000014</v>
      </c>
      <c r="I26" t="s">
        <v>13</v>
      </c>
      <c r="J26" t="s">
        <v>96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4">
        <f t="shared" si="4"/>
        <v>0.12488384761904772</v>
      </c>
      <c r="H27" s="2">
        <f t="shared" si="5"/>
        <v>13.112804000000011</v>
      </c>
      <c r="I27" t="s">
        <v>13</v>
      </c>
      <c r="J27" t="s">
        <v>97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4">
        <f t="shared" si="4"/>
        <v>0.12333185555555559</v>
      </c>
      <c r="H28" s="2">
        <f t="shared" si="5"/>
        <v>11.099867000000003</v>
      </c>
      <c r="I28" t="s">
        <v>13</v>
      </c>
      <c r="J28" t="s">
        <v>98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5" t="s">
        <v>61</v>
      </c>
      <c r="B29">
        <v>90</v>
      </c>
      <c r="C29" s="2">
        <v>89.46</v>
      </c>
      <c r="D29" s="3">
        <v>1.0049999999999999</v>
      </c>
      <c r="E29" s="23">
        <f t="shared" si="14"/>
        <v>0.1899382</v>
      </c>
      <c r="F29" s="4">
        <f t="shared" si="4"/>
        <v>0.14339820000000003</v>
      </c>
      <c r="H29" s="2">
        <f t="shared" si="5"/>
        <v>12.905838000000003</v>
      </c>
      <c r="I29" t="s">
        <v>13</v>
      </c>
      <c r="J29" t="s">
        <v>99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66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4">
        <f t="shared" si="4"/>
        <v>0.11016731111111114</v>
      </c>
      <c r="H30" s="2">
        <f t="shared" si="5"/>
        <v>9.9150580000000019</v>
      </c>
      <c r="I30" t="s">
        <v>13</v>
      </c>
      <c r="J30" t="s">
        <v>100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67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4">
        <f t="shared" si="4"/>
        <v>0.11221228888888896</v>
      </c>
      <c r="H31" s="2">
        <f t="shared" si="5"/>
        <v>10.099106000000006</v>
      </c>
      <c r="I31" t="s">
        <v>13</v>
      </c>
      <c r="J31" t="s">
        <v>101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68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4">
        <f t="shared" si="4"/>
        <v>0.10863357777777781</v>
      </c>
      <c r="H32" s="2">
        <f t="shared" si="5"/>
        <v>9.7770220000000023</v>
      </c>
      <c r="I32" t="s">
        <v>13</v>
      </c>
      <c r="J32" t="s">
        <v>102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69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4">
        <f t="shared" si="4"/>
        <v>0.11131761111111128</v>
      </c>
      <c r="H33" s="2">
        <f t="shared" si="5"/>
        <v>10.018585000000016</v>
      </c>
      <c r="I33" t="s">
        <v>13</v>
      </c>
      <c r="J33" t="s">
        <v>103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70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4">
        <f t="shared" si="4"/>
        <v>8.8311611111111354E-2</v>
      </c>
      <c r="H34" s="2">
        <f t="shared" si="5"/>
        <v>7.9480450000000218</v>
      </c>
      <c r="I34" t="s">
        <v>13</v>
      </c>
      <c r="J34" t="s">
        <v>104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117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4">
        <f t="shared" si="4"/>
        <v>3.0242762962962987E-2</v>
      </c>
      <c r="H35" s="2">
        <f t="shared" si="5"/>
        <v>4.0827730000000031</v>
      </c>
      <c r="I35" t="s">
        <v>13</v>
      </c>
      <c r="J35" t="s">
        <v>115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118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4">
        <f t="shared" si="4"/>
        <v>4.2001385185185383E-2</v>
      </c>
      <c r="H36" s="2">
        <f t="shared" ref="H36" si="33">IF(G36="",$F$1*C36-B36,G36-B36)</f>
        <v>5.670187000000027</v>
      </c>
      <c r="I36" t="s">
        <v>13</v>
      </c>
      <c r="J36" t="s">
        <v>116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124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4">
        <f t="shared" si="4"/>
        <v>4.3875948148148269E-2</v>
      </c>
      <c r="H37" s="2">
        <f t="shared" ref="H37:H39" si="44">IF(G37="",$F$1*C37-B37,G37-B37)</f>
        <v>5.9232530000000168</v>
      </c>
      <c r="I37" t="s">
        <v>13</v>
      </c>
      <c r="J37" t="s">
        <v>125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126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4">
        <f t="shared" si="4"/>
        <v>4.6432170370370486E-2</v>
      </c>
      <c r="H38" s="2">
        <f t="shared" si="44"/>
        <v>6.2683430000000158</v>
      </c>
      <c r="I38" t="s">
        <v>13</v>
      </c>
      <c r="J38" t="s">
        <v>127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128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4">
        <f t="shared" si="4"/>
        <v>2.5130318518518557E-2</v>
      </c>
      <c r="H39" s="2">
        <f t="shared" si="44"/>
        <v>3.3925930000000051</v>
      </c>
      <c r="I39" t="s">
        <v>13</v>
      </c>
      <c r="J39" t="s">
        <v>129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145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4">
        <f t="shared" si="4"/>
        <v>1.3882940740740811E-2</v>
      </c>
      <c r="H40" s="2">
        <f t="shared" ref="H40" si="49">IF(G40="",$F$1*C40-B40,G40-B40)</f>
        <v>1.8741970000000094</v>
      </c>
      <c r="I40" t="s">
        <v>13</v>
      </c>
      <c r="J40" t="s">
        <v>174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155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4">
        <f t="shared" si="4"/>
        <v>8.2592518518519384E-3</v>
      </c>
      <c r="H41" s="2">
        <f t="shared" ref="H41" si="61">IF(G41="",$F$1*C41-B41,G41-B41)</f>
        <v>1.1149990000000116</v>
      </c>
      <c r="I41" t="s">
        <v>13</v>
      </c>
      <c r="J41" t="s">
        <v>175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173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4">
        <f t="shared" ref="F42" si="73">IF(G42="",($F$1*C42-B42)/B42,H42/B42)</f>
        <v>7.9340740740850313E-5</v>
      </c>
      <c r="H42" s="2">
        <f t="shared" ref="H42" si="74">IF(G42="",$F$1*C42-B42,G42-B42)</f>
        <v>1.0711000000014792E-2</v>
      </c>
      <c r="I42" t="s">
        <v>13</v>
      </c>
      <c r="J42" t="s">
        <v>176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4">
        <f t="shared" ref="U42" si="83">S42/T42-1</f>
        <v>0.16268078870056502</v>
      </c>
      <c r="V42" s="4">
        <f t="shared" ref="V42" si="84">O42/(T42-R42)-1</f>
        <v>0.21378622088250343</v>
      </c>
      <c r="W42" s="1">
        <f t="shared" ref="W42" si="85">R42/S42</f>
        <v>0.20560177443009894</v>
      </c>
    </row>
    <row r="43" spans="1:23">
      <c r="A43" s="7" t="s">
        <v>186</v>
      </c>
      <c r="B43">
        <v>135</v>
      </c>
      <c r="C43" s="2">
        <v>118.51</v>
      </c>
      <c r="D43" s="3">
        <v>1.1379999999999999</v>
      </c>
      <c r="E43" s="23">
        <f t="shared" ref="E43" si="86">10%*M43+13%</f>
        <v>0.21990958666666666</v>
      </c>
      <c r="F43" s="4">
        <f t="shared" ref="F43" si="87">IF(G43="",($F$1*C43-B43)/B43,H43/B43)</f>
        <v>9.792985185185267E-3</v>
      </c>
      <c r="H43" s="2">
        <f t="shared" ref="H43" si="88">IF(G43="",$F$1*C43-B43,G43-B43)</f>
        <v>1.322053000000011</v>
      </c>
      <c r="I43" t="s">
        <v>13</v>
      </c>
      <c r="J43" t="s">
        <v>187</v>
      </c>
      <c r="K43" s="2">
        <f t="shared" ref="K43" si="89">D43*C43</f>
        <v>134.86437999999998</v>
      </c>
      <c r="L43" s="2">
        <f t="shared" ref="L43" si="90">B43-K43</f>
        <v>0.13562000000001717</v>
      </c>
      <c r="M43" s="1">
        <f t="shared" ref="M43" si="91">K43/150</f>
        <v>0.89909586666666652</v>
      </c>
      <c r="N43" s="6">
        <f t="shared" ref="N43" si="92">N42+C43-P43</f>
        <v>5097.9700000000012</v>
      </c>
      <c r="O43" s="2">
        <f t="shared" ref="O43" si="93">N43*D43</f>
        <v>5801.4898600000006</v>
      </c>
      <c r="P43" s="2"/>
      <c r="Q43" s="2"/>
      <c r="R43" s="6">
        <f t="shared" ref="R43" si="94">R42+Q43</f>
        <v>1480.91</v>
      </c>
      <c r="S43" s="6">
        <f t="shared" ref="S43" si="95">R43+O43</f>
        <v>7282.3998600000004</v>
      </c>
      <c r="T43">
        <f t="shared" ref="T43" si="96">T42+B43</f>
        <v>6330</v>
      </c>
      <c r="U43" s="4">
        <f t="shared" ref="U43" si="97">S43/T43-1</f>
        <v>0.15045811374407592</v>
      </c>
      <c r="V43" s="4">
        <f t="shared" ref="V43" si="98">O43/(T43-R43)-1</f>
        <v>0.19640795695687241</v>
      </c>
      <c r="W43" s="1">
        <f t="shared" ref="W43" si="99">R43/S43</f>
        <v>0.20335466720719178</v>
      </c>
    </row>
    <row r="44" spans="1:23">
      <c r="A44" s="7" t="s">
        <v>190</v>
      </c>
      <c r="B44">
        <v>135</v>
      </c>
      <c r="C44" s="2">
        <v>123.19</v>
      </c>
      <c r="D44" s="3">
        <v>1.0948</v>
      </c>
      <c r="E44" s="23">
        <f t="shared" ref="E44" si="100">10%*M44+13%</f>
        <v>0.21991227466666668</v>
      </c>
      <c r="F44" s="4">
        <f t="shared" ref="F44" si="101">IF(G44="",($F$1*C44-B44)/B44,H44/B44)</f>
        <v>4.9670051851851818E-2</v>
      </c>
      <c r="H44" s="2">
        <f t="shared" ref="H44" si="102">IF(G44="",$F$1*C44-B44,G44-B44)</f>
        <v>6.7054569999999956</v>
      </c>
      <c r="I44" t="s">
        <v>13</v>
      </c>
      <c r="J44" t="s">
        <v>191</v>
      </c>
      <c r="K44" s="2">
        <f t="shared" ref="K44" si="103">D44*C44</f>
        <v>134.86841200000001</v>
      </c>
      <c r="L44" s="2">
        <f t="shared" ref="L44" si="104">B44-K44</f>
        <v>0.1315879999999936</v>
      </c>
      <c r="M44" s="1">
        <f t="shared" ref="M44" si="105">K44/150</f>
        <v>0.89912274666666669</v>
      </c>
      <c r="N44" s="6">
        <f t="shared" ref="N44" si="106">N43+C44-P44</f>
        <v>5221.1600000000008</v>
      </c>
      <c r="O44" s="2">
        <f t="shared" ref="O44" si="107">N44*D44</f>
        <v>5716.1259680000012</v>
      </c>
      <c r="P44" s="2"/>
      <c r="Q44" s="2"/>
      <c r="R44" s="6">
        <f t="shared" ref="R44" si="108">R43+Q44</f>
        <v>1480.91</v>
      </c>
      <c r="S44" s="6">
        <f t="shared" ref="S44" si="109">R44+O44</f>
        <v>7197.035968000001</v>
      </c>
      <c r="T44">
        <f t="shared" ref="T44" si="110">T43+B44</f>
        <v>6465</v>
      </c>
      <c r="U44" s="4">
        <f t="shared" ref="U44" si="111">S44/T44-1</f>
        <v>0.11323062150038687</v>
      </c>
      <c r="V44" s="4">
        <f t="shared" ref="V44" si="112">O44/(T44-R44)-1</f>
        <v>0.14687454841305048</v>
      </c>
      <c r="W44" s="1">
        <f t="shared" ref="W44" si="113">R44/S44</f>
        <v>0.20576665263096264</v>
      </c>
    </row>
    <row r="45" spans="1:23">
      <c r="A45" s="7" t="s">
        <v>202</v>
      </c>
      <c r="B45">
        <v>135</v>
      </c>
      <c r="C45" s="2">
        <v>120.88</v>
      </c>
      <c r="D45" s="3">
        <v>1.1156999999999999</v>
      </c>
      <c r="E45" s="23">
        <f t="shared" ref="E45:E49" si="114">10%*M45+13%</f>
        <v>0.21991054399999999</v>
      </c>
      <c r="F45" s="4">
        <f t="shared" ref="F45:F49" si="115">IF(G45="",($F$1*C45-B45)/B45,H45/B45)</f>
        <v>2.998714074074087E-2</v>
      </c>
      <c r="H45" s="2">
        <f t="shared" ref="H45:H49" si="116">IF(G45="",$F$1*C45-B45,G45-B45)</f>
        <v>4.0482640000000174</v>
      </c>
      <c r="I45" t="s">
        <v>13</v>
      </c>
      <c r="J45" t="s">
        <v>203</v>
      </c>
      <c r="K45" s="2">
        <f t="shared" ref="K45:K49" si="117">D45*C45</f>
        <v>134.865816</v>
      </c>
      <c r="L45" s="2">
        <f t="shared" ref="L45:L49" si="118">B45-K45</f>
        <v>0.13418400000000474</v>
      </c>
      <c r="M45" s="1">
        <f t="shared" ref="M45:M49" si="119">K45/150</f>
        <v>0.89910543999999992</v>
      </c>
      <c r="N45" s="6">
        <f t="shared" ref="N45:N49" si="120">N44+C45-P45</f>
        <v>5342.0400000000009</v>
      </c>
      <c r="O45" s="2">
        <f t="shared" ref="O45:O49" si="121">N45*D45</f>
        <v>5960.1140280000009</v>
      </c>
      <c r="P45" s="2"/>
      <c r="Q45" s="2"/>
      <c r="R45" s="6">
        <f t="shared" ref="R45:R49" si="122">R44+Q45</f>
        <v>1480.91</v>
      </c>
      <c r="S45" s="6">
        <f t="shared" ref="S45:S49" si="123">R45+O45</f>
        <v>7441.0240280000007</v>
      </c>
      <c r="T45">
        <f t="shared" ref="T45:T49" si="124">T44+B45</f>
        <v>6600</v>
      </c>
      <c r="U45" s="4">
        <f t="shared" ref="U45:U49" si="125">S45/T45-1</f>
        <v>0.12742788303030306</v>
      </c>
      <c r="V45" s="4">
        <f t="shared" ref="V45:V49" si="126">O45/(T45-R45)-1</f>
        <v>0.16429170575238983</v>
      </c>
      <c r="W45" s="1">
        <f t="shared" ref="W45:W49" si="127">R45/S45</f>
        <v>0.19901965030988339</v>
      </c>
    </row>
    <row r="46" spans="1:23">
      <c r="A46" s="7" t="s">
        <v>204</v>
      </c>
      <c r="B46">
        <v>135</v>
      </c>
      <c r="C46" s="2">
        <v>120.11</v>
      </c>
      <c r="D46" s="3">
        <v>1.1229</v>
      </c>
      <c r="E46" s="23">
        <f t="shared" si="114"/>
        <v>0.21991434600000001</v>
      </c>
      <c r="F46" s="4">
        <f t="shared" si="115"/>
        <v>2.3426170370370553E-2</v>
      </c>
      <c r="H46" s="2">
        <f t="shared" si="116"/>
        <v>3.1625330000000247</v>
      </c>
      <c r="I46" t="s">
        <v>13</v>
      </c>
      <c r="J46" t="s">
        <v>205</v>
      </c>
      <c r="K46" s="2">
        <f t="shared" si="117"/>
        <v>134.87151900000001</v>
      </c>
      <c r="L46" s="2">
        <f t="shared" si="118"/>
        <v>0.12848099999999363</v>
      </c>
      <c r="M46" s="1">
        <f t="shared" si="119"/>
        <v>0.89914346000000001</v>
      </c>
      <c r="N46" s="6">
        <f t="shared" si="120"/>
        <v>5462.1500000000005</v>
      </c>
      <c r="O46" s="2">
        <f t="shared" si="121"/>
        <v>6133.4482350000008</v>
      </c>
      <c r="P46" s="2"/>
      <c r="Q46" s="2"/>
      <c r="R46" s="6">
        <f t="shared" si="122"/>
        <v>1480.91</v>
      </c>
      <c r="S46" s="6">
        <f t="shared" si="123"/>
        <v>7614.3582350000006</v>
      </c>
      <c r="T46">
        <f t="shared" si="124"/>
        <v>6735</v>
      </c>
      <c r="U46" s="4">
        <f t="shared" si="125"/>
        <v>0.13056543949517452</v>
      </c>
      <c r="V46" s="4">
        <f t="shared" si="126"/>
        <v>0.16736642025545834</v>
      </c>
      <c r="W46" s="1">
        <f t="shared" si="127"/>
        <v>0.19448914199924033</v>
      </c>
    </row>
    <row r="47" spans="1:23">
      <c r="A47" s="7" t="s">
        <v>206</v>
      </c>
      <c r="B47">
        <v>135</v>
      </c>
      <c r="C47" s="2">
        <v>121.07</v>
      </c>
      <c r="D47" s="3">
        <v>1.1140000000000001</v>
      </c>
      <c r="E47" s="23">
        <f t="shared" si="114"/>
        <v>0.21991465333333335</v>
      </c>
      <c r="F47" s="4">
        <f t="shared" si="115"/>
        <v>3.1606081481481432E-2</v>
      </c>
      <c r="H47" s="2">
        <f t="shared" si="116"/>
        <v>4.2668209999999931</v>
      </c>
      <c r="I47" t="s">
        <v>13</v>
      </c>
      <c r="J47" t="s">
        <v>207</v>
      </c>
      <c r="K47" s="2">
        <f t="shared" si="117"/>
        <v>134.87198000000001</v>
      </c>
      <c r="L47" s="2">
        <f t="shared" si="118"/>
        <v>0.12801999999999225</v>
      </c>
      <c r="M47" s="1">
        <f t="shared" si="119"/>
        <v>0.89914653333333339</v>
      </c>
      <c r="N47" s="6">
        <f t="shared" si="120"/>
        <v>5583.22</v>
      </c>
      <c r="O47" s="2">
        <f t="shared" si="121"/>
        <v>6219.707080000001</v>
      </c>
      <c r="P47" s="2"/>
      <c r="Q47" s="2"/>
      <c r="R47" s="6">
        <f t="shared" si="122"/>
        <v>1480.91</v>
      </c>
      <c r="S47" s="6">
        <f t="shared" si="123"/>
        <v>7700.6170800000009</v>
      </c>
      <c r="T47">
        <f t="shared" si="124"/>
        <v>6870</v>
      </c>
      <c r="U47" s="4">
        <f t="shared" si="125"/>
        <v>0.12090496069869006</v>
      </c>
      <c r="V47" s="4">
        <f t="shared" si="126"/>
        <v>0.15412937620266143</v>
      </c>
      <c r="W47" s="1">
        <f t="shared" si="127"/>
        <v>0.1923105622075679</v>
      </c>
    </row>
    <row r="48" spans="1:23">
      <c r="A48" s="7" t="s">
        <v>208</v>
      </c>
      <c r="B48">
        <v>135</v>
      </c>
      <c r="C48" s="2">
        <v>121.87</v>
      </c>
      <c r="D48" s="3">
        <v>1.1067</v>
      </c>
      <c r="E48" s="23">
        <f t="shared" si="114"/>
        <v>0.21991568600000003</v>
      </c>
      <c r="F48" s="4">
        <f t="shared" si="115"/>
        <v>3.8422674074074285E-2</v>
      </c>
      <c r="H48" s="2">
        <f t="shared" si="116"/>
        <v>5.1870610000000283</v>
      </c>
      <c r="I48" t="s">
        <v>13</v>
      </c>
      <c r="J48" t="s">
        <v>209</v>
      </c>
      <c r="K48" s="2">
        <f t="shared" si="117"/>
        <v>134.87352900000002</v>
      </c>
      <c r="L48" s="2">
        <f t="shared" si="118"/>
        <v>0.1264709999999809</v>
      </c>
      <c r="M48" s="1">
        <f t="shared" si="119"/>
        <v>0.89915686000000017</v>
      </c>
      <c r="N48" s="6">
        <f t="shared" si="120"/>
        <v>5705.09</v>
      </c>
      <c r="O48" s="2">
        <f t="shared" si="121"/>
        <v>6313.8231030000006</v>
      </c>
      <c r="P48" s="2"/>
      <c r="Q48" s="2"/>
      <c r="R48" s="6">
        <f t="shared" si="122"/>
        <v>1480.91</v>
      </c>
      <c r="S48" s="6">
        <f t="shared" si="123"/>
        <v>7794.7331030000005</v>
      </c>
      <c r="T48">
        <f t="shared" si="124"/>
        <v>7005</v>
      </c>
      <c r="U48" s="4">
        <f t="shared" si="125"/>
        <v>0.11273848722341184</v>
      </c>
      <c r="V48" s="4">
        <f t="shared" si="126"/>
        <v>0.14296166481719164</v>
      </c>
      <c r="W48" s="1">
        <f t="shared" si="127"/>
        <v>0.18998854488424169</v>
      </c>
    </row>
    <row r="49" spans="1:23">
      <c r="A49" s="7" t="s">
        <v>210</v>
      </c>
      <c r="B49">
        <v>135</v>
      </c>
      <c r="C49" s="2">
        <v>120.42</v>
      </c>
      <c r="D49" s="3">
        <v>1.1200000000000001</v>
      </c>
      <c r="E49" s="23">
        <f t="shared" si="114"/>
        <v>0.21991360000000004</v>
      </c>
      <c r="F49" s="4">
        <f t="shared" si="115"/>
        <v>2.60676E-2</v>
      </c>
      <c r="H49" s="2">
        <f t="shared" si="116"/>
        <v>3.519126</v>
      </c>
      <c r="I49" t="s">
        <v>13</v>
      </c>
      <c r="J49" t="s">
        <v>211</v>
      </c>
      <c r="K49" s="2">
        <f t="shared" si="117"/>
        <v>134.87040000000002</v>
      </c>
      <c r="L49" s="2">
        <f t="shared" si="118"/>
        <v>0.12959999999998217</v>
      </c>
      <c r="M49" s="1">
        <f t="shared" si="119"/>
        <v>0.89913600000000016</v>
      </c>
      <c r="N49" s="6">
        <f t="shared" si="120"/>
        <v>5825.51</v>
      </c>
      <c r="O49" s="2">
        <f t="shared" si="121"/>
        <v>6524.5712000000012</v>
      </c>
      <c r="P49" s="2"/>
      <c r="Q49" s="2"/>
      <c r="R49" s="6">
        <f t="shared" si="122"/>
        <v>1480.91</v>
      </c>
      <c r="S49" s="6">
        <f t="shared" si="123"/>
        <v>8005.4812000000011</v>
      </c>
      <c r="T49">
        <f t="shared" si="124"/>
        <v>7140</v>
      </c>
      <c r="U49" s="4">
        <f t="shared" si="125"/>
        <v>0.12121585434173676</v>
      </c>
      <c r="V49" s="4">
        <f t="shared" si="126"/>
        <v>0.15293646151589768</v>
      </c>
      <c r="W49" s="1">
        <f t="shared" si="127"/>
        <v>0.18498700615273445</v>
      </c>
    </row>
    <row r="50" spans="1:23">
      <c r="A50" s="7" t="s">
        <v>217</v>
      </c>
      <c r="B50">
        <v>135</v>
      </c>
      <c r="C50" s="2">
        <v>117.24</v>
      </c>
      <c r="D50" s="3">
        <v>1.1504000000000001</v>
      </c>
      <c r="E50" s="23">
        <f t="shared" ref="E50:E54" si="128">10%*M50+13%</f>
        <v>0.219915264</v>
      </c>
      <c r="F50" s="4">
        <f t="shared" ref="F50:F54" si="129">IF(G50="",($F$1*C50-B50)/B50,H50/B50)</f>
        <v>-1.0283555555554778E-3</v>
      </c>
      <c r="H50" s="2">
        <f t="shared" ref="H50:H54" si="130">IF(G50="",$F$1*C50-B50,G50-B50)</f>
        <v>-0.13882799999998952</v>
      </c>
      <c r="I50" t="s">
        <v>13</v>
      </c>
      <c r="J50" t="s">
        <v>218</v>
      </c>
      <c r="K50" s="2">
        <f t="shared" ref="K50:K54" si="131">D50*C50</f>
        <v>134.872896</v>
      </c>
      <c r="L50" s="2">
        <f t="shared" ref="L50:L54" si="132">B50-K50</f>
        <v>0.12710400000000277</v>
      </c>
      <c r="M50" s="1">
        <f t="shared" ref="M50:M54" si="133">K50/150</f>
        <v>0.89915263999999995</v>
      </c>
      <c r="N50" s="6">
        <f t="shared" ref="N50:N54" si="134">N49+C50-P50</f>
        <v>5942.75</v>
      </c>
      <c r="O50" s="2">
        <f t="shared" ref="O50:O54" si="135">N50*D50</f>
        <v>6836.539600000001</v>
      </c>
      <c r="P50" s="2"/>
      <c r="Q50" s="2"/>
      <c r="R50" s="6">
        <f t="shared" ref="R50:R54" si="136">R49+Q50</f>
        <v>1480.91</v>
      </c>
      <c r="S50" s="6">
        <f t="shared" ref="S50:S54" si="137">R50+O50</f>
        <v>8317.4496000000017</v>
      </c>
      <c r="T50">
        <f t="shared" ref="T50:T54" si="138">T49+B50</f>
        <v>7275</v>
      </c>
      <c r="U50" s="4">
        <f t="shared" ref="U50:U54" si="139">S50/T50-1</f>
        <v>0.1432920412371137</v>
      </c>
      <c r="V50" s="4">
        <f t="shared" ref="V50:V54" si="140">O50/(T50-R50)-1</f>
        <v>0.17991601787338496</v>
      </c>
      <c r="W50" s="1">
        <f t="shared" ref="W50:W54" si="141">R50/S50</f>
        <v>0.17804856911907224</v>
      </c>
    </row>
    <row r="51" spans="1:23">
      <c r="A51" s="7" t="s">
        <v>219</v>
      </c>
      <c r="B51">
        <v>135</v>
      </c>
      <c r="C51" s="2">
        <v>117.78</v>
      </c>
      <c r="D51" s="3">
        <v>1.1451</v>
      </c>
      <c r="E51" s="23">
        <f t="shared" si="128"/>
        <v>0.219913252</v>
      </c>
      <c r="F51" s="4">
        <f t="shared" si="129"/>
        <v>3.5728444444445089E-3</v>
      </c>
      <c r="H51" s="2">
        <f t="shared" si="130"/>
        <v>0.4823340000000087</v>
      </c>
      <c r="I51" t="s">
        <v>13</v>
      </c>
      <c r="J51" t="s">
        <v>220</v>
      </c>
      <c r="K51" s="2">
        <f t="shared" si="131"/>
        <v>134.869878</v>
      </c>
      <c r="L51" s="2">
        <f t="shared" si="132"/>
        <v>0.13012200000000007</v>
      </c>
      <c r="M51" s="1">
        <f t="shared" si="133"/>
        <v>0.89913251999999999</v>
      </c>
      <c r="N51" s="6">
        <f t="shared" si="134"/>
        <v>6060.53</v>
      </c>
      <c r="O51" s="2">
        <f t="shared" si="135"/>
        <v>6939.9129029999995</v>
      </c>
      <c r="P51" s="2"/>
      <c r="Q51" s="2"/>
      <c r="R51" s="6">
        <f t="shared" si="136"/>
        <v>1480.91</v>
      </c>
      <c r="S51" s="6">
        <f t="shared" si="137"/>
        <v>8420.8229030000002</v>
      </c>
      <c r="T51">
        <f t="shared" si="138"/>
        <v>7410</v>
      </c>
      <c r="U51" s="4">
        <f t="shared" si="139"/>
        <v>0.13641334723346832</v>
      </c>
      <c r="V51" s="4">
        <f t="shared" si="140"/>
        <v>0.17048533636696339</v>
      </c>
      <c r="W51" s="1">
        <f t="shared" si="141"/>
        <v>0.17586286008608629</v>
      </c>
    </row>
    <row r="52" spans="1:23">
      <c r="A52" s="7" t="s">
        <v>221</v>
      </c>
      <c r="B52">
        <v>135</v>
      </c>
      <c r="C52" s="2">
        <v>117.74</v>
      </c>
      <c r="D52" s="3">
        <v>1.1455</v>
      </c>
      <c r="E52" s="23">
        <f t="shared" si="128"/>
        <v>0.21991411333333333</v>
      </c>
      <c r="F52" s="4">
        <f t="shared" si="129"/>
        <v>3.2320148148149504E-3</v>
      </c>
      <c r="H52" s="2">
        <f t="shared" si="130"/>
        <v>0.43632200000001831</v>
      </c>
      <c r="I52" t="s">
        <v>13</v>
      </c>
      <c r="J52" t="s">
        <v>222</v>
      </c>
      <c r="K52" s="2">
        <f t="shared" si="131"/>
        <v>134.87116999999998</v>
      </c>
      <c r="L52" s="2">
        <f t="shared" si="132"/>
        <v>0.12883000000002198</v>
      </c>
      <c r="M52" s="1">
        <f t="shared" si="133"/>
        <v>0.89914113333333323</v>
      </c>
      <c r="N52" s="6">
        <f t="shared" si="134"/>
        <v>6178.2699999999995</v>
      </c>
      <c r="O52" s="2">
        <f t="shared" si="135"/>
        <v>7077.2082849999988</v>
      </c>
      <c r="P52" s="2"/>
      <c r="Q52" s="2"/>
      <c r="R52" s="6">
        <f t="shared" si="136"/>
        <v>1480.91</v>
      </c>
      <c r="S52" s="6">
        <f t="shared" si="137"/>
        <v>8558.1182849999987</v>
      </c>
      <c r="T52">
        <f t="shared" si="138"/>
        <v>7545</v>
      </c>
      <c r="U52" s="4">
        <f t="shared" si="139"/>
        <v>0.13427677733598387</v>
      </c>
      <c r="V52" s="4">
        <f t="shared" si="140"/>
        <v>0.16706847771058775</v>
      </c>
      <c r="W52" s="1">
        <f t="shared" si="141"/>
        <v>0.17304154379305828</v>
      </c>
    </row>
    <row r="53" spans="1:23">
      <c r="A53" s="7" t="s">
        <v>223</v>
      </c>
      <c r="B53">
        <v>135</v>
      </c>
      <c r="C53" s="2">
        <v>117.7</v>
      </c>
      <c r="D53" s="3">
        <v>1.1458999999999999</v>
      </c>
      <c r="E53" s="23">
        <f t="shared" si="128"/>
        <v>0.21991495333333333</v>
      </c>
      <c r="F53" s="4">
        <f t="shared" si="129"/>
        <v>2.8911851851853919E-3</v>
      </c>
      <c r="H53" s="2">
        <f t="shared" si="130"/>
        <v>0.39031000000002791</v>
      </c>
      <c r="I53" t="s">
        <v>13</v>
      </c>
      <c r="J53" t="s">
        <v>224</v>
      </c>
      <c r="K53" s="2">
        <f t="shared" si="131"/>
        <v>134.87242999999998</v>
      </c>
      <c r="L53" s="2">
        <f t="shared" si="132"/>
        <v>0.12757000000001995</v>
      </c>
      <c r="M53" s="1">
        <f t="shared" si="133"/>
        <v>0.89914953333333325</v>
      </c>
      <c r="N53" s="6">
        <f t="shared" si="134"/>
        <v>6295.9699999999993</v>
      </c>
      <c r="O53" s="2">
        <f t="shared" si="135"/>
        <v>7214.5520229999984</v>
      </c>
      <c r="P53" s="2"/>
      <c r="Q53" s="2"/>
      <c r="R53" s="6">
        <f t="shared" si="136"/>
        <v>1480.91</v>
      </c>
      <c r="S53" s="6">
        <f t="shared" si="137"/>
        <v>8695.4620229999982</v>
      </c>
      <c r="T53">
        <f t="shared" si="138"/>
        <v>7680</v>
      </c>
      <c r="U53" s="4">
        <f t="shared" si="139"/>
        <v>0.13222161757812478</v>
      </c>
      <c r="V53" s="4">
        <f t="shared" si="140"/>
        <v>0.16380824008039863</v>
      </c>
      <c r="W53" s="1">
        <f t="shared" si="141"/>
        <v>0.170308374193678</v>
      </c>
    </row>
    <row r="54" spans="1:23">
      <c r="A54" s="7" t="s">
        <v>225</v>
      </c>
      <c r="B54">
        <v>135</v>
      </c>
      <c r="C54" s="2">
        <v>117.78</v>
      </c>
      <c r="D54" s="3">
        <v>1.1451</v>
      </c>
      <c r="E54" s="23">
        <f t="shared" si="128"/>
        <v>0.219913252</v>
      </c>
      <c r="F54" s="4">
        <f t="shared" si="129"/>
        <v>3.5728444444445089E-3</v>
      </c>
      <c r="H54" s="2">
        <f t="shared" si="130"/>
        <v>0.4823340000000087</v>
      </c>
      <c r="I54" t="s">
        <v>13</v>
      </c>
      <c r="J54" t="s">
        <v>226</v>
      </c>
      <c r="K54" s="2">
        <f t="shared" si="131"/>
        <v>134.869878</v>
      </c>
      <c r="L54" s="2">
        <f t="shared" si="132"/>
        <v>0.13012200000000007</v>
      </c>
      <c r="M54" s="1">
        <f t="shared" si="133"/>
        <v>0.89913251999999999</v>
      </c>
      <c r="N54" s="6">
        <f t="shared" si="134"/>
        <v>6413.7499999999991</v>
      </c>
      <c r="O54" s="2">
        <f t="shared" si="135"/>
        <v>7344.3851249999989</v>
      </c>
      <c r="P54" s="2"/>
      <c r="Q54" s="2"/>
      <c r="R54" s="6">
        <f t="shared" si="136"/>
        <v>1480.91</v>
      </c>
      <c r="S54" s="6">
        <f t="shared" si="137"/>
        <v>8825.2951249999987</v>
      </c>
      <c r="T54">
        <f t="shared" si="138"/>
        <v>7815</v>
      </c>
      <c r="U54" s="4">
        <f t="shared" si="139"/>
        <v>0.12927640754958403</v>
      </c>
      <c r="V54" s="4">
        <f t="shared" si="140"/>
        <v>0.15950122669554712</v>
      </c>
      <c r="W54" s="1">
        <f t="shared" si="141"/>
        <v>0.16780288693178408</v>
      </c>
    </row>
  </sheetData>
  <autoFilter ref="A1:W1" xr:uid="{97C2E941-0B08-D04E-A558-71A6284C31B0}"/>
  <phoneticPr fontId="2" type="noConversion"/>
  <conditionalFormatting sqref="L1:L1048576">
    <cfRule type="cellIs" dxfId="5" priority="8" operator="between">
      <formula>-0.45</formula>
      <formula>0.45</formula>
    </cfRule>
  </conditionalFormatting>
  <conditionalFormatting sqref="U1:U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9 F11:F54">
    <cfRule type="cellIs" dxfId="4" priority="2" operator="greaterThan">
      <formula>E9</formula>
    </cfRule>
  </conditionalFormatting>
  <conditionalFormatting sqref="F2:F104857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baseColWidth="10" defaultRowHeight="16"/>
  <cols>
    <col min="1" max="1" width="15.33203125" customWidth="1"/>
    <col min="2" max="2" width="6" bestFit="1" customWidth="1"/>
    <col min="3" max="4" width="8.5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0.96799999999999997</v>
      </c>
      <c r="G1" s="37" t="s">
        <v>177</v>
      </c>
      <c r="H1" s="21" t="str">
        <f>"盈利"&amp;ROUND(SUM(H2:H19996),2)</f>
        <v>盈利1439.82</v>
      </c>
      <c r="I1" t="s">
        <v>6</v>
      </c>
      <c r="J1" t="s">
        <v>2</v>
      </c>
      <c r="K1" t="s">
        <v>56</v>
      </c>
      <c r="L1" t="s">
        <v>54</v>
      </c>
      <c r="M1" s="8" t="s">
        <v>143</v>
      </c>
      <c r="N1" s="24" t="s">
        <v>138</v>
      </c>
      <c r="O1" s="24" t="s">
        <v>137</v>
      </c>
      <c r="P1" s="18" t="s">
        <v>139</v>
      </c>
      <c r="Q1" s="18" t="s">
        <v>140</v>
      </c>
      <c r="R1" s="18" t="s">
        <v>141</v>
      </c>
      <c r="S1" s="18" t="s">
        <v>142</v>
      </c>
      <c r="T1" t="s">
        <v>55</v>
      </c>
      <c r="U1" t="s">
        <v>77</v>
      </c>
      <c r="V1" s="18" t="s">
        <v>157</v>
      </c>
      <c r="W1" t="s">
        <v>136</v>
      </c>
    </row>
    <row r="2" spans="1:23">
      <c r="A2" s="25" t="s">
        <v>7</v>
      </c>
      <c r="B2" s="26">
        <v>150</v>
      </c>
      <c r="C2" s="27">
        <v>206.73</v>
      </c>
      <c r="D2" s="28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76</v>
      </c>
      <c r="J2" s="26" t="s">
        <v>148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7">
        <v>207.61</v>
      </c>
      <c r="D3" s="28">
        <v>0.72250000000000003</v>
      </c>
      <c r="E3" s="32">
        <v>0.23</v>
      </c>
      <c r="F3" s="30">
        <f t="shared" ref="F3:F43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76</v>
      </c>
      <c r="J3" s="26" t="s">
        <v>149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7">
        <v>203.09</v>
      </c>
      <c r="D4" s="28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76</v>
      </c>
      <c r="J4" s="26" t="s">
        <v>150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7">
        <v>199.68</v>
      </c>
      <c r="D5" s="28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76</v>
      </c>
      <c r="J5" s="26" t="s">
        <v>158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7">
        <v>200.16</v>
      </c>
      <c r="D6" s="28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76</v>
      </c>
      <c r="J6" s="26" t="s">
        <v>159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7">
        <v>199.63</v>
      </c>
      <c r="D7" s="28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76</v>
      </c>
      <c r="J7" s="26" t="s">
        <v>160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7">
        <v>199.95</v>
      </c>
      <c r="D8" s="28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76</v>
      </c>
      <c r="J8" s="26" t="s">
        <v>162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7">
        <v>198.49</v>
      </c>
      <c r="D9" s="28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76</v>
      </c>
      <c r="J9" s="26" t="s">
        <v>161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7">
        <v>199.76</v>
      </c>
      <c r="D10" s="28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76</v>
      </c>
      <c r="J10" s="26" t="s">
        <v>163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7">
        <v>197.11</v>
      </c>
      <c r="D11" s="28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76</v>
      </c>
      <c r="J11" s="26" t="s">
        <v>178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7">
        <v>197.58</v>
      </c>
      <c r="D12" s="28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76</v>
      </c>
      <c r="J12" s="26" t="s">
        <v>179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7">
        <v>198.99</v>
      </c>
      <c r="D13" s="28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76</v>
      </c>
      <c r="J13" s="26" t="s">
        <v>164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7">
        <v>197.08</v>
      </c>
      <c r="D14" s="28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76</v>
      </c>
      <c r="J14" s="26" t="s">
        <v>180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7">
        <v>195.98</v>
      </c>
      <c r="D15" s="28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76</v>
      </c>
      <c r="J15" s="26" t="s">
        <v>181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7">
        <v>198.78</v>
      </c>
      <c r="D16" s="28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76</v>
      </c>
      <c r="J16" s="26" t="s">
        <v>166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7">
        <v>198.44</v>
      </c>
      <c r="D17" s="28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76</v>
      </c>
      <c r="J17" s="26" t="s">
        <v>165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7">
        <v>197.45</v>
      </c>
      <c r="D18" s="28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76</v>
      </c>
      <c r="J18" s="26" t="s">
        <v>182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7">
        <v>198.26</v>
      </c>
      <c r="D19" s="28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76</v>
      </c>
      <c r="J19" s="26" t="s">
        <v>167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5" t="s">
        <v>44</v>
      </c>
      <c r="B20">
        <v>270</v>
      </c>
      <c r="C20" s="2">
        <v>357.76</v>
      </c>
      <c r="D20" s="3">
        <v>0.75470000000000004</v>
      </c>
      <c r="E20" s="1">
        <f>10%*M20+13%</f>
        <v>0.31000098133333331</v>
      </c>
      <c r="F20" s="39">
        <f t="shared" si="1"/>
        <v>0.28263585185185175</v>
      </c>
      <c r="G20" s="9"/>
      <c r="H20" s="20">
        <f t="shared" si="2"/>
        <v>76.311679999999967</v>
      </c>
      <c r="I20" t="s">
        <v>13</v>
      </c>
      <c r="J20" t="s">
        <v>105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5" t="s">
        <v>45</v>
      </c>
      <c r="B21">
        <v>270</v>
      </c>
      <c r="C21" s="2">
        <v>361.93</v>
      </c>
      <c r="D21" s="3">
        <v>0.746</v>
      </c>
      <c r="E21" s="1">
        <f>10%*M21+13%</f>
        <v>0.30999985333333335</v>
      </c>
      <c r="F21" s="39">
        <f t="shared" si="1"/>
        <v>0.297586074074074</v>
      </c>
      <c r="G21" s="9"/>
      <c r="H21" s="20">
        <f t="shared" si="2"/>
        <v>80.348239999999976</v>
      </c>
      <c r="I21" t="s">
        <v>13</v>
      </c>
      <c r="J21" t="s">
        <v>106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5" t="s">
        <v>46</v>
      </c>
      <c r="B22">
        <v>270</v>
      </c>
      <c r="C22" s="2">
        <v>365.31</v>
      </c>
      <c r="D22" s="3">
        <v>0.73909999999999998</v>
      </c>
      <c r="E22" s="1">
        <f t="shared" ref="E22:E34" si="18">10%*M22+13%</f>
        <v>0.310000414</v>
      </c>
      <c r="F22" s="39">
        <f t="shared" si="1"/>
        <v>0.30970399999999992</v>
      </c>
      <c r="G22" s="9"/>
      <c r="H22" s="20">
        <f t="shared" si="2"/>
        <v>83.620079999999973</v>
      </c>
      <c r="I22" t="s">
        <v>13</v>
      </c>
      <c r="J22" t="s">
        <v>107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34" t="s">
        <v>47</v>
      </c>
      <c r="B23" s="26">
        <v>270</v>
      </c>
      <c r="C23" s="27">
        <v>368.2</v>
      </c>
      <c r="D23" s="28">
        <v>0.73329999999999995</v>
      </c>
      <c r="E23" s="32">
        <f t="shared" si="18"/>
        <v>0.31000070666666668</v>
      </c>
      <c r="F23" s="30">
        <f t="shared" si="1"/>
        <v>0.31607407407407401</v>
      </c>
      <c r="G23" s="31">
        <v>355.34</v>
      </c>
      <c r="H23" s="33">
        <f t="shared" si="2"/>
        <v>85.339999999999975</v>
      </c>
      <c r="I23" s="26" t="s">
        <v>76</v>
      </c>
      <c r="J23" s="26" t="s">
        <v>215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5" t="s">
        <v>53</v>
      </c>
      <c r="B24">
        <v>270</v>
      </c>
      <c r="C24" s="2">
        <v>358.76</v>
      </c>
      <c r="D24" s="3">
        <v>0.75260000000000005</v>
      </c>
      <c r="E24" s="1">
        <f t="shared" si="18"/>
        <v>0.31000185066666663</v>
      </c>
      <c r="F24" s="39">
        <f t="shared" si="1"/>
        <v>0.286221037037037</v>
      </c>
      <c r="G24" s="9"/>
      <c r="H24" s="20">
        <f t="shared" si="2"/>
        <v>77.279679999999985</v>
      </c>
      <c r="I24" t="s">
        <v>13</v>
      </c>
      <c r="J24" t="s">
        <v>108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5" t="s">
        <v>62</v>
      </c>
      <c r="B25">
        <v>270</v>
      </c>
      <c r="C25" s="2">
        <v>350.56</v>
      </c>
      <c r="D25" s="3">
        <v>0.7702</v>
      </c>
      <c r="E25" s="1">
        <f t="shared" si="18"/>
        <v>0.3100008746666667</v>
      </c>
      <c r="F25" s="39">
        <f t="shared" si="1"/>
        <v>0.25682251851851856</v>
      </c>
      <c r="G25" s="9"/>
      <c r="H25" s="20">
        <f t="shared" si="2"/>
        <v>69.34208000000001</v>
      </c>
      <c r="I25" t="s">
        <v>13</v>
      </c>
      <c r="J25" t="s">
        <v>109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237</v>
      </c>
      <c r="B26" s="26">
        <v>120</v>
      </c>
      <c r="C26" s="27">
        <v>154.58000000000001</v>
      </c>
      <c r="D26" s="28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76</v>
      </c>
      <c r="J26" s="26" t="s">
        <v>183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34" t="s">
        <v>63</v>
      </c>
      <c r="B27" s="26">
        <v>120</v>
      </c>
      <c r="C27" s="27">
        <v>152.22999999999999</v>
      </c>
      <c r="D27" s="28">
        <v>0.7883</v>
      </c>
      <c r="E27" s="32">
        <f t="shared" si="18"/>
        <v>0.21000193933333333</v>
      </c>
      <c r="F27" s="30">
        <f t="shared" si="1"/>
        <v>0.21024999999999991</v>
      </c>
      <c r="G27" s="31">
        <v>145.22999999999999</v>
      </c>
      <c r="H27" s="33">
        <f t="shared" si="2"/>
        <v>25.22999999999999</v>
      </c>
      <c r="I27" s="26" t="s">
        <v>214</v>
      </c>
      <c r="J27" s="26" t="s">
        <v>212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34" t="s">
        <v>64</v>
      </c>
      <c r="B28" s="26">
        <v>120</v>
      </c>
      <c r="C28" s="27">
        <v>151.59</v>
      </c>
      <c r="D28" s="28">
        <v>0.79159999999999997</v>
      </c>
      <c r="E28" s="32">
        <f t="shared" si="18"/>
        <v>0.209999096</v>
      </c>
      <c r="F28" s="30">
        <f t="shared" si="1"/>
        <v>0.21916666666666676</v>
      </c>
      <c r="G28" s="31">
        <v>146.30000000000001</v>
      </c>
      <c r="H28" s="33">
        <f t="shared" si="2"/>
        <v>26.300000000000011</v>
      </c>
      <c r="I28" s="26" t="s">
        <v>76</v>
      </c>
      <c r="J28" s="26" t="s">
        <v>216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34" t="s">
        <v>65</v>
      </c>
      <c r="B29" s="26">
        <v>120</v>
      </c>
      <c r="C29" s="27">
        <v>152.56</v>
      </c>
      <c r="D29" s="28">
        <v>0.78659999999999997</v>
      </c>
      <c r="E29" s="32">
        <f t="shared" si="18"/>
        <v>0.210002464</v>
      </c>
      <c r="F29" s="30">
        <f t="shared" si="1"/>
        <v>0.21283333333333326</v>
      </c>
      <c r="G29" s="31">
        <v>145.54</v>
      </c>
      <c r="H29" s="33">
        <f t="shared" si="2"/>
        <v>25.539999999999992</v>
      </c>
      <c r="I29" s="26" t="s">
        <v>214</v>
      </c>
      <c r="J29" s="26" t="s">
        <v>213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5" t="s">
        <v>71</v>
      </c>
      <c r="B30">
        <v>120</v>
      </c>
      <c r="C30" s="2">
        <v>147.63999999999999</v>
      </c>
      <c r="D30" s="3">
        <v>0.81279999999999997</v>
      </c>
      <c r="E30" s="1">
        <f t="shared" si="18"/>
        <v>0.21000119466666667</v>
      </c>
      <c r="F30" s="39">
        <f t="shared" si="1"/>
        <v>0.19096266666666656</v>
      </c>
      <c r="G30" s="9"/>
      <c r="H30" s="20">
        <f t="shared" si="2"/>
        <v>22.915519999999987</v>
      </c>
      <c r="I30" t="s">
        <v>13</v>
      </c>
      <c r="J30" t="s">
        <v>110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5" t="s">
        <v>72</v>
      </c>
      <c r="B31">
        <v>105</v>
      </c>
      <c r="C31" s="2">
        <v>129.06</v>
      </c>
      <c r="D31" s="3">
        <v>0.81359999999999999</v>
      </c>
      <c r="E31" s="1">
        <f t="shared" si="18"/>
        <v>0.20000214399999999</v>
      </c>
      <c r="F31" s="39">
        <f t="shared" si="1"/>
        <v>0.18981028571428574</v>
      </c>
      <c r="G31" s="9"/>
      <c r="H31" s="20">
        <f t="shared" si="2"/>
        <v>19.930080000000004</v>
      </c>
      <c r="I31" t="s">
        <v>13</v>
      </c>
      <c r="J31" t="s">
        <v>111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5" t="s">
        <v>73</v>
      </c>
      <c r="B32">
        <v>105</v>
      </c>
      <c r="C32" s="2">
        <v>129.04</v>
      </c>
      <c r="D32" s="3">
        <v>0.81369999999999998</v>
      </c>
      <c r="E32" s="1">
        <f t="shared" si="18"/>
        <v>0.19999989866666668</v>
      </c>
      <c r="F32" s="39">
        <f t="shared" si="1"/>
        <v>0.18962590476190461</v>
      </c>
      <c r="G32" s="9"/>
      <c r="H32" s="20">
        <f t="shared" si="2"/>
        <v>19.910719999999984</v>
      </c>
      <c r="I32" t="s">
        <v>13</v>
      </c>
      <c r="J32" t="s">
        <v>112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5" t="s">
        <v>74</v>
      </c>
      <c r="B33">
        <v>105</v>
      </c>
      <c r="C33" s="2">
        <v>129.26</v>
      </c>
      <c r="D33" s="3">
        <v>0.81230000000000002</v>
      </c>
      <c r="E33" s="1">
        <f t="shared" si="18"/>
        <v>0.19999859866666667</v>
      </c>
      <c r="F33" s="39">
        <f t="shared" si="1"/>
        <v>0.19165409523809518</v>
      </c>
      <c r="G33" s="9"/>
      <c r="H33" s="20">
        <f t="shared" si="2"/>
        <v>20.123679999999993</v>
      </c>
      <c r="I33" t="s">
        <v>13</v>
      </c>
      <c r="J33" t="s">
        <v>113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7" t="s">
        <v>75</v>
      </c>
      <c r="B34">
        <v>105</v>
      </c>
      <c r="C34" s="2">
        <v>126.26</v>
      </c>
      <c r="D34" s="3">
        <v>0.83160000000000001</v>
      </c>
      <c r="E34" s="1">
        <f t="shared" si="18"/>
        <v>0.199998544</v>
      </c>
      <c r="F34" s="39">
        <f t="shared" si="1"/>
        <v>0.16399695238095235</v>
      </c>
      <c r="G34" s="9"/>
      <c r="H34" s="20">
        <f t="shared" si="2"/>
        <v>17.219679999999997</v>
      </c>
      <c r="I34" t="s">
        <v>13</v>
      </c>
      <c r="J34" t="s">
        <v>114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119</v>
      </c>
      <c r="B35">
        <v>105</v>
      </c>
      <c r="C35" s="2">
        <v>119.93</v>
      </c>
      <c r="D35" s="3">
        <v>0.87549999999999994</v>
      </c>
      <c r="E35" s="1">
        <f t="shared" ref="E35:E36" si="37">10%*M35+13%</f>
        <v>0.19999914333333335</v>
      </c>
      <c r="F35" s="39">
        <f t="shared" si="1"/>
        <v>0.10564038095238099</v>
      </c>
      <c r="G35" s="9"/>
      <c r="H35" s="20">
        <f t="shared" si="2"/>
        <v>11.092240000000004</v>
      </c>
      <c r="I35" t="s">
        <v>13</v>
      </c>
      <c r="J35" t="s">
        <v>120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121</v>
      </c>
      <c r="B36">
        <v>90</v>
      </c>
      <c r="C36" s="2">
        <v>102.92</v>
      </c>
      <c r="D36" s="3">
        <v>0.87450000000000006</v>
      </c>
      <c r="E36" s="1">
        <f t="shared" si="37"/>
        <v>0.19000236000000001</v>
      </c>
      <c r="F36" s="39">
        <f t="shared" si="1"/>
        <v>0.10696177777777775</v>
      </c>
      <c r="G36" s="9"/>
      <c r="H36" s="20">
        <f t="shared" si="2"/>
        <v>9.6265599999999978</v>
      </c>
      <c r="I36" t="s">
        <v>13</v>
      </c>
      <c r="J36" t="s">
        <v>122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130</v>
      </c>
      <c r="B37">
        <v>90</v>
      </c>
      <c r="C37" s="2">
        <v>103.33</v>
      </c>
      <c r="D37" s="3">
        <v>0.871</v>
      </c>
      <c r="E37" s="1">
        <f t="shared" ref="E37:E39" si="46">10%*M37+13%</f>
        <v>0.19000028666666666</v>
      </c>
      <c r="F37" s="39">
        <f t="shared" si="1"/>
        <v>0.11137155555555549</v>
      </c>
      <c r="G37" s="9"/>
      <c r="H37" s="20">
        <f t="shared" si="2"/>
        <v>10.023439999999994</v>
      </c>
      <c r="I37" t="s">
        <v>13</v>
      </c>
      <c r="J37" t="s">
        <v>131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132</v>
      </c>
      <c r="B38">
        <v>90</v>
      </c>
      <c r="C38" s="2">
        <v>103.2</v>
      </c>
      <c r="D38" s="3">
        <v>0.87209999999999999</v>
      </c>
      <c r="E38" s="1">
        <f t="shared" si="46"/>
        <v>0.19000048</v>
      </c>
      <c r="F38" s="39">
        <f t="shared" si="1"/>
        <v>0.1099733333333333</v>
      </c>
      <c r="G38" s="9"/>
      <c r="H38" s="20">
        <f t="shared" si="2"/>
        <v>9.8975999999999971</v>
      </c>
      <c r="I38" t="s">
        <v>13</v>
      </c>
      <c r="J38" t="s">
        <v>133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134</v>
      </c>
      <c r="B39">
        <v>90</v>
      </c>
      <c r="C39" s="2">
        <v>102.4</v>
      </c>
      <c r="D39" s="3">
        <v>0.87890000000000001</v>
      </c>
      <c r="E39" s="1">
        <f t="shared" si="46"/>
        <v>0.18999957333333334</v>
      </c>
      <c r="F39" s="39">
        <f t="shared" si="1"/>
        <v>0.10136888888888886</v>
      </c>
      <c r="G39" s="9"/>
      <c r="H39" s="20">
        <f t="shared" si="2"/>
        <v>9.1231999999999971</v>
      </c>
      <c r="I39" t="s">
        <v>13</v>
      </c>
      <c r="J39" t="s">
        <v>135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146</v>
      </c>
      <c r="B40">
        <v>135</v>
      </c>
      <c r="C40" s="2">
        <v>151.04</v>
      </c>
      <c r="D40" s="3">
        <v>0.89380000000000004</v>
      </c>
      <c r="E40" s="1">
        <f t="shared" ref="E40" si="56">10%*M40+13%</f>
        <v>0.21999970133333335</v>
      </c>
      <c r="F40" s="39">
        <f t="shared" si="1"/>
        <v>8.3012740740740665E-2</v>
      </c>
      <c r="G40" s="9"/>
      <c r="H40" s="20">
        <f t="shared" ref="H40" si="57">IF(G40="",$F$1*C40-B40,G40-B40)</f>
        <v>11.20671999999999</v>
      </c>
      <c r="I40" t="s">
        <v>13</v>
      </c>
      <c r="J40" t="s">
        <v>147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153</v>
      </c>
      <c r="B41">
        <v>135</v>
      </c>
      <c r="C41" s="2">
        <v>147.35</v>
      </c>
      <c r="D41" s="3">
        <v>0.91620000000000001</v>
      </c>
      <c r="E41" s="1">
        <f t="shared" ref="E41" si="68">10%*M41+13%</f>
        <v>0.22000138000000002</v>
      </c>
      <c r="F41" s="39">
        <f t="shared" si="1"/>
        <v>5.6554074074073958E-2</v>
      </c>
      <c r="G41" s="9"/>
      <c r="H41" s="20">
        <f t="shared" ref="H41" si="69">IF(G41="",$F$1*C41-B41,G41-B41)</f>
        <v>7.6347999999999843</v>
      </c>
      <c r="I41" t="s">
        <v>13</v>
      </c>
      <c r="J41" t="s">
        <v>154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171</v>
      </c>
      <c r="B42">
        <v>135</v>
      </c>
      <c r="C42" s="2">
        <v>144.97</v>
      </c>
      <c r="D42" s="3">
        <v>0.93120000000000003</v>
      </c>
      <c r="E42" s="1">
        <f t="shared" ref="E42" si="80">10%*M42+13%</f>
        <v>0.21999737600000002</v>
      </c>
      <c r="F42" s="39">
        <f t="shared" si="1"/>
        <v>3.9488592592592624E-2</v>
      </c>
      <c r="G42" s="9"/>
      <c r="H42" s="20">
        <f t="shared" ref="H42" si="81">IF(G42="",$F$1*C42-B42,G42-B42)</f>
        <v>5.3309600000000046</v>
      </c>
      <c r="I42" t="s">
        <v>13</v>
      </c>
      <c r="J42" t="s">
        <v>172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184</v>
      </c>
      <c r="B43">
        <v>135</v>
      </c>
      <c r="C43" s="2">
        <v>143.21</v>
      </c>
      <c r="D43" s="3">
        <v>0.94269999999999998</v>
      </c>
      <c r="E43" s="1">
        <f t="shared" ref="E43" si="93">10%*M43+13%</f>
        <v>0.22000271133333332</v>
      </c>
      <c r="F43" s="39">
        <f t="shared" si="1"/>
        <v>2.6868740740740839E-2</v>
      </c>
      <c r="G43" s="9"/>
      <c r="H43" s="20">
        <f t="shared" ref="H43" si="94">IF(G43="",$F$1*C43-B43,G43-B43)</f>
        <v>3.6272800000000132</v>
      </c>
      <c r="I43" t="s">
        <v>13</v>
      </c>
      <c r="J43" t="s">
        <v>185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188</v>
      </c>
      <c r="B44">
        <v>135</v>
      </c>
      <c r="C44" s="2">
        <v>148.30000000000001</v>
      </c>
      <c r="D44" s="3">
        <v>0.9103</v>
      </c>
      <c r="E44" s="1">
        <f t="shared" ref="E44" si="106">10%*M44+13%</f>
        <v>0.21999832666666669</v>
      </c>
      <c r="F44" s="39">
        <f t="shared" ref="F44" si="107">IF(G44="",($F$1*C44-B44)/B44,H44/B44)</f>
        <v>6.3365925925926034E-2</v>
      </c>
      <c r="G44" s="9"/>
      <c r="H44" s="20">
        <f t="shared" ref="H44" si="108">IF(G44="",$F$1*C44-B44,G44-B44)</f>
        <v>8.5544000000000153</v>
      </c>
      <c r="I44" t="s">
        <v>13</v>
      </c>
      <c r="J44" t="s">
        <v>189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6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4">
        <f t="shared" ref="U44" si="117">S44/T44-1</f>
        <v>0.17811746033950659</v>
      </c>
      <c r="V44" s="4">
        <f t="shared" ref="V44" si="118">O44/(T44-R44)-1</f>
        <v>0.38669814088905041</v>
      </c>
      <c r="W44" s="1">
        <f t="shared" ref="W44" si="119">R44/S44</f>
        <v>0.45783965270614807</v>
      </c>
    </row>
    <row r="45" spans="1:23">
      <c r="A45" s="36" t="s">
        <v>192</v>
      </c>
      <c r="B45">
        <v>135</v>
      </c>
      <c r="C45" s="2">
        <v>143.05000000000001</v>
      </c>
      <c r="D45" s="3">
        <v>0.94369999999999998</v>
      </c>
      <c r="E45" s="1">
        <f t="shared" ref="E45:E49" si="120">10%*M45+13%</f>
        <v>0.21999752333333333</v>
      </c>
      <c r="F45" s="39">
        <f t="shared" ref="F45:F49" si="121">IF(G45="",($F$1*C45-B45)/B45,H45/B45)</f>
        <v>2.5721481481481432E-2</v>
      </c>
      <c r="G45" s="9"/>
      <c r="H45" s="20">
        <f t="shared" ref="H45:H49" si="122">IF(G45="",$F$1*C45-B45,G45-B45)</f>
        <v>3.4723999999999933</v>
      </c>
      <c r="I45" t="s">
        <v>13</v>
      </c>
      <c r="J45" t="s">
        <v>193</v>
      </c>
      <c r="K45" s="2">
        <f t="shared" ref="K45:K49" si="123">D45*C45</f>
        <v>134.996285</v>
      </c>
      <c r="L45" s="2">
        <f t="shared" ref="L45:L49" si="124">K45-B45</f>
        <v>-3.7149999999996908E-3</v>
      </c>
      <c r="M45" s="1">
        <f t="shared" ref="M45:M49" si="125">K45/150</f>
        <v>0.89997523333333329</v>
      </c>
      <c r="N45" s="6">
        <f t="shared" ref="N45:N49" si="126">N44+C45-P45</f>
        <v>4689.8600000000024</v>
      </c>
      <c r="O45" s="2">
        <f t="shared" ref="O45:O49" si="127">N45*D45</f>
        <v>4425.8208820000018</v>
      </c>
      <c r="P45" s="2"/>
      <c r="Q45" s="16"/>
      <c r="R45" s="6">
        <f t="shared" ref="R45:R49" si="128">Q45+R44</f>
        <v>3495.24</v>
      </c>
      <c r="S45" s="6">
        <f t="shared" ref="S45:S49" si="129">O45+R45</f>
        <v>7921.0608820000016</v>
      </c>
      <c r="T45">
        <f t="shared" ref="T45:T49" si="130">T44+B45</f>
        <v>6615</v>
      </c>
      <c r="U45" s="4">
        <f t="shared" ref="U45:U49" si="131">S45/T45-1</f>
        <v>0.19743928677248701</v>
      </c>
      <c r="V45" s="4">
        <f t="shared" ref="V45:V49" si="132">O45/(T45-R45)-1</f>
        <v>0.41864146024053173</v>
      </c>
      <c r="W45" s="1">
        <f t="shared" ref="W45:W49" si="133">R45/S45</f>
        <v>0.44125907527647745</v>
      </c>
    </row>
    <row r="46" spans="1:23">
      <c r="A46" s="36" t="s">
        <v>194</v>
      </c>
      <c r="B46">
        <v>135</v>
      </c>
      <c r="C46" s="2">
        <v>140.77000000000001</v>
      </c>
      <c r="D46" s="3">
        <v>0.95899999999999996</v>
      </c>
      <c r="E46" s="1">
        <f t="shared" si="120"/>
        <v>0.21999895333333336</v>
      </c>
      <c r="F46" s="39">
        <f t="shared" si="121"/>
        <v>9.3730370370371501E-3</v>
      </c>
      <c r="G46" s="9"/>
      <c r="H46" s="20">
        <f t="shared" si="122"/>
        <v>1.2653600000000154</v>
      </c>
      <c r="I46" t="s">
        <v>13</v>
      </c>
      <c r="J46" t="s">
        <v>195</v>
      </c>
      <c r="K46" s="2">
        <f t="shared" si="123"/>
        <v>134.99843000000001</v>
      </c>
      <c r="L46" s="2">
        <f t="shared" si="124"/>
        <v>-1.5699999999867487E-3</v>
      </c>
      <c r="M46" s="1">
        <f t="shared" si="125"/>
        <v>0.89998953333333342</v>
      </c>
      <c r="N46" s="6">
        <f t="shared" si="126"/>
        <v>4830.6300000000028</v>
      </c>
      <c r="O46" s="2">
        <f t="shared" si="127"/>
        <v>4632.5741700000026</v>
      </c>
      <c r="P46" s="2"/>
      <c r="Q46" s="16"/>
      <c r="R46" s="6">
        <f t="shared" si="128"/>
        <v>3495.24</v>
      </c>
      <c r="S46" s="6">
        <f t="shared" si="129"/>
        <v>8127.8141700000024</v>
      </c>
      <c r="T46">
        <f t="shared" si="130"/>
        <v>6750</v>
      </c>
      <c r="U46" s="4">
        <f t="shared" si="131"/>
        <v>0.20412061777777812</v>
      </c>
      <c r="V46" s="4">
        <f t="shared" si="132"/>
        <v>0.42332281642886183</v>
      </c>
      <c r="W46" s="1">
        <f t="shared" si="133"/>
        <v>0.43003443815202269</v>
      </c>
    </row>
    <row r="47" spans="1:23">
      <c r="A47" s="36" t="s">
        <v>196</v>
      </c>
      <c r="B47">
        <v>135</v>
      </c>
      <c r="C47" s="2">
        <v>143.88999999999999</v>
      </c>
      <c r="D47" s="3">
        <v>0.93820000000000003</v>
      </c>
      <c r="E47" s="1">
        <f t="shared" si="120"/>
        <v>0.21999839866666665</v>
      </c>
      <c r="F47" s="39">
        <f t="shared" si="121"/>
        <v>3.1744592592592526E-2</v>
      </c>
      <c r="G47" s="9"/>
      <c r="H47" s="20">
        <f t="shared" si="122"/>
        <v>4.2855199999999911</v>
      </c>
      <c r="I47" t="s">
        <v>13</v>
      </c>
      <c r="J47" t="s">
        <v>197</v>
      </c>
      <c r="K47" s="2">
        <f t="shared" si="123"/>
        <v>134.99759799999998</v>
      </c>
      <c r="L47" s="2">
        <f t="shared" si="124"/>
        <v>-2.4020000000177788E-3</v>
      </c>
      <c r="M47" s="1">
        <f t="shared" si="125"/>
        <v>0.89998398666666657</v>
      </c>
      <c r="N47" s="6">
        <f t="shared" si="126"/>
        <v>4974.5200000000032</v>
      </c>
      <c r="O47" s="2">
        <f t="shared" si="127"/>
        <v>4667.0946640000029</v>
      </c>
      <c r="P47" s="2"/>
      <c r="Q47" s="16"/>
      <c r="R47" s="6">
        <f t="shared" si="128"/>
        <v>3495.24</v>
      </c>
      <c r="S47" s="6">
        <f t="shared" si="129"/>
        <v>8162.3346640000027</v>
      </c>
      <c r="T47">
        <f t="shared" si="130"/>
        <v>6885</v>
      </c>
      <c r="U47" s="4">
        <f t="shared" si="131"/>
        <v>0.18552427944807581</v>
      </c>
      <c r="V47" s="4">
        <f t="shared" si="132"/>
        <v>0.37682156376852727</v>
      </c>
      <c r="W47" s="1">
        <f t="shared" si="133"/>
        <v>0.4282157181591395</v>
      </c>
    </row>
    <row r="48" spans="1:23">
      <c r="A48" s="36" t="s">
        <v>198</v>
      </c>
      <c r="B48">
        <v>135</v>
      </c>
      <c r="C48" s="2">
        <v>147.12</v>
      </c>
      <c r="D48" s="3">
        <v>0.91759999999999997</v>
      </c>
      <c r="E48" s="1">
        <f t="shared" si="120"/>
        <v>0.219998208</v>
      </c>
      <c r="F48" s="39">
        <f t="shared" si="121"/>
        <v>5.4904888888888892E-2</v>
      </c>
      <c r="G48" s="9"/>
      <c r="H48" s="20">
        <f t="shared" si="122"/>
        <v>7.4121600000000001</v>
      </c>
      <c r="I48" t="s">
        <v>13</v>
      </c>
      <c r="J48" t="s">
        <v>199</v>
      </c>
      <c r="K48" s="2">
        <f t="shared" si="123"/>
        <v>134.99731199999999</v>
      </c>
      <c r="L48" s="2">
        <f t="shared" si="124"/>
        <v>-2.688000000006241E-3</v>
      </c>
      <c r="M48" s="1">
        <f t="shared" si="125"/>
        <v>0.89998207999999991</v>
      </c>
      <c r="N48" s="6">
        <f t="shared" si="126"/>
        <v>5121.6400000000031</v>
      </c>
      <c r="O48" s="2">
        <f t="shared" si="127"/>
        <v>4699.6168640000024</v>
      </c>
      <c r="P48" s="2"/>
      <c r="Q48" s="16"/>
      <c r="R48" s="6">
        <f t="shared" si="128"/>
        <v>3495.24</v>
      </c>
      <c r="S48" s="6">
        <f t="shared" si="129"/>
        <v>8194.8568640000012</v>
      </c>
      <c r="T48">
        <f t="shared" si="130"/>
        <v>7020</v>
      </c>
      <c r="U48" s="4">
        <f t="shared" si="131"/>
        <v>0.16735852763532777</v>
      </c>
      <c r="V48" s="4">
        <f t="shared" si="132"/>
        <v>0.33331542119179813</v>
      </c>
      <c r="W48" s="1">
        <f t="shared" si="133"/>
        <v>0.42651629650233258</v>
      </c>
    </row>
    <row r="49" spans="1:23">
      <c r="A49" s="36" t="s">
        <v>200</v>
      </c>
      <c r="B49">
        <v>135</v>
      </c>
      <c r="C49" s="2">
        <v>145.58000000000001</v>
      </c>
      <c r="D49" s="3">
        <v>0.92730000000000001</v>
      </c>
      <c r="E49" s="1">
        <f t="shared" si="120"/>
        <v>0.21999755600000004</v>
      </c>
      <c r="F49" s="39">
        <f t="shared" si="121"/>
        <v>4.3862518518518655E-2</v>
      </c>
      <c r="G49" s="9"/>
      <c r="H49" s="20">
        <f t="shared" si="122"/>
        <v>5.9214400000000182</v>
      </c>
      <c r="I49" t="s">
        <v>13</v>
      </c>
      <c r="J49" t="s">
        <v>201</v>
      </c>
      <c r="K49" s="2">
        <f t="shared" si="123"/>
        <v>134.99633400000002</v>
      </c>
      <c r="L49" s="2">
        <f t="shared" si="124"/>
        <v>-3.6659999999812953E-3</v>
      </c>
      <c r="M49" s="1">
        <f t="shared" si="125"/>
        <v>0.89997556000000012</v>
      </c>
      <c r="N49" s="6">
        <f t="shared" si="126"/>
        <v>5267.220000000003</v>
      </c>
      <c r="O49" s="2">
        <f t="shared" si="127"/>
        <v>4884.2931060000028</v>
      </c>
      <c r="P49" s="2"/>
      <c r="Q49" s="16"/>
      <c r="R49" s="6">
        <f t="shared" si="128"/>
        <v>3495.24</v>
      </c>
      <c r="S49" s="6">
        <f t="shared" si="129"/>
        <v>8379.5331060000026</v>
      </c>
      <c r="T49">
        <f t="shared" si="130"/>
        <v>7155</v>
      </c>
      <c r="U49" s="4">
        <f t="shared" si="131"/>
        <v>0.17114369056603818</v>
      </c>
      <c r="V49" s="4">
        <f t="shared" si="132"/>
        <v>0.33459382746409672</v>
      </c>
      <c r="W49" s="1">
        <f t="shared" si="133"/>
        <v>0.41711631850911846</v>
      </c>
    </row>
    <row r="50" spans="1:23">
      <c r="A50" s="36" t="s">
        <v>227</v>
      </c>
      <c r="B50">
        <v>135</v>
      </c>
      <c r="C50" s="2">
        <v>142.02000000000001</v>
      </c>
      <c r="D50" s="3">
        <v>0.9506</v>
      </c>
      <c r="E50" s="1">
        <f t="shared" ref="E50:E54" si="134">10%*M50+13%</f>
        <v>0.22000280800000002</v>
      </c>
      <c r="F50" s="39">
        <f t="shared" ref="F50:F54" si="135">IF(G50="",($F$1*C50-B50)/B50,H50/B50)</f>
        <v>1.8335999999999963E-2</v>
      </c>
      <c r="G50" s="9"/>
      <c r="H50" s="20">
        <f t="shared" ref="H50:H54" si="136">IF(G50="",$F$1*C50-B50,G50-B50)</f>
        <v>2.4753599999999949</v>
      </c>
      <c r="I50" t="s">
        <v>13</v>
      </c>
      <c r="J50" t="s">
        <v>228</v>
      </c>
      <c r="K50" s="2">
        <f t="shared" ref="K50:K54" si="137">D50*C50</f>
        <v>135.00421200000002</v>
      </c>
      <c r="L50" s="2">
        <f t="shared" ref="L50:L54" si="138">K50-B50</f>
        <v>4.2120000000238633E-3</v>
      </c>
      <c r="M50" s="1">
        <f t="shared" ref="M50:M54" si="139">K50/150</f>
        <v>0.90002808000000012</v>
      </c>
      <c r="N50" s="6">
        <f t="shared" ref="N50:N54" si="140">N49+C50-P50</f>
        <v>5409.2400000000034</v>
      </c>
      <c r="O50" s="2">
        <f t="shared" ref="O50:O54" si="141">N50*D50</f>
        <v>5142.0235440000033</v>
      </c>
      <c r="P50" s="2"/>
      <c r="Q50" s="16"/>
      <c r="R50" s="6">
        <f t="shared" ref="R50:R54" si="142">Q50+R49</f>
        <v>3495.24</v>
      </c>
      <c r="S50" s="6">
        <f t="shared" ref="S50:S54" si="143">O50+R50</f>
        <v>8637.2635440000031</v>
      </c>
      <c r="T50">
        <f t="shared" ref="T50:T54" si="144">T49+B50</f>
        <v>7290</v>
      </c>
      <c r="U50" s="4">
        <f t="shared" ref="U50:U54" si="145">S50/T50-1</f>
        <v>0.18480981399176999</v>
      </c>
      <c r="V50" s="4">
        <f t="shared" ref="V50:V54" si="146">O50/(T50-R50)-1</f>
        <v>0.35503260917686563</v>
      </c>
      <c r="W50" s="1">
        <f t="shared" ref="W50:W54" si="147">R50/S50</f>
        <v>0.40466983347150703</v>
      </c>
    </row>
    <row r="51" spans="1:23">
      <c r="A51" s="36" t="s">
        <v>229</v>
      </c>
      <c r="B51">
        <v>135</v>
      </c>
      <c r="C51" s="2">
        <v>141.51</v>
      </c>
      <c r="D51" s="3">
        <v>0.95399999999999996</v>
      </c>
      <c r="E51" s="1">
        <f t="shared" si="134"/>
        <v>0.22000036000000001</v>
      </c>
      <c r="F51" s="39">
        <f t="shared" si="135"/>
        <v>1.4679111111110985E-2</v>
      </c>
      <c r="G51" s="9"/>
      <c r="H51" s="20">
        <f t="shared" si="136"/>
        <v>1.981679999999983</v>
      </c>
      <c r="I51" t="s">
        <v>13</v>
      </c>
      <c r="J51" t="s">
        <v>230</v>
      </c>
      <c r="K51" s="2">
        <f t="shared" si="137"/>
        <v>135.00053999999997</v>
      </c>
      <c r="L51" s="2">
        <f t="shared" si="138"/>
        <v>5.3999999997245141E-4</v>
      </c>
      <c r="M51" s="1">
        <f t="shared" si="139"/>
        <v>0.90000359999999979</v>
      </c>
      <c r="N51" s="6">
        <f t="shared" si="140"/>
        <v>5245.9600000000037</v>
      </c>
      <c r="O51" s="2">
        <f t="shared" si="141"/>
        <v>5004.6458400000029</v>
      </c>
      <c r="P51" s="2">
        <v>304.79000000000002</v>
      </c>
      <c r="Q51" s="16">
        <v>290.77</v>
      </c>
      <c r="R51" s="6">
        <f t="shared" si="142"/>
        <v>3786.0099999999998</v>
      </c>
      <c r="S51" s="6">
        <f t="shared" si="143"/>
        <v>8790.6558400000031</v>
      </c>
      <c r="T51">
        <f t="shared" si="144"/>
        <v>7425</v>
      </c>
      <c r="U51" s="4">
        <f t="shared" si="145"/>
        <v>0.18392671245791292</v>
      </c>
      <c r="V51" s="4">
        <f t="shared" si="146"/>
        <v>0.37528430690933545</v>
      </c>
      <c r="W51" s="1">
        <f t="shared" si="147"/>
        <v>0.43068572685698481</v>
      </c>
    </row>
    <row r="52" spans="1:23">
      <c r="A52" s="36" t="s">
        <v>231</v>
      </c>
      <c r="B52">
        <v>135</v>
      </c>
      <c r="C52" s="2">
        <v>141.69999999999999</v>
      </c>
      <c r="D52" s="3">
        <v>0.95269999999999999</v>
      </c>
      <c r="E52" s="1">
        <f t="shared" si="134"/>
        <v>0.21999839333333332</v>
      </c>
      <c r="F52" s="39">
        <f t="shared" si="135"/>
        <v>1.6041481481481358E-2</v>
      </c>
      <c r="G52" s="9"/>
      <c r="H52" s="20">
        <f t="shared" si="136"/>
        <v>2.1655999999999835</v>
      </c>
      <c r="I52" t="s">
        <v>13</v>
      </c>
      <c r="J52" t="s">
        <v>232</v>
      </c>
      <c r="K52" s="2">
        <f t="shared" si="137"/>
        <v>134.99758999999997</v>
      </c>
      <c r="L52" s="2">
        <f t="shared" si="138"/>
        <v>-2.4100000000260025E-3</v>
      </c>
      <c r="M52" s="1">
        <f t="shared" si="139"/>
        <v>0.89998393333333315</v>
      </c>
      <c r="N52" s="6">
        <f t="shared" si="140"/>
        <v>5387.6600000000035</v>
      </c>
      <c r="O52" s="2">
        <f t="shared" si="141"/>
        <v>5132.8236820000029</v>
      </c>
      <c r="P52" s="2"/>
      <c r="Q52" s="16"/>
      <c r="R52" s="6">
        <f t="shared" si="142"/>
        <v>3786.0099999999998</v>
      </c>
      <c r="S52" s="6">
        <f t="shared" si="143"/>
        <v>8918.8336820000022</v>
      </c>
      <c r="T52">
        <f t="shared" si="144"/>
        <v>7560</v>
      </c>
      <c r="U52" s="4">
        <f t="shared" si="145"/>
        <v>0.17973990502645543</v>
      </c>
      <c r="V52" s="4">
        <f t="shared" si="146"/>
        <v>0.36005227411837404</v>
      </c>
      <c r="W52" s="1">
        <f t="shared" si="147"/>
        <v>0.42449608715553566</v>
      </c>
    </row>
    <row r="53" spans="1:23">
      <c r="A53" s="36" t="s">
        <v>233</v>
      </c>
      <c r="B53">
        <v>135</v>
      </c>
      <c r="C53" s="2">
        <v>139.88</v>
      </c>
      <c r="D53" s="3">
        <v>0.96509999999999996</v>
      </c>
      <c r="E53" s="1">
        <f t="shared" si="134"/>
        <v>0.219998792</v>
      </c>
      <c r="F53" s="39">
        <f t="shared" si="135"/>
        <v>2.9914074074074253E-3</v>
      </c>
      <c r="G53" s="9"/>
      <c r="H53" s="20">
        <f t="shared" si="136"/>
        <v>0.40384000000000242</v>
      </c>
      <c r="I53" t="s">
        <v>13</v>
      </c>
      <c r="J53" t="s">
        <v>234</v>
      </c>
      <c r="K53" s="2">
        <f t="shared" si="137"/>
        <v>134.998188</v>
      </c>
      <c r="L53" s="2">
        <f t="shared" si="138"/>
        <v>-1.812000000001035E-3</v>
      </c>
      <c r="M53" s="1">
        <f t="shared" si="139"/>
        <v>0.89998791999999994</v>
      </c>
      <c r="N53" s="6">
        <f t="shared" si="140"/>
        <v>5007.7500000000036</v>
      </c>
      <c r="O53" s="2">
        <f t="shared" si="141"/>
        <v>4832.9795250000034</v>
      </c>
      <c r="P53" s="2">
        <v>519.79</v>
      </c>
      <c r="Q53" s="16">
        <v>501.64</v>
      </c>
      <c r="R53" s="6">
        <f t="shared" si="142"/>
        <v>4287.6499999999996</v>
      </c>
      <c r="S53" s="6">
        <f t="shared" si="143"/>
        <v>9120.6295250000039</v>
      </c>
      <c r="T53">
        <f t="shared" si="144"/>
        <v>7695</v>
      </c>
      <c r="U53" s="4">
        <f t="shared" si="145"/>
        <v>0.18526699480181996</v>
      </c>
      <c r="V53" s="4">
        <f t="shared" si="146"/>
        <v>0.41839832274348177</v>
      </c>
      <c r="W53" s="1">
        <f t="shared" si="147"/>
        <v>0.47010461155640437</v>
      </c>
    </row>
    <row r="54" spans="1:23">
      <c r="A54" s="36" t="s">
        <v>235</v>
      </c>
      <c r="B54">
        <v>135</v>
      </c>
      <c r="C54" s="2">
        <v>139.12</v>
      </c>
      <c r="D54" s="3">
        <v>0.97040000000000004</v>
      </c>
      <c r="E54" s="1">
        <f t="shared" si="134"/>
        <v>0.22000136533333337</v>
      </c>
      <c r="F54" s="39">
        <f t="shared" si="135"/>
        <v>-2.4580740740740717E-3</v>
      </c>
      <c r="G54" s="9"/>
      <c r="H54" s="20">
        <f t="shared" si="136"/>
        <v>-0.33183999999999969</v>
      </c>
      <c r="I54" t="s">
        <v>13</v>
      </c>
      <c r="J54" t="s">
        <v>236</v>
      </c>
      <c r="K54" s="2">
        <f t="shared" si="137"/>
        <v>135.002048</v>
      </c>
      <c r="L54" s="2">
        <f t="shared" si="138"/>
        <v>2.0480000000020482E-3</v>
      </c>
      <c r="M54" s="1">
        <f t="shared" si="139"/>
        <v>0.90001365333333339</v>
      </c>
      <c r="N54" s="6">
        <f t="shared" si="140"/>
        <v>5146.8700000000035</v>
      </c>
      <c r="O54" s="2">
        <f t="shared" si="141"/>
        <v>4994.5226480000038</v>
      </c>
      <c r="P54" s="2"/>
      <c r="Q54" s="16"/>
      <c r="R54" s="6">
        <f t="shared" si="142"/>
        <v>4287.6499999999996</v>
      </c>
      <c r="S54" s="6">
        <f t="shared" si="143"/>
        <v>9282.1726480000034</v>
      </c>
      <c r="T54">
        <f t="shared" si="144"/>
        <v>7830</v>
      </c>
      <c r="U54" s="4">
        <f t="shared" si="145"/>
        <v>0.18546266257982169</v>
      </c>
      <c r="V54" s="4">
        <f t="shared" si="146"/>
        <v>0.40994612277160725</v>
      </c>
      <c r="W54" s="1">
        <f t="shared" si="147"/>
        <v>0.4619231038461501</v>
      </c>
    </row>
  </sheetData>
  <autoFilter ref="A1:W1" xr:uid="{EBD5E519-1AC8-D646-A624-501481F39CB6}"/>
  <phoneticPr fontId="2" type="noConversion"/>
  <conditionalFormatting sqref="L1:L1048576">
    <cfRule type="cellIs" dxfId="3" priority="9" operator="between">
      <formula>-0.01</formula>
      <formula>0.01</formula>
    </cfRule>
  </conditionalFormatting>
  <conditionalFormatting sqref="U1:U1048576 W1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0:F22 F30:F54 F24:F25">
    <cfRule type="cellIs" dxfId="2" priority="2" operator="greaterThan">
      <formula>E20</formula>
    </cfRule>
  </conditionalFormatting>
  <conditionalFormatting sqref="F2:F22 F30:F1048576 F24:F2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F2:F22 F30:F1048576 F24:F26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2019-03-25T02:34:21Z</dcterms:modified>
</cp:coreProperties>
</file>