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A491B413-F809-E44E-9018-48835E1906B6}" xr6:coauthVersionLast="40" xr6:coauthVersionMax="40" xr10:uidLastSave="{00000000-0000-0000-0000-000000000000}"/>
  <bookViews>
    <workbookView xWindow="540" yWindow="460" windowWidth="25600" windowHeight="14480" tabRatio="500" activeTab="1" xr2:uid="{00000000-000D-0000-FFFF-FFFF00000000}"/>
  </bookViews>
  <sheets>
    <sheet name="hs300" sheetId="14" r:id="rId1"/>
    <sheet name="zz500" sheetId="11" r:id="rId2"/>
    <sheet name="创业板回测" sheetId="15" r:id="rId3"/>
    <sheet name="hs300（原始）" sheetId="13" r:id="rId4"/>
    <sheet name="zz500(原始)" sheetId="2" r:id="rId5"/>
    <sheet name="可转债收益" sheetId="4" r:id="rId6"/>
    <sheet name="银行股分红统计" sheetId="17" r:id="rId7"/>
    <sheet name="支付宝定期理财数据" sheetId="18" r:id="rId8"/>
    <sheet name="可转债申购参数" sheetId="3" r:id="rId9"/>
    <sheet name="交通银行" sheetId="16" r:id="rId10"/>
  </sheets>
  <definedNames>
    <definedName name="_xlnm._FilterDatabase" localSheetId="0" hidden="1">'hs300'!$A$1:$AB$1</definedName>
    <definedName name="_xlnm._FilterDatabase" localSheetId="3" hidden="1">'hs300（原始）'!$A$1:$X$1</definedName>
    <definedName name="_xlnm._FilterDatabase" localSheetId="1" hidden="1">'zz500'!$A$1:$AB$1</definedName>
    <definedName name="_xlnm._FilterDatabase" localSheetId="4" hidden="1">'zz500(原始)'!$A$1:$X$1</definedName>
    <definedName name="F" localSheetId="1">'zz500'!$H$36:$H$51</definedName>
    <definedName name="F">'zz500(原始)'!$H$36:$H$51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20" i="11" l="1"/>
  <c r="S220" i="11"/>
  <c r="V220" i="11"/>
  <c r="W220" i="11"/>
  <c r="X220" i="11"/>
  <c r="Y220" i="11"/>
  <c r="Z220" i="11"/>
  <c r="AA220" i="11"/>
  <c r="AB220" i="11"/>
  <c r="R221" i="11"/>
  <c r="S221" i="11"/>
  <c r="V221" i="11"/>
  <c r="W221" i="11"/>
  <c r="X221" i="11"/>
  <c r="Y221" i="11"/>
  <c r="Z221" i="11"/>
  <c r="AA221" i="11"/>
  <c r="AB221" i="11"/>
  <c r="R222" i="11"/>
  <c r="S222" i="11"/>
  <c r="V222" i="11"/>
  <c r="W222" i="11"/>
  <c r="X222" i="11"/>
  <c r="Y222" i="11"/>
  <c r="Z222" i="11"/>
  <c r="AA222" i="11"/>
  <c r="AB222" i="11"/>
  <c r="R223" i="11"/>
  <c r="S223" i="11"/>
  <c r="V223" i="11"/>
  <c r="W223" i="11"/>
  <c r="Y223" i="11" s="1"/>
  <c r="X223" i="11"/>
  <c r="AA223" i="11"/>
  <c r="AB223" i="11"/>
  <c r="R224" i="11"/>
  <c r="S224" i="11" s="1"/>
  <c r="V224" i="11"/>
  <c r="X224" i="11"/>
  <c r="AB224" i="11"/>
  <c r="AB221" i="14"/>
  <c r="F220" i="11"/>
  <c r="H220" i="11"/>
  <c r="K220" i="11"/>
  <c r="L220" i="11"/>
  <c r="M220" i="11" s="1"/>
  <c r="N220" i="11" s="1"/>
  <c r="O220" i="11"/>
  <c r="P220" i="11" s="1"/>
  <c r="Q220" i="11"/>
  <c r="E220" i="11" s="1"/>
  <c r="F221" i="11"/>
  <c r="H221" i="11"/>
  <c r="K221" i="11"/>
  <c r="L221" i="11"/>
  <c r="M221" i="11" s="1"/>
  <c r="O221" i="11"/>
  <c r="P221" i="11"/>
  <c r="Q221" i="11"/>
  <c r="E221" i="11" s="1"/>
  <c r="F222" i="11"/>
  <c r="H222" i="11"/>
  <c r="K222" i="11"/>
  <c r="L222" i="11"/>
  <c r="O222" i="11"/>
  <c r="P222" i="11" s="1"/>
  <c r="Q222" i="11"/>
  <c r="E222" i="11" s="1"/>
  <c r="E223" i="11"/>
  <c r="F223" i="11"/>
  <c r="H223" i="11"/>
  <c r="K223" i="11"/>
  <c r="L223" i="11"/>
  <c r="M223" i="11" s="1"/>
  <c r="N223" i="11" s="1"/>
  <c r="O223" i="11"/>
  <c r="P223" i="11" s="1"/>
  <c r="Q223" i="11"/>
  <c r="F224" i="11"/>
  <c r="H224" i="11"/>
  <c r="K224" i="11"/>
  <c r="L224" i="11"/>
  <c r="M224" i="11" s="1"/>
  <c r="O224" i="11"/>
  <c r="P224" i="11" s="1"/>
  <c r="Q224" i="11"/>
  <c r="E224" i="11" s="1"/>
  <c r="F219" i="14"/>
  <c r="AB219" i="14" s="1"/>
  <c r="H219" i="14"/>
  <c r="K219" i="14"/>
  <c r="L219" i="14"/>
  <c r="M219" i="14" s="1"/>
  <c r="N219" i="14" s="1"/>
  <c r="O219" i="14"/>
  <c r="Q219" i="14" s="1"/>
  <c r="E219" i="14" s="1"/>
  <c r="F220" i="14"/>
  <c r="AB220" i="14" s="1"/>
  <c r="H220" i="14"/>
  <c r="K220" i="14"/>
  <c r="L220" i="14"/>
  <c r="M220" i="14" s="1"/>
  <c r="N220" i="14" s="1"/>
  <c r="O220" i="14"/>
  <c r="P220" i="14" s="1"/>
  <c r="F221" i="14"/>
  <c r="H221" i="14"/>
  <c r="K221" i="14"/>
  <c r="L221" i="14"/>
  <c r="M221" i="14" s="1"/>
  <c r="O221" i="14"/>
  <c r="Q221" i="14" s="1"/>
  <c r="E221" i="14" s="1"/>
  <c r="F222" i="14"/>
  <c r="AB222" i="14" s="1"/>
  <c r="H222" i="14"/>
  <c r="K222" i="14"/>
  <c r="L222" i="14"/>
  <c r="M222" i="14" s="1"/>
  <c r="O222" i="14"/>
  <c r="Q222" i="14" s="1"/>
  <c r="E222" i="14" s="1"/>
  <c r="P222" i="14"/>
  <c r="F223" i="14"/>
  <c r="AB223" i="14" s="1"/>
  <c r="H223" i="14"/>
  <c r="K223" i="14"/>
  <c r="L223" i="14"/>
  <c r="O223" i="14"/>
  <c r="P223" i="14"/>
  <c r="Q223" i="14"/>
  <c r="E223" i="14" s="1"/>
  <c r="I7" i="16"/>
  <c r="F7" i="16"/>
  <c r="G7" i="16"/>
  <c r="W224" i="11" l="1"/>
  <c r="AA224" i="11"/>
  <c r="Z223" i="11"/>
  <c r="N221" i="11"/>
  <c r="N224" i="11"/>
  <c r="P221" i="14"/>
  <c r="N221" i="14"/>
  <c r="P219" i="14"/>
  <c r="M222" i="11"/>
  <c r="N222" i="11" s="1"/>
  <c r="N222" i="14"/>
  <c r="M223" i="14"/>
  <c r="N223" i="14" s="1"/>
  <c r="Q220" i="14"/>
  <c r="E220" i="14" s="1"/>
  <c r="G3" i="18"/>
  <c r="G4" i="18"/>
  <c r="G5" i="18"/>
  <c r="G6" i="18"/>
  <c r="G7" i="18"/>
  <c r="G2" i="18"/>
  <c r="F3" i="18"/>
  <c r="F4" i="18"/>
  <c r="F5" i="18"/>
  <c r="F6" i="18"/>
  <c r="F7" i="18"/>
  <c r="F2" i="18"/>
  <c r="Y224" i="11" l="1"/>
  <c r="Z224" i="11"/>
  <c r="H18" i="4"/>
  <c r="I18" i="4" s="1"/>
  <c r="G18" i="4"/>
  <c r="F219" i="11" l="1"/>
  <c r="H219" i="11"/>
  <c r="K219" i="11"/>
  <c r="L219" i="11"/>
  <c r="O219" i="11"/>
  <c r="P219" i="11" s="1"/>
  <c r="Q219" i="11"/>
  <c r="E219" i="11" s="1"/>
  <c r="F215" i="11"/>
  <c r="AB215" i="11" s="1"/>
  <c r="H215" i="11"/>
  <c r="K215" i="11"/>
  <c r="L215" i="11"/>
  <c r="M215" i="11" s="1"/>
  <c r="O215" i="11"/>
  <c r="P215" i="11" s="1"/>
  <c r="Q215" i="11"/>
  <c r="E215" i="11" s="1"/>
  <c r="F216" i="11"/>
  <c r="H216" i="11"/>
  <c r="K216" i="11"/>
  <c r="L216" i="11"/>
  <c r="O216" i="11"/>
  <c r="P216" i="11" s="1"/>
  <c r="Q216" i="11"/>
  <c r="E216" i="11" s="1"/>
  <c r="AB216" i="11" s="1"/>
  <c r="E217" i="11"/>
  <c r="F217" i="11"/>
  <c r="H217" i="11"/>
  <c r="K217" i="11"/>
  <c r="L217" i="11"/>
  <c r="O217" i="11"/>
  <c r="P217" i="11" s="1"/>
  <c r="Q217" i="11"/>
  <c r="F218" i="11"/>
  <c r="AB218" i="11" s="1"/>
  <c r="H218" i="11"/>
  <c r="K218" i="11"/>
  <c r="L218" i="11"/>
  <c r="M218" i="11" s="1"/>
  <c r="O218" i="11"/>
  <c r="P218" i="11" s="1"/>
  <c r="Q218" i="11"/>
  <c r="E218" i="11" s="1"/>
  <c r="F214" i="14"/>
  <c r="H214" i="14"/>
  <c r="K214" i="14"/>
  <c r="L214" i="14"/>
  <c r="O214" i="14"/>
  <c r="P214" i="14" s="1"/>
  <c r="F215" i="14"/>
  <c r="H215" i="14"/>
  <c r="K215" i="14"/>
  <c r="L215" i="14"/>
  <c r="M215" i="14" s="1"/>
  <c r="N215" i="14" s="1"/>
  <c r="O215" i="14"/>
  <c r="Q215" i="14" s="1"/>
  <c r="E215" i="14" s="1"/>
  <c r="P215" i="14"/>
  <c r="F216" i="14"/>
  <c r="H216" i="14"/>
  <c r="K216" i="14"/>
  <c r="L216" i="14"/>
  <c r="O216" i="14"/>
  <c r="Q216" i="14" s="1"/>
  <c r="E216" i="14" s="1"/>
  <c r="AB216" i="14" s="1"/>
  <c r="F217" i="14"/>
  <c r="H217" i="14"/>
  <c r="K217" i="14"/>
  <c r="L217" i="14"/>
  <c r="O217" i="14"/>
  <c r="P217" i="14" s="1"/>
  <c r="F218" i="14"/>
  <c r="H218" i="14"/>
  <c r="K218" i="14"/>
  <c r="L218" i="14"/>
  <c r="O218" i="14"/>
  <c r="P218" i="14" s="1"/>
  <c r="AB217" i="11" l="1"/>
  <c r="M216" i="11"/>
  <c r="N216" i="11" s="1"/>
  <c r="AB219" i="11"/>
  <c r="M219" i="11"/>
  <c r="N219" i="11" s="1"/>
  <c r="M217" i="14"/>
  <c r="N217" i="14" s="1"/>
  <c r="P216" i="14"/>
  <c r="AB215" i="14"/>
  <c r="M216" i="14"/>
  <c r="N216" i="14" s="1"/>
  <c r="N215" i="11"/>
  <c r="N218" i="11"/>
  <c r="Q217" i="14"/>
  <c r="E217" i="14" s="1"/>
  <c r="AB217" i="14" s="1"/>
  <c r="M217" i="11"/>
  <c r="N217" i="11" s="1"/>
  <c r="M218" i="14"/>
  <c r="N218" i="14" s="1"/>
  <c r="M214" i="14"/>
  <c r="N214" i="14" s="1"/>
  <c r="Q218" i="14"/>
  <c r="E218" i="14" s="1"/>
  <c r="AB218" i="14" s="1"/>
  <c r="Q214" i="14"/>
  <c r="E214" i="14" s="1"/>
  <c r="AB214" i="14" s="1"/>
  <c r="M17" i="4"/>
  <c r="N17" i="4"/>
  <c r="O17" i="4"/>
  <c r="I3" i="4" l="1"/>
  <c r="G3" i="4"/>
  <c r="H1" i="4" s="1"/>
  <c r="G14" i="4"/>
  <c r="H14" i="4"/>
  <c r="I14" i="4" s="1"/>
  <c r="I15" i="4"/>
  <c r="H15" i="4"/>
  <c r="G15" i="4"/>
  <c r="F210" i="11" l="1"/>
  <c r="H210" i="11"/>
  <c r="K210" i="11"/>
  <c r="L210" i="11"/>
  <c r="M210" i="11" s="1"/>
  <c r="O210" i="11"/>
  <c r="P210" i="11" s="1"/>
  <c r="Q210" i="11"/>
  <c r="E210" i="11" s="1"/>
  <c r="F211" i="11"/>
  <c r="H211" i="11"/>
  <c r="K211" i="11"/>
  <c r="L211" i="11"/>
  <c r="M211" i="11" s="1"/>
  <c r="O211" i="11"/>
  <c r="P211" i="11"/>
  <c r="Q211" i="11"/>
  <c r="E211" i="11" s="1"/>
  <c r="F212" i="11"/>
  <c r="H212" i="11"/>
  <c r="K212" i="11"/>
  <c r="L212" i="11"/>
  <c r="O212" i="11"/>
  <c r="P212" i="11" s="1"/>
  <c r="Q212" i="11"/>
  <c r="E212" i="11" s="1"/>
  <c r="F213" i="11"/>
  <c r="H213" i="11"/>
  <c r="K213" i="11"/>
  <c r="L213" i="11"/>
  <c r="M213" i="11" s="1"/>
  <c r="O213" i="11"/>
  <c r="P213" i="11" s="1"/>
  <c r="Q213" i="11"/>
  <c r="E213" i="11" s="1"/>
  <c r="F214" i="11"/>
  <c r="H214" i="11"/>
  <c r="K214" i="11"/>
  <c r="L214" i="11"/>
  <c r="O214" i="11"/>
  <c r="P214" i="11"/>
  <c r="Q214" i="11"/>
  <c r="E214" i="11" s="1"/>
  <c r="F209" i="14"/>
  <c r="H209" i="14"/>
  <c r="K209" i="14"/>
  <c r="L209" i="14"/>
  <c r="M209" i="14" s="1"/>
  <c r="N209" i="14" s="1"/>
  <c r="O209" i="14"/>
  <c r="P209" i="14" s="1"/>
  <c r="F210" i="14"/>
  <c r="H210" i="14"/>
  <c r="K210" i="14"/>
  <c r="L210" i="14"/>
  <c r="O210" i="14"/>
  <c r="P210" i="14" s="1"/>
  <c r="F211" i="14"/>
  <c r="H211" i="14"/>
  <c r="K211" i="14"/>
  <c r="L211" i="14"/>
  <c r="O211" i="14"/>
  <c r="Q211" i="14" s="1"/>
  <c r="E211" i="14" s="1"/>
  <c r="AB211" i="14" s="1"/>
  <c r="F212" i="14"/>
  <c r="H212" i="14"/>
  <c r="K212" i="14"/>
  <c r="L212" i="14"/>
  <c r="O212" i="14"/>
  <c r="P212" i="14" s="1"/>
  <c r="F213" i="14"/>
  <c r="H213" i="14"/>
  <c r="K213" i="14"/>
  <c r="L213" i="14"/>
  <c r="M213" i="14" s="1"/>
  <c r="N213" i="14" s="1"/>
  <c r="O213" i="14"/>
  <c r="P213" i="14" s="1"/>
  <c r="AB214" i="11" l="1"/>
  <c r="AB213" i="11"/>
  <c r="AB210" i="11"/>
  <c r="AB211" i="11"/>
  <c r="Q209" i="14"/>
  <c r="E209" i="14" s="1"/>
  <c r="M212" i="14"/>
  <c r="N212" i="14" s="1"/>
  <c r="P211" i="14"/>
  <c r="AB212" i="11"/>
  <c r="AB209" i="14"/>
  <c r="M214" i="11"/>
  <c r="N214" i="11" s="1"/>
  <c r="N211" i="11"/>
  <c r="N210" i="11"/>
  <c r="N213" i="11"/>
  <c r="M212" i="11"/>
  <c r="N212" i="11" s="1"/>
  <c r="Q213" i="14"/>
  <c r="E213" i="14" s="1"/>
  <c r="AB213" i="14" s="1"/>
  <c r="M210" i="14"/>
  <c r="N210" i="14" s="1"/>
  <c r="Q212" i="14"/>
  <c r="E212" i="14" s="1"/>
  <c r="AB212" i="14" s="1"/>
  <c r="M211" i="14"/>
  <c r="N211" i="14" s="1"/>
  <c r="Q210" i="14"/>
  <c r="E210" i="14" s="1"/>
  <c r="AB210" i="14" s="1"/>
  <c r="M7" i="4"/>
  <c r="M16" i="4"/>
  <c r="N16" i="4"/>
  <c r="O16" i="4" s="1"/>
  <c r="G16" i="4"/>
  <c r="H16" i="4"/>
  <c r="I16" i="4"/>
  <c r="F205" i="11" l="1"/>
  <c r="H205" i="11"/>
  <c r="K205" i="11"/>
  <c r="L205" i="11"/>
  <c r="M205" i="11" s="1"/>
  <c r="O205" i="11"/>
  <c r="P205" i="11" s="1"/>
  <c r="Q205" i="11"/>
  <c r="E205" i="11" s="1"/>
  <c r="F206" i="11"/>
  <c r="H206" i="11"/>
  <c r="K206" i="11"/>
  <c r="L206" i="11"/>
  <c r="M206" i="11" s="1"/>
  <c r="O206" i="11"/>
  <c r="P206" i="11" s="1"/>
  <c r="Q206" i="11"/>
  <c r="E206" i="11" s="1"/>
  <c r="F207" i="11"/>
  <c r="H207" i="11"/>
  <c r="K207" i="11"/>
  <c r="L207" i="11"/>
  <c r="O207" i="11"/>
  <c r="P207" i="11" s="1"/>
  <c r="Q207" i="11"/>
  <c r="E207" i="11" s="1"/>
  <c r="F208" i="11"/>
  <c r="H208" i="11"/>
  <c r="K208" i="11"/>
  <c r="L208" i="11"/>
  <c r="M208" i="11" s="1"/>
  <c r="O208" i="11"/>
  <c r="P208" i="11" s="1"/>
  <c r="Q208" i="11"/>
  <c r="E208" i="11" s="1"/>
  <c r="F209" i="11"/>
  <c r="H209" i="11"/>
  <c r="K209" i="11"/>
  <c r="L209" i="11"/>
  <c r="M209" i="11" s="1"/>
  <c r="O209" i="11"/>
  <c r="P209" i="11" s="1"/>
  <c r="Q209" i="11"/>
  <c r="E209" i="11" s="1"/>
  <c r="F204" i="14"/>
  <c r="H204" i="14"/>
  <c r="K204" i="14"/>
  <c r="L204" i="14"/>
  <c r="M204" i="14" s="1"/>
  <c r="O204" i="14"/>
  <c r="Q204" i="14" s="1"/>
  <c r="E204" i="14" s="1"/>
  <c r="P204" i="14"/>
  <c r="F205" i="14"/>
  <c r="H205" i="14"/>
  <c r="K205" i="14"/>
  <c r="L205" i="14"/>
  <c r="O205" i="14"/>
  <c r="P205" i="14" s="1"/>
  <c r="F206" i="14"/>
  <c r="H206" i="14"/>
  <c r="K206" i="14"/>
  <c r="L206" i="14"/>
  <c r="O206" i="14"/>
  <c r="Q206" i="14" s="1"/>
  <c r="E206" i="14" s="1"/>
  <c r="AB206" i="14" s="1"/>
  <c r="F207" i="14"/>
  <c r="H207" i="14"/>
  <c r="K207" i="14"/>
  <c r="L207" i="14"/>
  <c r="O207" i="14"/>
  <c r="Q207" i="14" s="1"/>
  <c r="E207" i="14" s="1"/>
  <c r="F208" i="14"/>
  <c r="H208" i="14"/>
  <c r="K208" i="14"/>
  <c r="L208" i="14"/>
  <c r="O208" i="14"/>
  <c r="Q208" i="14" s="1"/>
  <c r="E208" i="14" s="1"/>
  <c r="N206" i="11" l="1"/>
  <c r="N205" i="11"/>
  <c r="M208" i="14"/>
  <c r="N208" i="14" s="1"/>
  <c r="P207" i="14"/>
  <c r="P208" i="14"/>
  <c r="M207" i="14"/>
  <c r="N207" i="14" s="1"/>
  <c r="P206" i="14"/>
  <c r="AB209" i="11"/>
  <c r="AB207" i="11"/>
  <c r="AB205" i="11"/>
  <c r="AB208" i="11"/>
  <c r="AB206" i="11"/>
  <c r="AB204" i="14"/>
  <c r="AB207" i="14"/>
  <c r="AB208" i="14"/>
  <c r="N204" i="14"/>
  <c r="N209" i="11"/>
  <c r="N208" i="11"/>
  <c r="M207" i="11"/>
  <c r="N207" i="11" s="1"/>
  <c r="M206" i="14"/>
  <c r="N206" i="14" s="1"/>
  <c r="M205" i="14"/>
  <c r="N205" i="14" s="1"/>
  <c r="Q205" i="14"/>
  <c r="E205" i="14" s="1"/>
  <c r="AB205" i="14" s="1"/>
  <c r="G13" i="4"/>
  <c r="H13" i="4" l="1"/>
  <c r="I13" i="4"/>
  <c r="H4" i="4" l="1"/>
  <c r="H5" i="4"/>
  <c r="H6" i="4"/>
  <c r="H10" i="4"/>
  <c r="H12" i="4"/>
  <c r="N5" i="4"/>
  <c r="N6" i="4"/>
  <c r="N7" i="4"/>
  <c r="N8" i="4"/>
  <c r="N9" i="4"/>
  <c r="N11" i="4"/>
  <c r="N12" i="4"/>
  <c r="F199" i="14" l="1"/>
  <c r="H199" i="14"/>
  <c r="K199" i="14"/>
  <c r="L199" i="14"/>
  <c r="M199" i="14" s="1"/>
  <c r="O199" i="14"/>
  <c r="P199" i="14" s="1"/>
  <c r="F200" i="14"/>
  <c r="H200" i="14"/>
  <c r="K200" i="14"/>
  <c r="L200" i="14"/>
  <c r="O200" i="14"/>
  <c r="Q200" i="14" s="1"/>
  <c r="E200" i="14" s="1"/>
  <c r="F201" i="14"/>
  <c r="H201" i="14"/>
  <c r="K201" i="14"/>
  <c r="L201" i="14"/>
  <c r="O201" i="14"/>
  <c r="P201" i="14" s="1"/>
  <c r="F202" i="14"/>
  <c r="H202" i="14"/>
  <c r="K202" i="14"/>
  <c r="L202" i="14"/>
  <c r="O202" i="14"/>
  <c r="Q202" i="14" s="1"/>
  <c r="E202" i="14" s="1"/>
  <c r="F203" i="14"/>
  <c r="H203" i="14"/>
  <c r="K203" i="14"/>
  <c r="L203" i="14"/>
  <c r="M203" i="14" s="1"/>
  <c r="O203" i="14"/>
  <c r="P203" i="14" s="1"/>
  <c r="F200" i="11"/>
  <c r="H200" i="11"/>
  <c r="K200" i="11"/>
  <c r="L200" i="11"/>
  <c r="O200" i="11"/>
  <c r="P200" i="11" s="1"/>
  <c r="Q200" i="11"/>
  <c r="E200" i="11" s="1"/>
  <c r="F201" i="11"/>
  <c r="AB201" i="11" s="1"/>
  <c r="H201" i="11"/>
  <c r="K201" i="11"/>
  <c r="L201" i="11"/>
  <c r="M201" i="11" s="1"/>
  <c r="O201" i="11"/>
  <c r="P201" i="11" s="1"/>
  <c r="Q201" i="11"/>
  <c r="E201" i="11" s="1"/>
  <c r="F202" i="11"/>
  <c r="H202" i="11"/>
  <c r="K202" i="11"/>
  <c r="L202" i="11"/>
  <c r="O202" i="11"/>
  <c r="P202" i="11" s="1"/>
  <c r="Q202" i="11"/>
  <c r="E202" i="11" s="1"/>
  <c r="F203" i="11"/>
  <c r="H203" i="11"/>
  <c r="K203" i="11"/>
  <c r="L203" i="11"/>
  <c r="M203" i="11" s="1"/>
  <c r="O203" i="11"/>
  <c r="P203" i="11" s="1"/>
  <c r="Q203" i="11"/>
  <c r="E203" i="11" s="1"/>
  <c r="F204" i="11"/>
  <c r="H204" i="11"/>
  <c r="K204" i="11"/>
  <c r="L204" i="11"/>
  <c r="O204" i="11"/>
  <c r="P204" i="11" s="1"/>
  <c r="Q204" i="11"/>
  <c r="E204" i="11" s="1"/>
  <c r="M204" i="11" l="1"/>
  <c r="N204" i="11" s="1"/>
  <c r="AB200" i="11"/>
  <c r="M201" i="14"/>
  <c r="N201" i="14" s="1"/>
  <c r="M202" i="11"/>
  <c r="N202" i="11" s="1"/>
  <c r="M202" i="14"/>
  <c r="N202" i="14" s="1"/>
  <c r="P202" i="14"/>
  <c r="M200" i="14"/>
  <c r="N200" i="14" s="1"/>
  <c r="AB203" i="11"/>
  <c r="M200" i="11"/>
  <c r="N200" i="11" s="1"/>
  <c r="AB204" i="11"/>
  <c r="AB202" i="11"/>
  <c r="AB200" i="14"/>
  <c r="Q199" i="14"/>
  <c r="E199" i="14" s="1"/>
  <c r="AB199" i="14" s="1"/>
  <c r="AB202" i="14"/>
  <c r="Q203" i="14"/>
  <c r="E203" i="14" s="1"/>
  <c r="AB203" i="14" s="1"/>
  <c r="P200" i="14"/>
  <c r="N199" i="14"/>
  <c r="N203" i="11"/>
  <c r="N201" i="11"/>
  <c r="N203" i="14"/>
  <c r="Q201" i="14"/>
  <c r="E201" i="14" s="1"/>
  <c r="AB201" i="14" s="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Q195" i="11" l="1"/>
  <c r="E195" i="11" s="1"/>
  <c r="F195" i="11"/>
  <c r="H195" i="11"/>
  <c r="L195" i="11"/>
  <c r="O195" i="11"/>
  <c r="P195" i="11" s="1"/>
  <c r="Q196" i="11"/>
  <c r="E196" i="11"/>
  <c r="F196" i="11"/>
  <c r="H196" i="11"/>
  <c r="L196" i="11"/>
  <c r="O196" i="11"/>
  <c r="P196" i="11" s="1"/>
  <c r="Q197" i="11"/>
  <c r="E197" i="11" s="1"/>
  <c r="F197" i="11"/>
  <c r="H197" i="11"/>
  <c r="L197" i="11"/>
  <c r="M197" i="11" s="1"/>
  <c r="O197" i="11"/>
  <c r="P197" i="11" s="1"/>
  <c r="Q198" i="11"/>
  <c r="E198" i="11" s="1"/>
  <c r="F198" i="11"/>
  <c r="H198" i="11"/>
  <c r="L198" i="11"/>
  <c r="M198" i="11" s="1"/>
  <c r="O198" i="11"/>
  <c r="P198" i="11"/>
  <c r="Q199" i="11"/>
  <c r="E199" i="11" s="1"/>
  <c r="F199" i="11"/>
  <c r="H199" i="11"/>
  <c r="L199" i="11"/>
  <c r="M199" i="11" s="1"/>
  <c r="O199" i="11"/>
  <c r="P199" i="11" s="1"/>
  <c r="O194" i="14"/>
  <c r="Q194" i="14" s="1"/>
  <c r="E194" i="14" s="1"/>
  <c r="F194" i="14"/>
  <c r="H194" i="14"/>
  <c r="K194" i="14"/>
  <c r="L194" i="14"/>
  <c r="O195" i="14"/>
  <c r="P195" i="14" s="1"/>
  <c r="F195" i="14"/>
  <c r="H195" i="14"/>
  <c r="K195" i="14"/>
  <c r="L195" i="14"/>
  <c r="O196" i="14"/>
  <c r="Q196" i="14"/>
  <c r="E196" i="14" s="1"/>
  <c r="F196" i="14"/>
  <c r="H196" i="14"/>
  <c r="K196" i="14"/>
  <c r="L196" i="14"/>
  <c r="M196" i="14" s="1"/>
  <c r="P196" i="14"/>
  <c r="O197" i="14"/>
  <c r="Q197" i="14" s="1"/>
  <c r="E197" i="14" s="1"/>
  <c r="F197" i="14"/>
  <c r="H197" i="14"/>
  <c r="K197" i="14"/>
  <c r="L197" i="14"/>
  <c r="P197" i="14"/>
  <c r="O198" i="14"/>
  <c r="Q198" i="14" s="1"/>
  <c r="E198" i="14" s="1"/>
  <c r="F198" i="14"/>
  <c r="H198" i="14"/>
  <c r="K198" i="14"/>
  <c r="L198" i="14"/>
  <c r="M198" i="14" s="1"/>
  <c r="R3" i="11"/>
  <c r="R4" i="11" s="1"/>
  <c r="C145" i="11"/>
  <c r="C147" i="11"/>
  <c r="V34" i="11"/>
  <c r="V35" i="11" s="1"/>
  <c r="V36" i="11" s="1"/>
  <c r="V37" i="11" s="1"/>
  <c r="V38" i="11" s="1"/>
  <c r="V39" i="11" s="1"/>
  <c r="V40" i="11" s="1"/>
  <c r="V41" i="11" s="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X84" i="11" s="1"/>
  <c r="X85" i="11" s="1"/>
  <c r="X86" i="11" s="1"/>
  <c r="X87" i="11" s="1"/>
  <c r="X88" i="11" s="1"/>
  <c r="X89" i="11" s="1"/>
  <c r="X90" i="11" s="1"/>
  <c r="X91" i="11" s="1"/>
  <c r="X92" i="11" s="1"/>
  <c r="X93" i="11" s="1"/>
  <c r="X94" i="11" s="1"/>
  <c r="X95" i="11" s="1"/>
  <c r="X96" i="11" s="1"/>
  <c r="X97" i="11" s="1"/>
  <c r="X98" i="11" s="1"/>
  <c r="X99" i="11" s="1"/>
  <c r="X100" i="11" s="1"/>
  <c r="X101" i="11" s="1"/>
  <c r="X102" i="11" s="1"/>
  <c r="X103" i="11" s="1"/>
  <c r="X104" i="11" s="1"/>
  <c r="X105" i="11" s="1"/>
  <c r="X106" i="11" s="1"/>
  <c r="X107" i="11" s="1"/>
  <c r="X108" i="11" s="1"/>
  <c r="X109" i="11" s="1"/>
  <c r="X110" i="11" s="1"/>
  <c r="X111" i="11" s="1"/>
  <c r="X112" i="11" s="1"/>
  <c r="X113" i="11" s="1"/>
  <c r="X114" i="11" s="1"/>
  <c r="X115" i="11" s="1"/>
  <c r="X116" i="11" s="1"/>
  <c r="X117" i="11" s="1"/>
  <c r="X118" i="11" s="1"/>
  <c r="X119" i="11" s="1"/>
  <c r="X120" i="11" s="1"/>
  <c r="X121" i="11" s="1"/>
  <c r="X122" i="11" s="1"/>
  <c r="X123" i="11" s="1"/>
  <c r="X124" i="11" s="1"/>
  <c r="X125" i="11" s="1"/>
  <c r="X126" i="11" s="1"/>
  <c r="X127" i="11" s="1"/>
  <c r="X128" i="11" s="1"/>
  <c r="X129" i="11" s="1"/>
  <c r="X130" i="11" s="1"/>
  <c r="X131" i="11" s="1"/>
  <c r="X132" i="11" s="1"/>
  <c r="X133" i="11" s="1"/>
  <c r="X134" i="11" s="1"/>
  <c r="X135" i="11" s="1"/>
  <c r="X136" i="11" s="1"/>
  <c r="X137" i="11" s="1"/>
  <c r="X138" i="11" s="1"/>
  <c r="X139" i="11" s="1"/>
  <c r="X140" i="11" s="1"/>
  <c r="X141" i="11" s="1"/>
  <c r="X142" i="11" s="1"/>
  <c r="X143" i="11" s="1"/>
  <c r="X144" i="11" s="1"/>
  <c r="X145" i="11" s="1"/>
  <c r="X146" i="11" s="1"/>
  <c r="X147" i="11" s="1"/>
  <c r="X148" i="11" s="1"/>
  <c r="X149" i="11" s="1"/>
  <c r="X150" i="11" s="1"/>
  <c r="X151" i="11" s="1"/>
  <c r="X152" i="11" s="1"/>
  <c r="X153" i="11" s="1"/>
  <c r="X154" i="11" s="1"/>
  <c r="X155" i="11" s="1"/>
  <c r="X156" i="11" s="1"/>
  <c r="X157" i="11" s="1"/>
  <c r="X158" i="11" s="1"/>
  <c r="X159" i="11" s="1"/>
  <c r="X160" i="11" s="1"/>
  <c r="X161" i="11" s="1"/>
  <c r="X162" i="11" s="1"/>
  <c r="X163" i="11" s="1"/>
  <c r="X164" i="11" s="1"/>
  <c r="X165" i="11" s="1"/>
  <c r="X166" i="11" s="1"/>
  <c r="X167" i="11" s="1"/>
  <c r="X168" i="11" s="1"/>
  <c r="X169" i="11" s="1"/>
  <c r="X170" i="11" s="1"/>
  <c r="X171" i="11" s="1"/>
  <c r="X172" i="11" s="1"/>
  <c r="X173" i="11" s="1"/>
  <c r="X174" i="11" s="1"/>
  <c r="X175" i="11" s="1"/>
  <c r="X176" i="11" s="1"/>
  <c r="X177" i="11" s="1"/>
  <c r="X178" i="11" s="1"/>
  <c r="X179" i="11" s="1"/>
  <c r="X180" i="11" s="1"/>
  <c r="X181" i="11" s="1"/>
  <c r="X182" i="11" s="1"/>
  <c r="X183" i="11" s="1"/>
  <c r="X184" i="11" s="1"/>
  <c r="X185" i="11" s="1"/>
  <c r="X186" i="11" s="1"/>
  <c r="X187" i="11" s="1"/>
  <c r="X188" i="11" s="1"/>
  <c r="X189" i="11" s="1"/>
  <c r="X190" i="11" s="1"/>
  <c r="X191" i="11" s="1"/>
  <c r="X192" i="11" s="1"/>
  <c r="X193" i="11" s="1"/>
  <c r="X194" i="11" s="1"/>
  <c r="X195" i="11" s="1"/>
  <c r="X196" i="11" s="1"/>
  <c r="X197" i="11" s="1"/>
  <c r="X198" i="11" s="1"/>
  <c r="X199" i="11" s="1"/>
  <c r="X200" i="11" s="1"/>
  <c r="X201" i="11" s="1"/>
  <c r="X202" i="11" s="1"/>
  <c r="X203" i="11" s="1"/>
  <c r="X204" i="11" s="1"/>
  <c r="X205" i="11" s="1"/>
  <c r="X206" i="11" s="1"/>
  <c r="X207" i="11" s="1"/>
  <c r="X208" i="11" s="1"/>
  <c r="X209" i="11" s="1"/>
  <c r="X210" i="11" s="1"/>
  <c r="X211" i="11" s="1"/>
  <c r="X212" i="11" s="1"/>
  <c r="X213" i="11" s="1"/>
  <c r="X214" i="11" s="1"/>
  <c r="X215" i="11" s="1"/>
  <c r="X216" i="11" s="1"/>
  <c r="X217" i="11" s="1"/>
  <c r="X218" i="11" s="1"/>
  <c r="X219" i="11" s="1"/>
  <c r="R3" i="14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R84" i="14" s="1"/>
  <c r="R85" i="14" s="1"/>
  <c r="R86" i="14" s="1"/>
  <c r="R87" i="14" s="1"/>
  <c r="R88" i="14" s="1"/>
  <c r="R89" i="14" s="1"/>
  <c r="R90" i="14" s="1"/>
  <c r="R91" i="14" s="1"/>
  <c r="R92" i="14" s="1"/>
  <c r="R93" i="14" s="1"/>
  <c r="R94" i="14" s="1"/>
  <c r="R95" i="14" s="1"/>
  <c r="R96" i="14" s="1"/>
  <c r="R97" i="14" s="1"/>
  <c r="R98" i="14" s="1"/>
  <c r="R99" i="14" s="1"/>
  <c r="R100" i="14" s="1"/>
  <c r="R101" i="14" s="1"/>
  <c r="R102" i="14" s="1"/>
  <c r="R103" i="14" s="1"/>
  <c r="R104" i="14" s="1"/>
  <c r="R105" i="14" s="1"/>
  <c r="R106" i="14" s="1"/>
  <c r="R107" i="14" s="1"/>
  <c r="R108" i="14" s="1"/>
  <c r="R109" i="14" s="1"/>
  <c r="R110" i="14" s="1"/>
  <c r="R111" i="14" s="1"/>
  <c r="R112" i="14" s="1"/>
  <c r="R113" i="14" s="1"/>
  <c r="R114" i="14" s="1"/>
  <c r="R115" i="14" s="1"/>
  <c r="R116" i="14" s="1"/>
  <c r="R117" i="14" s="1"/>
  <c r="R118" i="14" s="1"/>
  <c r="R119" i="14" s="1"/>
  <c r="R120" i="14" s="1"/>
  <c r="R121" i="14" s="1"/>
  <c r="R122" i="14" s="1"/>
  <c r="R123" i="14" s="1"/>
  <c r="R124" i="14" s="1"/>
  <c r="R125" i="14" s="1"/>
  <c r="R126" i="14" s="1"/>
  <c r="R127" i="14" s="1"/>
  <c r="R128" i="14" s="1"/>
  <c r="R129" i="14" s="1"/>
  <c r="R130" i="14" s="1"/>
  <c r="R131" i="14" s="1"/>
  <c r="R132" i="14" s="1"/>
  <c r="R133" i="14" s="1"/>
  <c r="R134" i="14" s="1"/>
  <c r="R135" i="14" s="1"/>
  <c r="R136" i="14" s="1"/>
  <c r="R137" i="14" s="1"/>
  <c r="R138" i="14" s="1"/>
  <c r="R139" i="14" s="1"/>
  <c r="R140" i="14" s="1"/>
  <c r="R141" i="14" s="1"/>
  <c r="R142" i="14" s="1"/>
  <c r="R143" i="14" s="1"/>
  <c r="R144" i="14" s="1"/>
  <c r="R145" i="14" s="1"/>
  <c r="R146" i="14" s="1"/>
  <c r="R147" i="14" s="1"/>
  <c r="R148" i="14" s="1"/>
  <c r="R149" i="14" s="1"/>
  <c r="R150" i="14" s="1"/>
  <c r="R151" i="14" s="1"/>
  <c r="R152" i="14" s="1"/>
  <c r="R153" i="14" s="1"/>
  <c r="R154" i="14" s="1"/>
  <c r="R155" i="14" s="1"/>
  <c r="R156" i="14" s="1"/>
  <c r="R157" i="14" s="1"/>
  <c r="R158" i="14" s="1"/>
  <c r="R159" i="14" s="1"/>
  <c r="R160" i="14" s="1"/>
  <c r="R161" i="14" s="1"/>
  <c r="R162" i="14" s="1"/>
  <c r="R163" i="14" s="1"/>
  <c r="R164" i="14" s="1"/>
  <c r="R165" i="14" s="1"/>
  <c r="R166" i="14" s="1"/>
  <c r="R167" i="14" s="1"/>
  <c r="R168" i="14" s="1"/>
  <c r="R169" i="14" s="1"/>
  <c r="R170" i="14" s="1"/>
  <c r="R171" i="14" s="1"/>
  <c r="R172" i="14" s="1"/>
  <c r="R173" i="14" s="1"/>
  <c r="R174" i="14" s="1"/>
  <c r="R175" i="14" s="1"/>
  <c r="R176" i="14" s="1"/>
  <c r="R177" i="14" s="1"/>
  <c r="R178" i="14" s="1"/>
  <c r="R179" i="14" s="1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X2" i="14"/>
  <c r="X3" i="14" s="1"/>
  <c r="X4" i="14" s="1"/>
  <c r="X5" i="14" s="1"/>
  <c r="X6" i="14" s="1"/>
  <c r="X7" i="14" s="1"/>
  <c r="Q190" i="11"/>
  <c r="E190" i="11" s="1"/>
  <c r="F190" i="11"/>
  <c r="H190" i="11"/>
  <c r="L190" i="11"/>
  <c r="M190" i="11" s="1"/>
  <c r="O190" i="11"/>
  <c r="P190" i="11" s="1"/>
  <c r="Q191" i="11"/>
  <c r="E191" i="11" s="1"/>
  <c r="F191" i="11"/>
  <c r="H191" i="11"/>
  <c r="L191" i="11"/>
  <c r="M191" i="11" s="1"/>
  <c r="O191" i="11"/>
  <c r="P191" i="11" s="1"/>
  <c r="Q192" i="11"/>
  <c r="E192" i="11" s="1"/>
  <c r="F192" i="11"/>
  <c r="H192" i="11"/>
  <c r="L192" i="11"/>
  <c r="M192" i="11" s="1"/>
  <c r="O192" i="11"/>
  <c r="P192" i="11" s="1"/>
  <c r="Q193" i="11"/>
  <c r="E193" i="11" s="1"/>
  <c r="F193" i="11"/>
  <c r="H193" i="11"/>
  <c r="L193" i="11"/>
  <c r="M193" i="11" s="1"/>
  <c r="O193" i="11"/>
  <c r="P193" i="11" s="1"/>
  <c r="Q194" i="11"/>
  <c r="E194" i="11" s="1"/>
  <c r="F194" i="11"/>
  <c r="H194" i="11"/>
  <c r="L194" i="11"/>
  <c r="M194" i="11" s="1"/>
  <c r="O194" i="11"/>
  <c r="P194" i="11" s="1"/>
  <c r="O189" i="14"/>
  <c r="Q189" i="14" s="1"/>
  <c r="E189" i="14" s="1"/>
  <c r="F189" i="14"/>
  <c r="H189" i="14"/>
  <c r="K189" i="14"/>
  <c r="L189" i="14"/>
  <c r="M189" i="14" s="1"/>
  <c r="O190" i="14"/>
  <c r="Q190" i="14" s="1"/>
  <c r="E190" i="14" s="1"/>
  <c r="F190" i="14"/>
  <c r="AB190" i="14" s="1"/>
  <c r="H190" i="14"/>
  <c r="K190" i="14"/>
  <c r="L190" i="14"/>
  <c r="O191" i="14"/>
  <c r="Q191" i="14" s="1"/>
  <c r="E191" i="14" s="1"/>
  <c r="F191" i="14"/>
  <c r="H191" i="14"/>
  <c r="K191" i="14"/>
  <c r="L191" i="14"/>
  <c r="M191" i="14" s="1"/>
  <c r="O192" i="14"/>
  <c r="Q192" i="14" s="1"/>
  <c r="E192" i="14" s="1"/>
  <c r="F192" i="14"/>
  <c r="AB192" i="14" s="1"/>
  <c r="H192" i="14"/>
  <c r="K192" i="14"/>
  <c r="L192" i="14"/>
  <c r="O193" i="14"/>
  <c r="Q193" i="14" s="1"/>
  <c r="E193" i="14" s="1"/>
  <c r="F193" i="14"/>
  <c r="H193" i="14"/>
  <c r="K193" i="14"/>
  <c r="L193" i="14"/>
  <c r="O12" i="4"/>
  <c r="E1" i="4"/>
  <c r="Q187" i="11"/>
  <c r="E187" i="11" s="1"/>
  <c r="F187" i="11"/>
  <c r="H187" i="11"/>
  <c r="L187" i="11"/>
  <c r="M187" i="11" s="1"/>
  <c r="O187" i="11"/>
  <c r="P187" i="11" s="1"/>
  <c r="Q188" i="11"/>
  <c r="E188" i="11" s="1"/>
  <c r="F188" i="11"/>
  <c r="H188" i="11"/>
  <c r="L188" i="11"/>
  <c r="M188" i="11" s="1"/>
  <c r="O188" i="11"/>
  <c r="P188" i="11" s="1"/>
  <c r="Q189" i="11"/>
  <c r="E189" i="11" s="1"/>
  <c r="F189" i="11"/>
  <c r="H189" i="11"/>
  <c r="L189" i="11"/>
  <c r="M189" i="11" s="1"/>
  <c r="O189" i="11"/>
  <c r="P189" i="11" s="1"/>
  <c r="Q185" i="11"/>
  <c r="E185" i="11" s="1"/>
  <c r="F185" i="11"/>
  <c r="H185" i="11"/>
  <c r="L185" i="11"/>
  <c r="M185" i="11" s="1"/>
  <c r="O185" i="11"/>
  <c r="P185" i="11" s="1"/>
  <c r="Q186" i="11"/>
  <c r="E186" i="11" s="1"/>
  <c r="F186" i="11"/>
  <c r="H186" i="11"/>
  <c r="L186" i="11"/>
  <c r="M186" i="11" s="1"/>
  <c r="O186" i="11"/>
  <c r="P186" i="11" s="1"/>
  <c r="O186" i="14"/>
  <c r="P186" i="14" s="1"/>
  <c r="F186" i="14"/>
  <c r="H186" i="14"/>
  <c r="K186" i="14"/>
  <c r="L186" i="14"/>
  <c r="O187" i="14"/>
  <c r="Q187" i="14" s="1"/>
  <c r="E187" i="14" s="1"/>
  <c r="F187" i="14"/>
  <c r="H187" i="14"/>
  <c r="K187" i="14"/>
  <c r="L187" i="14"/>
  <c r="O188" i="14"/>
  <c r="Q188" i="14" s="1"/>
  <c r="E188" i="14" s="1"/>
  <c r="F188" i="14"/>
  <c r="H188" i="14"/>
  <c r="K188" i="14"/>
  <c r="L188" i="14"/>
  <c r="O185" i="14"/>
  <c r="Q185" i="14" s="1"/>
  <c r="E185" i="14" s="1"/>
  <c r="F185" i="14"/>
  <c r="H185" i="14"/>
  <c r="K185" i="14"/>
  <c r="L185" i="14"/>
  <c r="O184" i="14"/>
  <c r="P184" i="14" s="1"/>
  <c r="F184" i="14"/>
  <c r="H184" i="14"/>
  <c r="K184" i="14"/>
  <c r="L184" i="14"/>
  <c r="I12" i="4"/>
  <c r="F180" i="11"/>
  <c r="H180" i="11"/>
  <c r="L180" i="11"/>
  <c r="M180" i="11" s="1"/>
  <c r="O180" i="11"/>
  <c r="P180" i="11" s="1"/>
  <c r="Q180" i="11"/>
  <c r="E180" i="11" s="1"/>
  <c r="F181" i="11"/>
  <c r="H181" i="11"/>
  <c r="L181" i="11"/>
  <c r="M181" i="11" s="1"/>
  <c r="O181" i="11"/>
  <c r="P181" i="11" s="1"/>
  <c r="Q181" i="11"/>
  <c r="E181" i="11" s="1"/>
  <c r="F182" i="11"/>
  <c r="H182" i="11"/>
  <c r="L182" i="11"/>
  <c r="M182" i="11" s="1"/>
  <c r="O182" i="11"/>
  <c r="P182" i="11" s="1"/>
  <c r="Q182" i="11"/>
  <c r="E182" i="11" s="1"/>
  <c r="F183" i="11"/>
  <c r="H183" i="11"/>
  <c r="L183" i="11"/>
  <c r="M183" i="11" s="1"/>
  <c r="O183" i="11"/>
  <c r="P183" i="11" s="1"/>
  <c r="Q183" i="11"/>
  <c r="E183" i="11" s="1"/>
  <c r="F184" i="11"/>
  <c r="H184" i="11"/>
  <c r="L184" i="11"/>
  <c r="M184" i="11" s="1"/>
  <c r="O184" i="11"/>
  <c r="P184" i="11"/>
  <c r="Q184" i="11"/>
  <c r="E184" i="11" s="1"/>
  <c r="F179" i="14"/>
  <c r="H179" i="14"/>
  <c r="K179" i="14"/>
  <c r="L179" i="14"/>
  <c r="O179" i="14"/>
  <c r="P179" i="14" s="1"/>
  <c r="F180" i="14"/>
  <c r="H180" i="14"/>
  <c r="K180" i="14"/>
  <c r="L180" i="14"/>
  <c r="O180" i="14"/>
  <c r="Q180" i="14" s="1"/>
  <c r="E180" i="14" s="1"/>
  <c r="F181" i="14"/>
  <c r="H181" i="14"/>
  <c r="K181" i="14"/>
  <c r="L181" i="14"/>
  <c r="O181" i="14"/>
  <c r="Q181" i="14" s="1"/>
  <c r="E181" i="14" s="1"/>
  <c r="F182" i="14"/>
  <c r="H182" i="14"/>
  <c r="K182" i="14"/>
  <c r="L182" i="14"/>
  <c r="O182" i="14"/>
  <c r="Q182" i="14" s="1"/>
  <c r="E182" i="14" s="1"/>
  <c r="F183" i="14"/>
  <c r="H183" i="14"/>
  <c r="K183" i="14"/>
  <c r="L183" i="14"/>
  <c r="O183" i="14"/>
  <c r="Q183" i="14" s="1"/>
  <c r="E183" i="14" s="1"/>
  <c r="F175" i="14"/>
  <c r="H175" i="14"/>
  <c r="K175" i="14"/>
  <c r="L175" i="14"/>
  <c r="O175" i="14"/>
  <c r="P175" i="14" s="1"/>
  <c r="F176" i="14"/>
  <c r="H176" i="14"/>
  <c r="K176" i="14"/>
  <c r="L176" i="14"/>
  <c r="O176" i="14"/>
  <c r="Q176" i="14" s="1"/>
  <c r="E176" i="14" s="1"/>
  <c r="F177" i="14"/>
  <c r="H177" i="14"/>
  <c r="K177" i="14"/>
  <c r="L177" i="14"/>
  <c r="O177" i="14"/>
  <c r="Q177" i="14" s="1"/>
  <c r="E177" i="14" s="1"/>
  <c r="F178" i="14"/>
  <c r="H178" i="14"/>
  <c r="K178" i="14"/>
  <c r="L178" i="14"/>
  <c r="O178" i="14"/>
  <c r="Q178" i="14" s="1"/>
  <c r="E178" i="14" s="1"/>
  <c r="F176" i="11"/>
  <c r="H176" i="11"/>
  <c r="L176" i="11"/>
  <c r="M176" i="11" s="1"/>
  <c r="O176" i="11"/>
  <c r="P176" i="11" s="1"/>
  <c r="Q176" i="11"/>
  <c r="E176" i="11" s="1"/>
  <c r="F177" i="11"/>
  <c r="H177" i="11"/>
  <c r="L177" i="11"/>
  <c r="M177" i="11" s="1"/>
  <c r="O177" i="11"/>
  <c r="P177" i="11" s="1"/>
  <c r="Q177" i="11"/>
  <c r="E177" i="11" s="1"/>
  <c r="F178" i="11"/>
  <c r="H178" i="11"/>
  <c r="L178" i="11"/>
  <c r="M178" i="11" s="1"/>
  <c r="O178" i="11"/>
  <c r="P178" i="11" s="1"/>
  <c r="Q178" i="11"/>
  <c r="E178" i="11" s="1"/>
  <c r="F179" i="11"/>
  <c r="H179" i="11"/>
  <c r="L179" i="11"/>
  <c r="M179" i="11" s="1"/>
  <c r="O179" i="11"/>
  <c r="P179" i="11" s="1"/>
  <c r="Q179" i="11"/>
  <c r="E179" i="11" s="1"/>
  <c r="Q175" i="14"/>
  <c r="E175" i="14" s="1"/>
  <c r="F169" i="14"/>
  <c r="H169" i="14"/>
  <c r="K169" i="14"/>
  <c r="L169" i="14"/>
  <c r="O169" i="14"/>
  <c r="P169" i="14" s="1"/>
  <c r="F171" i="11"/>
  <c r="H171" i="11"/>
  <c r="L171" i="11"/>
  <c r="M171" i="11" s="1"/>
  <c r="O171" i="11"/>
  <c r="P171" i="11" s="1"/>
  <c r="Q171" i="11"/>
  <c r="E171" i="11" s="1"/>
  <c r="F172" i="11"/>
  <c r="H172" i="11"/>
  <c r="L172" i="11"/>
  <c r="M172" i="11" s="1"/>
  <c r="O172" i="11"/>
  <c r="P172" i="11" s="1"/>
  <c r="Q172" i="11"/>
  <c r="E172" i="11" s="1"/>
  <c r="F173" i="11"/>
  <c r="H173" i="11"/>
  <c r="L173" i="11"/>
  <c r="M173" i="11" s="1"/>
  <c r="O173" i="11"/>
  <c r="P173" i="11" s="1"/>
  <c r="Q173" i="11"/>
  <c r="E173" i="11" s="1"/>
  <c r="F174" i="11"/>
  <c r="H174" i="11"/>
  <c r="L174" i="11"/>
  <c r="M174" i="11" s="1"/>
  <c r="O174" i="11"/>
  <c r="P174" i="11" s="1"/>
  <c r="Q174" i="11"/>
  <c r="E174" i="11" s="1"/>
  <c r="F175" i="11"/>
  <c r="H175" i="11"/>
  <c r="L175" i="11"/>
  <c r="M175" i="11" s="1"/>
  <c r="O175" i="11"/>
  <c r="P175" i="11" s="1"/>
  <c r="Q175" i="11"/>
  <c r="E175" i="11" s="1"/>
  <c r="F170" i="14"/>
  <c r="H170" i="14"/>
  <c r="K170" i="14"/>
  <c r="L170" i="14"/>
  <c r="O170" i="14"/>
  <c r="P170" i="14" s="1"/>
  <c r="F171" i="14"/>
  <c r="H171" i="14"/>
  <c r="K171" i="14"/>
  <c r="L171" i="14"/>
  <c r="O171" i="14"/>
  <c r="P171" i="14" s="1"/>
  <c r="F172" i="14"/>
  <c r="H172" i="14"/>
  <c r="K172" i="14"/>
  <c r="L172" i="14"/>
  <c r="O172" i="14"/>
  <c r="P172" i="14" s="1"/>
  <c r="F173" i="14"/>
  <c r="H173" i="14"/>
  <c r="K173" i="14"/>
  <c r="L173" i="14"/>
  <c r="O173" i="14"/>
  <c r="Q173" i="14" s="1"/>
  <c r="E173" i="14" s="1"/>
  <c r="F174" i="14"/>
  <c r="H174" i="14"/>
  <c r="K174" i="14"/>
  <c r="L174" i="14"/>
  <c r="O174" i="14"/>
  <c r="P174" i="14" s="1"/>
  <c r="Q169" i="14"/>
  <c r="E169" i="14" s="1"/>
  <c r="M11" i="4"/>
  <c r="O11" i="4"/>
  <c r="I10" i="4"/>
  <c r="I4" i="16"/>
  <c r="I5" i="16"/>
  <c r="I6" i="16"/>
  <c r="I3" i="16"/>
  <c r="F167" i="11"/>
  <c r="H167" i="11"/>
  <c r="L167" i="11"/>
  <c r="M167" i="11" s="1"/>
  <c r="O167" i="11"/>
  <c r="P167" i="11" s="1"/>
  <c r="Q167" i="11"/>
  <c r="E167" i="11" s="1"/>
  <c r="F168" i="11"/>
  <c r="H168" i="11"/>
  <c r="L168" i="11"/>
  <c r="M168" i="11" s="1"/>
  <c r="O168" i="11"/>
  <c r="P168" i="11" s="1"/>
  <c r="Q168" i="11"/>
  <c r="E168" i="11" s="1"/>
  <c r="F169" i="11"/>
  <c r="H169" i="11"/>
  <c r="L169" i="11"/>
  <c r="M169" i="11" s="1"/>
  <c r="O169" i="11"/>
  <c r="P169" i="11" s="1"/>
  <c r="Q169" i="11"/>
  <c r="E169" i="11" s="1"/>
  <c r="F170" i="11"/>
  <c r="H170" i="11"/>
  <c r="L170" i="11"/>
  <c r="M170" i="11" s="1"/>
  <c r="O170" i="11"/>
  <c r="P170" i="11" s="1"/>
  <c r="Q170" i="11"/>
  <c r="E170" i="11" s="1"/>
  <c r="F166" i="11"/>
  <c r="H166" i="11"/>
  <c r="L166" i="11"/>
  <c r="M166" i="11" s="1"/>
  <c r="O166" i="11"/>
  <c r="P166" i="11" s="1"/>
  <c r="Q166" i="11"/>
  <c r="E166" i="11" s="1"/>
  <c r="F166" i="14"/>
  <c r="H166" i="14"/>
  <c r="K166" i="14"/>
  <c r="L166" i="14"/>
  <c r="O166" i="14"/>
  <c r="P166" i="14" s="1"/>
  <c r="F167" i="14"/>
  <c r="H167" i="14"/>
  <c r="K167" i="14"/>
  <c r="L167" i="14"/>
  <c r="O167" i="14"/>
  <c r="Q167" i="14" s="1"/>
  <c r="E167" i="14" s="1"/>
  <c r="F168" i="14"/>
  <c r="H168" i="14"/>
  <c r="K168" i="14"/>
  <c r="L168" i="14"/>
  <c r="O168" i="14"/>
  <c r="Q168" i="14" s="1"/>
  <c r="E168" i="14" s="1"/>
  <c r="F165" i="14"/>
  <c r="H165" i="14"/>
  <c r="K165" i="14"/>
  <c r="L165" i="14"/>
  <c r="O165" i="14"/>
  <c r="P165" i="14" s="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M151" i="11" s="1"/>
  <c r="L152" i="11"/>
  <c r="M152" i="11" s="1"/>
  <c r="L153" i="11"/>
  <c r="M153" i="11" s="1"/>
  <c r="L154" i="11"/>
  <c r="M154" i="11" s="1"/>
  <c r="L155" i="11"/>
  <c r="M155" i="11" s="1"/>
  <c r="L156" i="11"/>
  <c r="M156" i="11" s="1"/>
  <c r="L157" i="11"/>
  <c r="M157" i="11" s="1"/>
  <c r="L158" i="11"/>
  <c r="M158" i="11" s="1"/>
  <c r="L159" i="11"/>
  <c r="M159" i="11" s="1"/>
  <c r="L160" i="11"/>
  <c r="M160" i="11" s="1"/>
  <c r="L161" i="11"/>
  <c r="M161" i="11" s="1"/>
  <c r="L162" i="11"/>
  <c r="M162" i="11" s="1"/>
  <c r="L163" i="11"/>
  <c r="M163" i="11" s="1"/>
  <c r="L164" i="11"/>
  <c r="M164" i="11" s="1"/>
  <c r="L165" i="11"/>
  <c r="M165" i="11" s="1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2" i="11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2" i="14"/>
  <c r="F161" i="11"/>
  <c r="H161" i="11"/>
  <c r="O161" i="11"/>
  <c r="P161" i="11" s="1"/>
  <c r="Q161" i="11"/>
  <c r="E161" i="11" s="1"/>
  <c r="F162" i="11"/>
  <c r="H162" i="11"/>
  <c r="O162" i="11"/>
  <c r="P162" i="11" s="1"/>
  <c r="Q162" i="11"/>
  <c r="E162" i="11" s="1"/>
  <c r="F163" i="11"/>
  <c r="H163" i="11"/>
  <c r="O163" i="11"/>
  <c r="P163" i="11" s="1"/>
  <c r="Q163" i="11"/>
  <c r="E163" i="11" s="1"/>
  <c r="F164" i="11"/>
  <c r="H164" i="11"/>
  <c r="O164" i="11"/>
  <c r="P164" i="11" s="1"/>
  <c r="Q164" i="11"/>
  <c r="E164" i="11" s="1"/>
  <c r="F165" i="11"/>
  <c r="H165" i="11"/>
  <c r="O165" i="11"/>
  <c r="P165" i="11" s="1"/>
  <c r="Q165" i="11"/>
  <c r="E165" i="11" s="1"/>
  <c r="F160" i="14"/>
  <c r="H160" i="14"/>
  <c r="O160" i="14"/>
  <c r="P160" i="14" s="1"/>
  <c r="F161" i="14"/>
  <c r="H161" i="14"/>
  <c r="O161" i="14"/>
  <c r="P161" i="14" s="1"/>
  <c r="F162" i="14"/>
  <c r="H162" i="14"/>
  <c r="O162" i="14"/>
  <c r="Q162" i="14" s="1"/>
  <c r="E162" i="14" s="1"/>
  <c r="F163" i="14"/>
  <c r="H163" i="14"/>
  <c r="O163" i="14"/>
  <c r="P163" i="14" s="1"/>
  <c r="F164" i="14"/>
  <c r="H164" i="14"/>
  <c r="O164" i="14"/>
  <c r="F4" i="16"/>
  <c r="F5" i="16"/>
  <c r="F6" i="16"/>
  <c r="F2" i="16"/>
  <c r="F156" i="11"/>
  <c r="H156" i="11"/>
  <c r="O156" i="11"/>
  <c r="P156" i="11" s="1"/>
  <c r="Q156" i="11"/>
  <c r="E156" i="11"/>
  <c r="F157" i="11"/>
  <c r="H157" i="11"/>
  <c r="O157" i="11"/>
  <c r="P157" i="11"/>
  <c r="Q157" i="11"/>
  <c r="E157" i="11" s="1"/>
  <c r="F158" i="11"/>
  <c r="H158" i="11"/>
  <c r="O158" i="11"/>
  <c r="P158" i="11" s="1"/>
  <c r="Q158" i="11"/>
  <c r="E158" i="11" s="1"/>
  <c r="F159" i="11"/>
  <c r="H159" i="11"/>
  <c r="O159" i="11"/>
  <c r="P159" i="11" s="1"/>
  <c r="Q159" i="11"/>
  <c r="E159" i="11" s="1"/>
  <c r="F160" i="11"/>
  <c r="H160" i="11"/>
  <c r="O160" i="11"/>
  <c r="P160" i="11" s="1"/>
  <c r="Q160" i="11"/>
  <c r="E160" i="11" s="1"/>
  <c r="F155" i="14"/>
  <c r="H155" i="14"/>
  <c r="O155" i="14"/>
  <c r="Q155" i="14" s="1"/>
  <c r="E155" i="14" s="1"/>
  <c r="F156" i="14"/>
  <c r="H156" i="14"/>
  <c r="O156" i="14"/>
  <c r="P156" i="14" s="1"/>
  <c r="F157" i="14"/>
  <c r="H157" i="14"/>
  <c r="O157" i="14"/>
  <c r="F158" i="14"/>
  <c r="H158" i="14"/>
  <c r="O158" i="14"/>
  <c r="Q158" i="14" s="1"/>
  <c r="E158" i="14" s="1"/>
  <c r="F159" i="14"/>
  <c r="H159" i="14"/>
  <c r="O159" i="14"/>
  <c r="P159" i="14" s="1"/>
  <c r="G6" i="16"/>
  <c r="H2" i="16"/>
  <c r="H3" i="16"/>
  <c r="H4" i="16"/>
  <c r="J4" i="16" s="1"/>
  <c r="G4" i="16"/>
  <c r="G5" i="16"/>
  <c r="G2" i="16"/>
  <c r="I2" i="16"/>
  <c r="M5" i="3"/>
  <c r="M4" i="3"/>
  <c r="M3" i="3"/>
  <c r="J3" i="16"/>
  <c r="J2" i="16"/>
  <c r="O9" i="4"/>
  <c r="M9" i="4"/>
  <c r="Q151" i="11"/>
  <c r="E151" i="11" s="1"/>
  <c r="F151" i="11"/>
  <c r="H151" i="11"/>
  <c r="O151" i="11"/>
  <c r="P151" i="11" s="1"/>
  <c r="Q152" i="11"/>
  <c r="E152" i="11"/>
  <c r="F152" i="11"/>
  <c r="H152" i="11"/>
  <c r="O152" i="11"/>
  <c r="P152" i="11"/>
  <c r="Q153" i="11"/>
  <c r="E153" i="11" s="1"/>
  <c r="F153" i="11"/>
  <c r="H153" i="11"/>
  <c r="O153" i="11"/>
  <c r="P153" i="11" s="1"/>
  <c r="Q154" i="11"/>
  <c r="E154" i="11" s="1"/>
  <c r="F154" i="11"/>
  <c r="H154" i="11"/>
  <c r="O154" i="11"/>
  <c r="P154" i="11" s="1"/>
  <c r="Q155" i="11"/>
  <c r="E155" i="11" s="1"/>
  <c r="F155" i="11"/>
  <c r="H155" i="11"/>
  <c r="O155" i="11"/>
  <c r="P155" i="11" s="1"/>
  <c r="O150" i="14"/>
  <c r="Q150" i="14" s="1"/>
  <c r="E150" i="14" s="1"/>
  <c r="F150" i="14"/>
  <c r="H150" i="14"/>
  <c r="P150" i="14"/>
  <c r="O151" i="14"/>
  <c r="P151" i="14" s="1"/>
  <c r="F151" i="14"/>
  <c r="H151" i="14"/>
  <c r="O152" i="14"/>
  <c r="Q152" i="14" s="1"/>
  <c r="E152" i="14" s="1"/>
  <c r="F152" i="14"/>
  <c r="H152" i="14"/>
  <c r="O153" i="14"/>
  <c r="P153" i="14" s="1"/>
  <c r="F153" i="14"/>
  <c r="H153" i="14"/>
  <c r="O154" i="14"/>
  <c r="Q154" i="14" s="1"/>
  <c r="E154" i="14" s="1"/>
  <c r="F154" i="14"/>
  <c r="H154" i="14"/>
  <c r="O8" i="4"/>
  <c r="M8" i="4"/>
  <c r="F145" i="14"/>
  <c r="H145" i="14"/>
  <c r="O145" i="14"/>
  <c r="Q145" i="14" s="1"/>
  <c r="E145" i="14" s="1"/>
  <c r="F146" i="14"/>
  <c r="H146" i="14"/>
  <c r="O146" i="14"/>
  <c r="P146" i="14" s="1"/>
  <c r="F147" i="14"/>
  <c r="H147" i="14"/>
  <c r="O147" i="14"/>
  <c r="Q147" i="14" s="1"/>
  <c r="E147" i="14" s="1"/>
  <c r="F148" i="14"/>
  <c r="H148" i="14"/>
  <c r="O148" i="14"/>
  <c r="Q148" i="14" s="1"/>
  <c r="E148" i="14" s="1"/>
  <c r="F149" i="14"/>
  <c r="H149" i="14"/>
  <c r="O149" i="14"/>
  <c r="P149" i="14" s="1"/>
  <c r="Q146" i="11"/>
  <c r="E146" i="11" s="1"/>
  <c r="F145" i="11"/>
  <c r="Q149" i="11"/>
  <c r="E149" i="11"/>
  <c r="Q150" i="11"/>
  <c r="E150" i="11" s="1"/>
  <c r="Q145" i="11"/>
  <c r="E145" i="11" s="1"/>
  <c r="O146" i="11"/>
  <c r="P146" i="11" s="1"/>
  <c r="F146" i="11"/>
  <c r="H146" i="11"/>
  <c r="F147" i="11"/>
  <c r="O148" i="11"/>
  <c r="P148" i="11" s="1"/>
  <c r="F148" i="11"/>
  <c r="H148" i="11"/>
  <c r="F149" i="11"/>
  <c r="O150" i="11"/>
  <c r="P150" i="11" s="1"/>
  <c r="F150" i="11"/>
  <c r="H150" i="11"/>
  <c r="E148" i="11"/>
  <c r="O149" i="11"/>
  <c r="P149" i="11" s="1"/>
  <c r="O147" i="11"/>
  <c r="P147" i="11" s="1"/>
  <c r="H149" i="11"/>
  <c r="H147" i="11"/>
  <c r="I6" i="4"/>
  <c r="E147" i="11"/>
  <c r="I4" i="4"/>
  <c r="I5" i="4"/>
  <c r="O7" i="4"/>
  <c r="O5" i="4"/>
  <c r="O6" i="4"/>
  <c r="H1" i="15"/>
  <c r="F1" i="15"/>
  <c r="G4" i="15"/>
  <c r="G5" i="15"/>
  <c r="G1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3" i="15"/>
  <c r="F142" i="11"/>
  <c r="H142" i="11"/>
  <c r="O142" i="11"/>
  <c r="Q142" i="11" s="1"/>
  <c r="E142" i="11" s="1"/>
  <c r="F143" i="11"/>
  <c r="H143" i="11"/>
  <c r="O143" i="11"/>
  <c r="P143" i="11" s="1"/>
  <c r="F144" i="11"/>
  <c r="H144" i="11"/>
  <c r="O144" i="11"/>
  <c r="Q144" i="11" s="1"/>
  <c r="E144" i="11" s="1"/>
  <c r="O145" i="11"/>
  <c r="P145" i="11" s="1"/>
  <c r="F141" i="14"/>
  <c r="H141" i="14"/>
  <c r="O141" i="14"/>
  <c r="P141" i="14" s="1"/>
  <c r="F142" i="14"/>
  <c r="H142" i="14"/>
  <c r="O142" i="14"/>
  <c r="Q142" i="14" s="1"/>
  <c r="E142" i="14" s="1"/>
  <c r="F143" i="14"/>
  <c r="H143" i="14"/>
  <c r="O143" i="14"/>
  <c r="F144" i="14"/>
  <c r="H144" i="14"/>
  <c r="O144" i="14"/>
  <c r="Q144" i="14" s="1"/>
  <c r="E144" i="14" s="1"/>
  <c r="O141" i="11"/>
  <c r="P141" i="11" s="1"/>
  <c r="M6" i="4"/>
  <c r="F139" i="11"/>
  <c r="H139" i="11"/>
  <c r="O139" i="11"/>
  <c r="P139" i="11" s="1"/>
  <c r="F140" i="11"/>
  <c r="H140" i="11"/>
  <c r="O140" i="11"/>
  <c r="Q140" i="11" s="1"/>
  <c r="E140" i="11" s="1"/>
  <c r="F141" i="11"/>
  <c r="H141" i="11"/>
  <c r="F138" i="14"/>
  <c r="H138" i="14"/>
  <c r="O138" i="14"/>
  <c r="Q138" i="14" s="1"/>
  <c r="E138" i="14" s="1"/>
  <c r="F139" i="14"/>
  <c r="H139" i="14"/>
  <c r="O139" i="14"/>
  <c r="Q139" i="14" s="1"/>
  <c r="E139" i="14" s="1"/>
  <c r="F140" i="14"/>
  <c r="H140" i="14"/>
  <c r="O140" i="14"/>
  <c r="P140" i="14" s="1"/>
  <c r="P138" i="14"/>
  <c r="F138" i="11"/>
  <c r="H138" i="11"/>
  <c r="O138" i="11"/>
  <c r="P138" i="11" s="1"/>
  <c r="F136" i="14"/>
  <c r="H136" i="14"/>
  <c r="O136" i="14"/>
  <c r="P136" i="14" s="1"/>
  <c r="F137" i="14"/>
  <c r="H137" i="14"/>
  <c r="O137" i="14"/>
  <c r="Q137" i="14" s="1"/>
  <c r="E137" i="14" s="1"/>
  <c r="F135" i="14"/>
  <c r="H135" i="14"/>
  <c r="O135" i="14"/>
  <c r="Q135" i="14" s="1"/>
  <c r="E135" i="14" s="1"/>
  <c r="P137" i="14"/>
  <c r="R23" i="13"/>
  <c r="S23" i="13"/>
  <c r="T23" i="13"/>
  <c r="U23" i="13"/>
  <c r="V23" i="13"/>
  <c r="X23" i="13"/>
  <c r="R24" i="13"/>
  <c r="S24" i="13"/>
  <c r="R25" i="13"/>
  <c r="R26" i="13"/>
  <c r="S26" i="13"/>
  <c r="S25" i="13"/>
  <c r="X25" i="13"/>
  <c r="M23" i="13"/>
  <c r="N23" i="13"/>
  <c r="N24" i="13"/>
  <c r="O24" i="13"/>
  <c r="O23" i="13"/>
  <c r="M24" i="13"/>
  <c r="M25" i="13"/>
  <c r="N25" i="13"/>
  <c r="O25" i="13"/>
  <c r="M26" i="13"/>
  <c r="N26" i="13"/>
  <c r="N27" i="13"/>
  <c r="N28" i="13"/>
  <c r="O28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O134" i="14"/>
  <c r="H134" i="14"/>
  <c r="F134" i="14"/>
  <c r="O133" i="14"/>
  <c r="P133" i="14" s="1"/>
  <c r="H133" i="14"/>
  <c r="F133" i="14"/>
  <c r="O132" i="14"/>
  <c r="P132" i="14" s="1"/>
  <c r="H132" i="14"/>
  <c r="F132" i="14"/>
  <c r="O131" i="14"/>
  <c r="P131" i="14" s="1"/>
  <c r="H131" i="14"/>
  <c r="F131" i="14"/>
  <c r="O130" i="14"/>
  <c r="H130" i="14"/>
  <c r="F130" i="14"/>
  <c r="O129" i="14"/>
  <c r="P129" i="14" s="1"/>
  <c r="H129" i="14"/>
  <c r="F129" i="14"/>
  <c r="O128" i="14"/>
  <c r="P128" i="14" s="1"/>
  <c r="H128" i="14"/>
  <c r="F128" i="14"/>
  <c r="O127" i="14"/>
  <c r="H127" i="14"/>
  <c r="F127" i="14"/>
  <c r="O126" i="14"/>
  <c r="H126" i="14"/>
  <c r="F126" i="14"/>
  <c r="O125" i="14"/>
  <c r="H125" i="14"/>
  <c r="F125" i="14"/>
  <c r="O124" i="14"/>
  <c r="P124" i="14" s="1"/>
  <c r="H124" i="14"/>
  <c r="F124" i="14"/>
  <c r="O123" i="14"/>
  <c r="P123" i="14" s="1"/>
  <c r="H123" i="14"/>
  <c r="F123" i="14"/>
  <c r="O122" i="14"/>
  <c r="P122" i="14" s="1"/>
  <c r="H122" i="14"/>
  <c r="F122" i="14"/>
  <c r="O121" i="14"/>
  <c r="P121" i="14" s="1"/>
  <c r="H121" i="14"/>
  <c r="F121" i="14"/>
  <c r="O120" i="14"/>
  <c r="P120" i="14" s="1"/>
  <c r="H120" i="14"/>
  <c r="F120" i="14"/>
  <c r="O119" i="14"/>
  <c r="P119" i="14" s="1"/>
  <c r="H119" i="14"/>
  <c r="F119" i="14"/>
  <c r="O118" i="14"/>
  <c r="P118" i="14" s="1"/>
  <c r="H118" i="14"/>
  <c r="F118" i="14"/>
  <c r="O117" i="14"/>
  <c r="P117" i="14" s="1"/>
  <c r="H117" i="14"/>
  <c r="F117" i="14"/>
  <c r="O116" i="14"/>
  <c r="P116" i="14" s="1"/>
  <c r="H116" i="14"/>
  <c r="F116" i="14"/>
  <c r="O115" i="14"/>
  <c r="H115" i="14"/>
  <c r="F115" i="14"/>
  <c r="O114" i="14"/>
  <c r="P114" i="14" s="1"/>
  <c r="H114" i="14"/>
  <c r="F114" i="14"/>
  <c r="O113" i="14"/>
  <c r="P113" i="14" s="1"/>
  <c r="H113" i="14"/>
  <c r="F113" i="14"/>
  <c r="O112" i="14"/>
  <c r="P112" i="14" s="1"/>
  <c r="H112" i="14"/>
  <c r="F112" i="14"/>
  <c r="O111" i="14"/>
  <c r="P111" i="14" s="1"/>
  <c r="H111" i="14"/>
  <c r="F111" i="14"/>
  <c r="O110" i="14"/>
  <c r="P110" i="14" s="1"/>
  <c r="H110" i="14"/>
  <c r="F110" i="14"/>
  <c r="O109" i="14"/>
  <c r="P109" i="14" s="1"/>
  <c r="H109" i="14"/>
  <c r="F109" i="14"/>
  <c r="O108" i="14"/>
  <c r="P108" i="14" s="1"/>
  <c r="H108" i="14"/>
  <c r="F108" i="14"/>
  <c r="O107" i="14"/>
  <c r="H107" i="14"/>
  <c r="F107" i="14"/>
  <c r="O106" i="14"/>
  <c r="P106" i="14" s="1"/>
  <c r="H106" i="14"/>
  <c r="F106" i="14"/>
  <c r="O105" i="14"/>
  <c r="H105" i="14"/>
  <c r="F105" i="14"/>
  <c r="O104" i="14"/>
  <c r="P104" i="14" s="1"/>
  <c r="H104" i="14"/>
  <c r="F104" i="14"/>
  <c r="O103" i="14"/>
  <c r="P103" i="14" s="1"/>
  <c r="H103" i="14"/>
  <c r="F103" i="14"/>
  <c r="O102" i="14"/>
  <c r="H102" i="14"/>
  <c r="F102" i="14"/>
  <c r="O101" i="14"/>
  <c r="P101" i="14" s="1"/>
  <c r="H101" i="14"/>
  <c r="F101" i="14"/>
  <c r="O100" i="14"/>
  <c r="P100" i="14" s="1"/>
  <c r="H100" i="14"/>
  <c r="F100" i="14"/>
  <c r="O99" i="14"/>
  <c r="P99" i="14" s="1"/>
  <c r="H99" i="14"/>
  <c r="F99" i="14"/>
  <c r="O98" i="14"/>
  <c r="H98" i="14"/>
  <c r="F98" i="14"/>
  <c r="O97" i="14"/>
  <c r="P97" i="14" s="1"/>
  <c r="H97" i="14"/>
  <c r="F97" i="14"/>
  <c r="O96" i="14"/>
  <c r="P96" i="14" s="1"/>
  <c r="H96" i="14"/>
  <c r="F96" i="14"/>
  <c r="O95" i="14"/>
  <c r="H95" i="14"/>
  <c r="F95" i="14"/>
  <c r="O94" i="14"/>
  <c r="H94" i="14"/>
  <c r="F94" i="14"/>
  <c r="O93" i="14"/>
  <c r="H93" i="14"/>
  <c r="F93" i="14"/>
  <c r="O92" i="14"/>
  <c r="P92" i="14" s="1"/>
  <c r="H92" i="14"/>
  <c r="F92" i="14"/>
  <c r="O91" i="14"/>
  <c r="P91" i="14" s="1"/>
  <c r="H91" i="14"/>
  <c r="F91" i="14"/>
  <c r="O90" i="14"/>
  <c r="P90" i="14" s="1"/>
  <c r="H90" i="14"/>
  <c r="F90" i="14"/>
  <c r="O89" i="14"/>
  <c r="P89" i="14" s="1"/>
  <c r="H89" i="14"/>
  <c r="F89" i="14"/>
  <c r="O88" i="14"/>
  <c r="P88" i="14" s="1"/>
  <c r="H88" i="14"/>
  <c r="F88" i="14"/>
  <c r="O87" i="14"/>
  <c r="P87" i="14" s="1"/>
  <c r="H87" i="14"/>
  <c r="F87" i="14"/>
  <c r="O86" i="14"/>
  <c r="P86" i="14" s="1"/>
  <c r="H86" i="14"/>
  <c r="F86" i="14"/>
  <c r="O85" i="14"/>
  <c r="P85" i="14" s="1"/>
  <c r="H85" i="14"/>
  <c r="F85" i="14"/>
  <c r="O84" i="14"/>
  <c r="P84" i="14" s="1"/>
  <c r="H84" i="14"/>
  <c r="F84" i="14"/>
  <c r="O83" i="14"/>
  <c r="P83" i="14" s="1"/>
  <c r="H83" i="14"/>
  <c r="F83" i="14"/>
  <c r="O82" i="14"/>
  <c r="P82" i="14" s="1"/>
  <c r="H82" i="14"/>
  <c r="F82" i="14"/>
  <c r="O81" i="14"/>
  <c r="P81" i="14" s="1"/>
  <c r="H81" i="14"/>
  <c r="F81" i="14"/>
  <c r="O80" i="14"/>
  <c r="P80" i="14" s="1"/>
  <c r="H80" i="14"/>
  <c r="F80" i="14"/>
  <c r="O79" i="14"/>
  <c r="P79" i="14" s="1"/>
  <c r="H79" i="14"/>
  <c r="F79" i="14"/>
  <c r="O78" i="14"/>
  <c r="P78" i="14" s="1"/>
  <c r="H78" i="14"/>
  <c r="F78" i="14"/>
  <c r="O77" i="14"/>
  <c r="P77" i="14" s="1"/>
  <c r="H77" i="14"/>
  <c r="F77" i="14"/>
  <c r="O76" i="14"/>
  <c r="P76" i="14" s="1"/>
  <c r="H76" i="14"/>
  <c r="F76" i="14"/>
  <c r="O75" i="14"/>
  <c r="H75" i="14"/>
  <c r="F75" i="14"/>
  <c r="O74" i="14"/>
  <c r="P74" i="14" s="1"/>
  <c r="H74" i="14"/>
  <c r="F74" i="14"/>
  <c r="O73" i="14"/>
  <c r="P73" i="14" s="1"/>
  <c r="H73" i="14"/>
  <c r="F73" i="14"/>
  <c r="O72" i="14"/>
  <c r="P72" i="14" s="1"/>
  <c r="H72" i="14"/>
  <c r="F72" i="14"/>
  <c r="O71" i="14"/>
  <c r="H71" i="14"/>
  <c r="F71" i="14"/>
  <c r="O70" i="14"/>
  <c r="H70" i="14"/>
  <c r="F70" i="14"/>
  <c r="O69" i="14"/>
  <c r="P69" i="14" s="1"/>
  <c r="H69" i="14"/>
  <c r="F69" i="14"/>
  <c r="O68" i="14"/>
  <c r="P68" i="14" s="1"/>
  <c r="H68" i="14"/>
  <c r="F68" i="14"/>
  <c r="O67" i="14"/>
  <c r="P67" i="14" s="1"/>
  <c r="H67" i="14"/>
  <c r="F67" i="14"/>
  <c r="O66" i="14"/>
  <c r="H66" i="14"/>
  <c r="F66" i="14"/>
  <c r="O65" i="14"/>
  <c r="P65" i="14" s="1"/>
  <c r="H65" i="14"/>
  <c r="F65" i="14"/>
  <c r="O64" i="14"/>
  <c r="P64" i="14" s="1"/>
  <c r="H64" i="14"/>
  <c r="F64" i="14"/>
  <c r="O63" i="14"/>
  <c r="P63" i="14" s="1"/>
  <c r="H63" i="14"/>
  <c r="F63" i="14"/>
  <c r="O62" i="14"/>
  <c r="H62" i="14"/>
  <c r="F62" i="14"/>
  <c r="O61" i="14"/>
  <c r="H61" i="14"/>
  <c r="F61" i="14"/>
  <c r="O60" i="14"/>
  <c r="P60" i="14" s="1"/>
  <c r="H60" i="14"/>
  <c r="F60" i="14"/>
  <c r="O59" i="14"/>
  <c r="P59" i="14" s="1"/>
  <c r="H59" i="14"/>
  <c r="F59" i="14"/>
  <c r="O58" i="14"/>
  <c r="P58" i="14" s="1"/>
  <c r="H58" i="14"/>
  <c r="F58" i="14"/>
  <c r="O57" i="14"/>
  <c r="P57" i="14" s="1"/>
  <c r="H57" i="14"/>
  <c r="F57" i="14"/>
  <c r="O56" i="14"/>
  <c r="P56" i="14" s="1"/>
  <c r="H56" i="14"/>
  <c r="F56" i="14"/>
  <c r="O55" i="14"/>
  <c r="P55" i="14" s="1"/>
  <c r="H55" i="14"/>
  <c r="F55" i="14"/>
  <c r="O54" i="14"/>
  <c r="P54" i="14" s="1"/>
  <c r="H54" i="14"/>
  <c r="F54" i="14"/>
  <c r="O53" i="14"/>
  <c r="P53" i="14" s="1"/>
  <c r="H53" i="14"/>
  <c r="F53" i="14"/>
  <c r="O52" i="14"/>
  <c r="P52" i="14" s="1"/>
  <c r="H52" i="14"/>
  <c r="F52" i="14"/>
  <c r="O51" i="14"/>
  <c r="H51" i="14"/>
  <c r="F51" i="14"/>
  <c r="O50" i="14"/>
  <c r="P50" i="14" s="1"/>
  <c r="H50" i="14"/>
  <c r="F50" i="14"/>
  <c r="O49" i="14"/>
  <c r="P49" i="14" s="1"/>
  <c r="H49" i="14"/>
  <c r="F49" i="14"/>
  <c r="O48" i="14"/>
  <c r="H48" i="14"/>
  <c r="F48" i="14"/>
  <c r="O47" i="14"/>
  <c r="Q47" i="14" s="1"/>
  <c r="E47" i="14" s="1"/>
  <c r="H47" i="14"/>
  <c r="F47" i="14"/>
  <c r="O46" i="14"/>
  <c r="P46" i="14" s="1"/>
  <c r="H46" i="14"/>
  <c r="F46" i="14"/>
  <c r="O45" i="14"/>
  <c r="Q45" i="14" s="1"/>
  <c r="E45" i="14" s="1"/>
  <c r="H45" i="14"/>
  <c r="F45" i="14"/>
  <c r="O44" i="14"/>
  <c r="P44" i="14" s="1"/>
  <c r="H44" i="14"/>
  <c r="F44" i="14"/>
  <c r="O43" i="14"/>
  <c r="P43" i="14" s="1"/>
  <c r="H43" i="14"/>
  <c r="F43" i="14"/>
  <c r="O42" i="14"/>
  <c r="P42" i="14" s="1"/>
  <c r="H42" i="14"/>
  <c r="F42" i="14"/>
  <c r="O41" i="14"/>
  <c r="P41" i="14" s="1"/>
  <c r="H41" i="14"/>
  <c r="F41" i="14"/>
  <c r="O40" i="14"/>
  <c r="P40" i="14" s="1"/>
  <c r="H40" i="14"/>
  <c r="F40" i="14"/>
  <c r="O39" i="14"/>
  <c r="Q39" i="14" s="1"/>
  <c r="E39" i="14" s="1"/>
  <c r="H39" i="14"/>
  <c r="F39" i="14"/>
  <c r="O38" i="14"/>
  <c r="P38" i="14" s="1"/>
  <c r="H38" i="14"/>
  <c r="F38" i="14"/>
  <c r="O37" i="14"/>
  <c r="P37" i="14" s="1"/>
  <c r="H37" i="14"/>
  <c r="F37" i="14"/>
  <c r="O36" i="14"/>
  <c r="Q36" i="14" s="1"/>
  <c r="E36" i="14" s="1"/>
  <c r="H36" i="14"/>
  <c r="F36" i="14"/>
  <c r="O35" i="14"/>
  <c r="Q35" i="14" s="1"/>
  <c r="E35" i="14" s="1"/>
  <c r="H35" i="14"/>
  <c r="F35" i="14"/>
  <c r="O34" i="14"/>
  <c r="P34" i="14" s="1"/>
  <c r="H34" i="14"/>
  <c r="F34" i="14" s="1"/>
  <c r="O33" i="14"/>
  <c r="P33" i="14" s="1"/>
  <c r="H33" i="14"/>
  <c r="F33" i="14" s="1"/>
  <c r="O32" i="14"/>
  <c r="P32" i="14" s="1"/>
  <c r="H32" i="14"/>
  <c r="F32" i="14" s="1"/>
  <c r="O31" i="14"/>
  <c r="P31" i="14" s="1"/>
  <c r="H31" i="14"/>
  <c r="F31" i="14" s="1"/>
  <c r="O30" i="14"/>
  <c r="P30" i="14" s="1"/>
  <c r="H30" i="14"/>
  <c r="F30" i="14" s="1"/>
  <c r="O22" i="14"/>
  <c r="P22" i="14" s="1"/>
  <c r="H22" i="14"/>
  <c r="F22" i="14" s="1"/>
  <c r="O21" i="14"/>
  <c r="Q21" i="14" s="1"/>
  <c r="E21" i="14" s="1"/>
  <c r="H21" i="14"/>
  <c r="F21" i="14" s="1"/>
  <c r="O29" i="14"/>
  <c r="P29" i="14" s="1"/>
  <c r="H29" i="14"/>
  <c r="F29" i="14" s="1"/>
  <c r="O20" i="14"/>
  <c r="P20" i="14" s="1"/>
  <c r="H20" i="14"/>
  <c r="F20" i="14" s="1"/>
  <c r="O28" i="14"/>
  <c r="P28" i="14" s="1"/>
  <c r="H28" i="14"/>
  <c r="F28" i="14"/>
  <c r="O27" i="14"/>
  <c r="P27" i="14" s="1"/>
  <c r="H27" i="14"/>
  <c r="F27" i="14"/>
  <c r="O26" i="14"/>
  <c r="Q26" i="14" s="1"/>
  <c r="E26" i="14" s="1"/>
  <c r="H26" i="14"/>
  <c r="F26" i="14"/>
  <c r="O25" i="14"/>
  <c r="Q25" i="14" s="1"/>
  <c r="E25" i="14" s="1"/>
  <c r="H25" i="14"/>
  <c r="F25" i="14" s="1"/>
  <c r="O24" i="14"/>
  <c r="P24" i="14" s="1"/>
  <c r="H24" i="14"/>
  <c r="F24" i="14"/>
  <c r="O23" i="14"/>
  <c r="P23" i="14" s="1"/>
  <c r="H23" i="14"/>
  <c r="F23" i="14" s="1"/>
  <c r="O19" i="14"/>
  <c r="Q19" i="14" s="1"/>
  <c r="H19" i="14"/>
  <c r="F19" i="14" s="1"/>
  <c r="AB19" i="14" s="1"/>
  <c r="O18" i="14"/>
  <c r="Q18" i="14" s="1"/>
  <c r="H18" i="14"/>
  <c r="F18" i="14" s="1"/>
  <c r="AB18" i="14" s="1"/>
  <c r="O17" i="14"/>
  <c r="Q17" i="14" s="1"/>
  <c r="H17" i="14"/>
  <c r="F17" i="14" s="1"/>
  <c r="AB17" i="14" s="1"/>
  <c r="O16" i="14"/>
  <c r="P16" i="14" s="1"/>
  <c r="H16" i="14"/>
  <c r="F16" i="14" s="1"/>
  <c r="AB16" i="14" s="1"/>
  <c r="O15" i="14"/>
  <c r="P15" i="14" s="1"/>
  <c r="H15" i="14"/>
  <c r="F15" i="14" s="1"/>
  <c r="AB15" i="14" s="1"/>
  <c r="O14" i="14"/>
  <c r="Q14" i="14" s="1"/>
  <c r="H14" i="14"/>
  <c r="F14" i="14" s="1"/>
  <c r="AB14" i="14" s="1"/>
  <c r="O13" i="14"/>
  <c r="Q13" i="14" s="1"/>
  <c r="H13" i="14"/>
  <c r="F13" i="14" s="1"/>
  <c r="AB13" i="14" s="1"/>
  <c r="O12" i="14"/>
  <c r="P12" i="14" s="1"/>
  <c r="H12" i="14"/>
  <c r="F12" i="14" s="1"/>
  <c r="AB12" i="14" s="1"/>
  <c r="O11" i="14"/>
  <c r="P11" i="14" s="1"/>
  <c r="H11" i="14"/>
  <c r="F11" i="14" s="1"/>
  <c r="AB11" i="14" s="1"/>
  <c r="O10" i="14"/>
  <c r="H10" i="14"/>
  <c r="F10" i="14" s="1"/>
  <c r="AB10" i="14" s="1"/>
  <c r="O9" i="14"/>
  <c r="Q9" i="14" s="1"/>
  <c r="H9" i="14"/>
  <c r="F9" i="14" s="1"/>
  <c r="AB9" i="14" s="1"/>
  <c r="O8" i="14"/>
  <c r="Q8" i="14" s="1"/>
  <c r="H8" i="14"/>
  <c r="F8" i="14" s="1"/>
  <c r="AB8" i="14" s="1"/>
  <c r="O7" i="14"/>
  <c r="P7" i="14" s="1"/>
  <c r="H7" i="14"/>
  <c r="F7" i="14" s="1"/>
  <c r="AB7" i="14" s="1"/>
  <c r="O6" i="14"/>
  <c r="Q6" i="14" s="1"/>
  <c r="H6" i="14"/>
  <c r="F6" i="14" s="1"/>
  <c r="AB6" i="14" s="1"/>
  <c r="O5" i="14"/>
  <c r="H5" i="14"/>
  <c r="F5" i="14" s="1"/>
  <c r="AB5" i="14" s="1"/>
  <c r="O4" i="14"/>
  <c r="P4" i="14" s="1"/>
  <c r="H4" i="14"/>
  <c r="F4" i="14" s="1"/>
  <c r="AB4" i="14" s="1"/>
  <c r="O3" i="14"/>
  <c r="P3" i="14" s="1"/>
  <c r="H3" i="14"/>
  <c r="F3" i="14" s="1"/>
  <c r="AB3" i="14" s="1"/>
  <c r="S2" i="14"/>
  <c r="W2" i="14" s="1"/>
  <c r="Z2" i="14" s="1"/>
  <c r="O2" i="14"/>
  <c r="P2" i="14" s="1"/>
  <c r="H2" i="14"/>
  <c r="F2" i="14" s="1"/>
  <c r="AB2" i="14" s="1"/>
  <c r="E136" i="11"/>
  <c r="Q122" i="14"/>
  <c r="E122" i="14" s="1"/>
  <c r="Q132" i="14"/>
  <c r="E132" i="14" s="1"/>
  <c r="Q103" i="14"/>
  <c r="E103" i="14" s="1"/>
  <c r="R27" i="13"/>
  <c r="X24" i="13"/>
  <c r="W23" i="13"/>
  <c r="T24" i="13"/>
  <c r="X26" i="13"/>
  <c r="O27" i="13"/>
  <c r="N29" i="13"/>
  <c r="O26" i="13"/>
  <c r="S3" i="14"/>
  <c r="W3" i="14" s="1"/>
  <c r="F137" i="11"/>
  <c r="H137" i="11"/>
  <c r="O137" i="11"/>
  <c r="P137" i="11" s="1"/>
  <c r="K134" i="13"/>
  <c r="H134" i="13"/>
  <c r="F134" i="13"/>
  <c r="K133" i="13"/>
  <c r="H133" i="13"/>
  <c r="F133" i="13"/>
  <c r="K132" i="13"/>
  <c r="H132" i="13"/>
  <c r="F132" i="13"/>
  <c r="K131" i="13"/>
  <c r="H131" i="13"/>
  <c r="F131" i="13"/>
  <c r="K130" i="13"/>
  <c r="H130" i="13"/>
  <c r="F130" i="13"/>
  <c r="K129" i="13"/>
  <c r="H129" i="13"/>
  <c r="F129" i="13"/>
  <c r="K128" i="13"/>
  <c r="H128" i="13"/>
  <c r="F128" i="13"/>
  <c r="K127" i="13"/>
  <c r="H127" i="13"/>
  <c r="F127" i="13"/>
  <c r="K126" i="13"/>
  <c r="H126" i="13"/>
  <c r="F126" i="13"/>
  <c r="K125" i="13"/>
  <c r="H125" i="13"/>
  <c r="F125" i="13"/>
  <c r="K124" i="13"/>
  <c r="H124" i="13"/>
  <c r="F124" i="13"/>
  <c r="K123" i="13"/>
  <c r="H123" i="13"/>
  <c r="F123" i="13"/>
  <c r="K122" i="13"/>
  <c r="H122" i="13"/>
  <c r="F122" i="13"/>
  <c r="K121" i="13"/>
  <c r="H121" i="13"/>
  <c r="F121" i="13"/>
  <c r="K120" i="13"/>
  <c r="H120" i="13"/>
  <c r="F120" i="13"/>
  <c r="K119" i="13"/>
  <c r="E119" i="13"/>
  <c r="H119" i="13"/>
  <c r="F119" i="13"/>
  <c r="K118" i="13"/>
  <c r="H118" i="13"/>
  <c r="F118" i="13"/>
  <c r="K117" i="13"/>
  <c r="H117" i="13"/>
  <c r="F117" i="13"/>
  <c r="K116" i="13"/>
  <c r="H116" i="13"/>
  <c r="F116" i="13"/>
  <c r="K115" i="13"/>
  <c r="H115" i="13"/>
  <c r="F115" i="13"/>
  <c r="K114" i="13"/>
  <c r="H114" i="13"/>
  <c r="F114" i="13"/>
  <c r="K113" i="13"/>
  <c r="H113" i="13"/>
  <c r="F113" i="13"/>
  <c r="K112" i="13"/>
  <c r="H112" i="13"/>
  <c r="F112" i="13"/>
  <c r="K111" i="13"/>
  <c r="H111" i="13"/>
  <c r="F111" i="13"/>
  <c r="K110" i="13"/>
  <c r="H110" i="13"/>
  <c r="F110" i="13"/>
  <c r="K109" i="13"/>
  <c r="H109" i="13"/>
  <c r="F109" i="13"/>
  <c r="K108" i="13"/>
  <c r="H108" i="13"/>
  <c r="F108" i="13"/>
  <c r="K107" i="13"/>
  <c r="H107" i="13"/>
  <c r="F107" i="13"/>
  <c r="K106" i="13"/>
  <c r="H106" i="13"/>
  <c r="F106" i="13"/>
  <c r="K105" i="13"/>
  <c r="H105" i="13"/>
  <c r="F105" i="13"/>
  <c r="K104" i="13"/>
  <c r="H104" i="13"/>
  <c r="F104" i="13"/>
  <c r="K103" i="13"/>
  <c r="H103" i="13"/>
  <c r="F103" i="13"/>
  <c r="K102" i="13"/>
  <c r="H102" i="13"/>
  <c r="F102" i="13"/>
  <c r="K101" i="13"/>
  <c r="H101" i="13"/>
  <c r="F101" i="13"/>
  <c r="K100" i="13"/>
  <c r="H100" i="13"/>
  <c r="F100" i="13"/>
  <c r="K99" i="13"/>
  <c r="H99" i="13"/>
  <c r="F99" i="13"/>
  <c r="K98" i="13"/>
  <c r="H98" i="13"/>
  <c r="F98" i="13"/>
  <c r="K97" i="13"/>
  <c r="H97" i="13"/>
  <c r="F97" i="13"/>
  <c r="K96" i="13"/>
  <c r="H96" i="13"/>
  <c r="F96" i="13"/>
  <c r="K95" i="13"/>
  <c r="H95" i="13"/>
  <c r="F95" i="13"/>
  <c r="K94" i="13"/>
  <c r="H94" i="13"/>
  <c r="F94" i="13"/>
  <c r="K93" i="13"/>
  <c r="H93" i="13"/>
  <c r="F93" i="13"/>
  <c r="K92" i="13"/>
  <c r="H92" i="13"/>
  <c r="F92" i="13"/>
  <c r="K91" i="13"/>
  <c r="H91" i="13"/>
  <c r="F91" i="13"/>
  <c r="K90" i="13"/>
  <c r="H90" i="13"/>
  <c r="F90" i="13"/>
  <c r="K89" i="13"/>
  <c r="H89" i="13"/>
  <c r="F89" i="13"/>
  <c r="K88" i="13"/>
  <c r="H88" i="13"/>
  <c r="F88" i="13"/>
  <c r="K87" i="13"/>
  <c r="H87" i="13"/>
  <c r="F87" i="13"/>
  <c r="K86" i="13"/>
  <c r="H86" i="13"/>
  <c r="F86" i="13"/>
  <c r="K85" i="13"/>
  <c r="H85" i="13"/>
  <c r="F85" i="13"/>
  <c r="K84" i="13"/>
  <c r="E84" i="13"/>
  <c r="H84" i="13"/>
  <c r="F84" i="13"/>
  <c r="K83" i="13"/>
  <c r="H83" i="13"/>
  <c r="F83" i="13"/>
  <c r="K82" i="13"/>
  <c r="H82" i="13"/>
  <c r="F82" i="13"/>
  <c r="K81" i="13"/>
  <c r="H81" i="13"/>
  <c r="F81" i="13"/>
  <c r="K80" i="13"/>
  <c r="H80" i="13"/>
  <c r="F80" i="13"/>
  <c r="K79" i="13"/>
  <c r="H79" i="13"/>
  <c r="F79" i="13"/>
  <c r="K78" i="13"/>
  <c r="H78" i="13"/>
  <c r="F78" i="13"/>
  <c r="K77" i="13"/>
  <c r="H77" i="13"/>
  <c r="F77" i="13"/>
  <c r="K76" i="13"/>
  <c r="H76" i="13"/>
  <c r="F76" i="13"/>
  <c r="K75" i="13"/>
  <c r="H75" i="13"/>
  <c r="F75" i="13"/>
  <c r="K74" i="13"/>
  <c r="H74" i="13"/>
  <c r="F74" i="13"/>
  <c r="K73" i="13"/>
  <c r="H73" i="13"/>
  <c r="F73" i="13"/>
  <c r="K72" i="13"/>
  <c r="H72" i="13"/>
  <c r="F72" i="13"/>
  <c r="K71" i="13"/>
  <c r="H71" i="13"/>
  <c r="F71" i="13"/>
  <c r="K70" i="13"/>
  <c r="H70" i="13"/>
  <c r="F70" i="13"/>
  <c r="K69" i="13"/>
  <c r="H69" i="13"/>
  <c r="F69" i="13"/>
  <c r="K68" i="13"/>
  <c r="E68" i="13"/>
  <c r="H68" i="13"/>
  <c r="F68" i="13"/>
  <c r="K67" i="13"/>
  <c r="H67" i="13"/>
  <c r="F67" i="13"/>
  <c r="K66" i="13"/>
  <c r="H66" i="13"/>
  <c r="F66" i="13"/>
  <c r="K65" i="13"/>
  <c r="H65" i="13"/>
  <c r="F65" i="13"/>
  <c r="K64" i="13"/>
  <c r="H64" i="13"/>
  <c r="F64" i="13"/>
  <c r="K63" i="13"/>
  <c r="H63" i="13"/>
  <c r="F63" i="13"/>
  <c r="K62" i="13"/>
  <c r="H62" i="13"/>
  <c r="F62" i="13"/>
  <c r="K61" i="13"/>
  <c r="H61" i="13"/>
  <c r="F61" i="13"/>
  <c r="K60" i="13"/>
  <c r="H60" i="13"/>
  <c r="F60" i="13"/>
  <c r="K59" i="13"/>
  <c r="H59" i="13"/>
  <c r="F59" i="13"/>
  <c r="K58" i="13"/>
  <c r="H58" i="13"/>
  <c r="F58" i="13"/>
  <c r="K57" i="13"/>
  <c r="H57" i="13"/>
  <c r="F57" i="13"/>
  <c r="K56" i="13"/>
  <c r="H56" i="13"/>
  <c r="F56" i="13"/>
  <c r="K55" i="13"/>
  <c r="H55" i="13"/>
  <c r="F55" i="13"/>
  <c r="K54" i="13"/>
  <c r="H54" i="13"/>
  <c r="F54" i="13"/>
  <c r="K53" i="13"/>
  <c r="H53" i="13"/>
  <c r="F53" i="13"/>
  <c r="K52" i="13"/>
  <c r="H52" i="13"/>
  <c r="F52" i="13"/>
  <c r="K51" i="13"/>
  <c r="H51" i="13"/>
  <c r="F51" i="13"/>
  <c r="K50" i="13"/>
  <c r="H50" i="13"/>
  <c r="F50" i="13"/>
  <c r="K49" i="13"/>
  <c r="H49" i="13"/>
  <c r="F49" i="13"/>
  <c r="K48" i="13"/>
  <c r="H48" i="13"/>
  <c r="F48" i="13"/>
  <c r="K47" i="13"/>
  <c r="H47" i="13"/>
  <c r="F47" i="13"/>
  <c r="K46" i="13"/>
  <c r="H46" i="13"/>
  <c r="F46" i="13"/>
  <c r="K45" i="13"/>
  <c r="H45" i="13"/>
  <c r="F45" i="13"/>
  <c r="K44" i="13"/>
  <c r="H44" i="13"/>
  <c r="F44" i="13"/>
  <c r="K43" i="13"/>
  <c r="H43" i="13"/>
  <c r="F43" i="13"/>
  <c r="K42" i="13"/>
  <c r="H42" i="13"/>
  <c r="F42" i="13"/>
  <c r="K41" i="13"/>
  <c r="H41" i="13"/>
  <c r="F41" i="13"/>
  <c r="K40" i="13"/>
  <c r="H40" i="13"/>
  <c r="F40" i="13"/>
  <c r="K39" i="13"/>
  <c r="H39" i="13"/>
  <c r="F39" i="13"/>
  <c r="K38" i="13"/>
  <c r="H38" i="13"/>
  <c r="F38" i="13"/>
  <c r="K37" i="13"/>
  <c r="H37" i="13"/>
  <c r="F37" i="13"/>
  <c r="K36" i="13"/>
  <c r="H36" i="13"/>
  <c r="F36" i="13"/>
  <c r="K35" i="13"/>
  <c r="E35" i="13"/>
  <c r="H35" i="13"/>
  <c r="F35" i="13"/>
  <c r="K34" i="13"/>
  <c r="H34" i="13"/>
  <c r="F34" i="13"/>
  <c r="K33" i="13"/>
  <c r="H33" i="13"/>
  <c r="F33" i="13"/>
  <c r="K32" i="13"/>
  <c r="H32" i="13"/>
  <c r="F32" i="13"/>
  <c r="K31" i="13"/>
  <c r="H31" i="13"/>
  <c r="F31" i="13"/>
  <c r="K30" i="13"/>
  <c r="H30" i="13"/>
  <c r="F30" i="13"/>
  <c r="K22" i="13"/>
  <c r="H22" i="13"/>
  <c r="F22" i="13"/>
  <c r="K21" i="13"/>
  <c r="L21" i="13"/>
  <c r="H21" i="13"/>
  <c r="F21" i="13"/>
  <c r="K29" i="13"/>
  <c r="H29" i="13"/>
  <c r="F29" i="13"/>
  <c r="K20" i="13"/>
  <c r="M20" i="13"/>
  <c r="H20" i="13"/>
  <c r="F20" i="13"/>
  <c r="K28" i="13"/>
  <c r="H28" i="13"/>
  <c r="F28" i="13"/>
  <c r="K27" i="13"/>
  <c r="H27" i="13"/>
  <c r="F27" i="13"/>
  <c r="K26" i="13"/>
  <c r="H26" i="13"/>
  <c r="F26" i="13"/>
  <c r="K25" i="13"/>
  <c r="H25" i="13"/>
  <c r="F25" i="13"/>
  <c r="K24" i="13"/>
  <c r="H24" i="13"/>
  <c r="F24" i="13"/>
  <c r="K23" i="13"/>
  <c r="H23" i="13"/>
  <c r="F23" i="13"/>
  <c r="K19" i="13"/>
  <c r="M19" i="13"/>
  <c r="H19" i="13"/>
  <c r="F19" i="13"/>
  <c r="K18" i="13"/>
  <c r="L18" i="13"/>
  <c r="H18" i="13"/>
  <c r="F18" i="13"/>
  <c r="K17" i="13"/>
  <c r="M17" i="13"/>
  <c r="H17" i="13"/>
  <c r="F17" i="13"/>
  <c r="K16" i="13"/>
  <c r="L16" i="13"/>
  <c r="H16" i="13"/>
  <c r="F16" i="13"/>
  <c r="K15" i="13"/>
  <c r="M15" i="13"/>
  <c r="H15" i="13"/>
  <c r="F15" i="13"/>
  <c r="K14" i="13"/>
  <c r="L14" i="13"/>
  <c r="H14" i="13"/>
  <c r="F14" i="13"/>
  <c r="K13" i="13"/>
  <c r="M13" i="13"/>
  <c r="H13" i="13"/>
  <c r="F13" i="13"/>
  <c r="K12" i="13"/>
  <c r="L12" i="13"/>
  <c r="H12" i="13"/>
  <c r="F12" i="13"/>
  <c r="K11" i="13"/>
  <c r="M11" i="13"/>
  <c r="H11" i="13"/>
  <c r="F11" i="13"/>
  <c r="K10" i="13"/>
  <c r="L10" i="13"/>
  <c r="H10" i="13"/>
  <c r="F10" i="13"/>
  <c r="K9" i="13"/>
  <c r="M9" i="13"/>
  <c r="H9" i="13"/>
  <c r="F9" i="13"/>
  <c r="K8" i="13"/>
  <c r="L8" i="13"/>
  <c r="H8" i="13"/>
  <c r="F8" i="13"/>
  <c r="K7" i="13"/>
  <c r="M7" i="13"/>
  <c r="H7" i="13"/>
  <c r="F7" i="13"/>
  <c r="K6" i="13"/>
  <c r="L6" i="13"/>
  <c r="H6" i="13"/>
  <c r="F6" i="13"/>
  <c r="K5" i="13"/>
  <c r="M5" i="13"/>
  <c r="H5" i="13"/>
  <c r="F5" i="13"/>
  <c r="K4" i="13"/>
  <c r="M4" i="13"/>
  <c r="H4" i="13"/>
  <c r="F4" i="13"/>
  <c r="R3" i="13"/>
  <c r="R4" i="13"/>
  <c r="R5" i="13"/>
  <c r="N3" i="13"/>
  <c r="N4" i="13"/>
  <c r="K3" i="13"/>
  <c r="H3" i="13"/>
  <c r="F3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O2" i="13"/>
  <c r="S2" i="13"/>
  <c r="K2" i="13"/>
  <c r="H2" i="13"/>
  <c r="F2" i="13"/>
  <c r="O136" i="11"/>
  <c r="P136" i="11" s="1"/>
  <c r="H136" i="11"/>
  <c r="F136" i="11"/>
  <c r="AB136" i="11" s="1"/>
  <c r="O135" i="11"/>
  <c r="P135" i="11" s="1"/>
  <c r="H135" i="11"/>
  <c r="F135" i="11"/>
  <c r="O134" i="11"/>
  <c r="P134" i="11" s="1"/>
  <c r="H134" i="11"/>
  <c r="F134" i="11"/>
  <c r="O133" i="11"/>
  <c r="H133" i="11"/>
  <c r="F133" i="11"/>
  <c r="O132" i="11"/>
  <c r="P132" i="11" s="1"/>
  <c r="H132" i="11"/>
  <c r="F132" i="11"/>
  <c r="O131" i="11"/>
  <c r="H131" i="11"/>
  <c r="F131" i="11"/>
  <c r="O130" i="11"/>
  <c r="P130" i="11" s="1"/>
  <c r="H130" i="11"/>
  <c r="F130" i="11"/>
  <c r="O129" i="11"/>
  <c r="H129" i="11"/>
  <c r="F129" i="11"/>
  <c r="O128" i="11"/>
  <c r="P128" i="11" s="1"/>
  <c r="H128" i="11"/>
  <c r="F128" i="11"/>
  <c r="O127" i="11"/>
  <c r="P127" i="11" s="1"/>
  <c r="H127" i="11"/>
  <c r="F127" i="11"/>
  <c r="O126" i="11"/>
  <c r="P126" i="11" s="1"/>
  <c r="H126" i="11"/>
  <c r="F126" i="11"/>
  <c r="O125" i="11"/>
  <c r="P125" i="11" s="1"/>
  <c r="H125" i="11"/>
  <c r="F125" i="11"/>
  <c r="O124" i="11"/>
  <c r="Q124" i="11" s="1"/>
  <c r="E124" i="11" s="1"/>
  <c r="H124" i="11"/>
  <c r="F124" i="11"/>
  <c r="O123" i="11"/>
  <c r="P123" i="11" s="1"/>
  <c r="H123" i="11"/>
  <c r="F123" i="11"/>
  <c r="O122" i="11"/>
  <c r="P122" i="11" s="1"/>
  <c r="H122" i="11"/>
  <c r="F122" i="11"/>
  <c r="O121" i="11"/>
  <c r="P121" i="11" s="1"/>
  <c r="H121" i="11"/>
  <c r="F121" i="11"/>
  <c r="O120" i="11"/>
  <c r="P120" i="11" s="1"/>
  <c r="H120" i="11"/>
  <c r="F120" i="11"/>
  <c r="O119" i="11"/>
  <c r="P119" i="11" s="1"/>
  <c r="H119" i="11"/>
  <c r="F119" i="11"/>
  <c r="O118" i="11"/>
  <c r="P118" i="11" s="1"/>
  <c r="H118" i="11"/>
  <c r="F118" i="11"/>
  <c r="O117" i="11"/>
  <c r="P117" i="11" s="1"/>
  <c r="H117" i="11"/>
  <c r="F117" i="11"/>
  <c r="O116" i="11"/>
  <c r="P116" i="11" s="1"/>
  <c r="H116" i="11"/>
  <c r="F116" i="11"/>
  <c r="O115" i="11"/>
  <c r="H115" i="11"/>
  <c r="F115" i="11"/>
  <c r="O114" i="11"/>
  <c r="P114" i="11" s="1"/>
  <c r="H114" i="11"/>
  <c r="F114" i="11"/>
  <c r="O113" i="11"/>
  <c r="H113" i="11"/>
  <c r="F113" i="11"/>
  <c r="O112" i="11"/>
  <c r="H112" i="11"/>
  <c r="F112" i="11"/>
  <c r="O111" i="11"/>
  <c r="P111" i="11" s="1"/>
  <c r="H111" i="11"/>
  <c r="F111" i="11"/>
  <c r="O110" i="11"/>
  <c r="P110" i="11" s="1"/>
  <c r="H110" i="11"/>
  <c r="F110" i="11"/>
  <c r="O109" i="11"/>
  <c r="H109" i="11"/>
  <c r="F109" i="11"/>
  <c r="O108" i="11"/>
  <c r="P108" i="11" s="1"/>
  <c r="H108" i="11"/>
  <c r="F108" i="11"/>
  <c r="O107" i="11"/>
  <c r="P107" i="11" s="1"/>
  <c r="H107" i="11"/>
  <c r="F107" i="11"/>
  <c r="O106" i="11"/>
  <c r="P106" i="11" s="1"/>
  <c r="H106" i="11"/>
  <c r="F106" i="11"/>
  <c r="O105" i="11"/>
  <c r="P105" i="11" s="1"/>
  <c r="H105" i="11"/>
  <c r="F105" i="11"/>
  <c r="O104" i="11"/>
  <c r="P104" i="11" s="1"/>
  <c r="H104" i="11"/>
  <c r="F104" i="11"/>
  <c r="O103" i="11"/>
  <c r="P103" i="11" s="1"/>
  <c r="H103" i="11"/>
  <c r="F103" i="11"/>
  <c r="O102" i="11"/>
  <c r="P102" i="11" s="1"/>
  <c r="H102" i="11"/>
  <c r="F102" i="11"/>
  <c r="O101" i="11"/>
  <c r="P101" i="11" s="1"/>
  <c r="H101" i="11"/>
  <c r="F101" i="11"/>
  <c r="O100" i="11"/>
  <c r="P100" i="11" s="1"/>
  <c r="H100" i="11"/>
  <c r="F100" i="11"/>
  <c r="O99" i="11"/>
  <c r="H99" i="11"/>
  <c r="F99" i="11"/>
  <c r="O98" i="11"/>
  <c r="H98" i="11"/>
  <c r="F98" i="11"/>
  <c r="O97" i="11"/>
  <c r="H97" i="11"/>
  <c r="F97" i="11"/>
  <c r="O96" i="11"/>
  <c r="H96" i="11"/>
  <c r="F96" i="11"/>
  <c r="O95" i="11"/>
  <c r="P95" i="11" s="1"/>
  <c r="H95" i="11"/>
  <c r="F95" i="11"/>
  <c r="O94" i="11"/>
  <c r="P94" i="11" s="1"/>
  <c r="H94" i="11"/>
  <c r="F94" i="11"/>
  <c r="O93" i="11"/>
  <c r="P93" i="11" s="1"/>
  <c r="H93" i="11"/>
  <c r="F93" i="11"/>
  <c r="O92" i="11"/>
  <c r="P92" i="11" s="1"/>
  <c r="H92" i="11"/>
  <c r="F92" i="11"/>
  <c r="O91" i="11"/>
  <c r="H91" i="11"/>
  <c r="F91" i="11"/>
  <c r="O90" i="11"/>
  <c r="H90" i="11"/>
  <c r="F90" i="11"/>
  <c r="O89" i="11"/>
  <c r="P89" i="11" s="1"/>
  <c r="H89" i="11"/>
  <c r="F89" i="11"/>
  <c r="O88" i="11"/>
  <c r="P88" i="11" s="1"/>
  <c r="H88" i="11"/>
  <c r="F88" i="11"/>
  <c r="O87" i="11"/>
  <c r="H87" i="11"/>
  <c r="F87" i="11"/>
  <c r="O86" i="11"/>
  <c r="P86" i="11" s="1"/>
  <c r="H86" i="11"/>
  <c r="F86" i="11"/>
  <c r="O85" i="11"/>
  <c r="Q85" i="11" s="1"/>
  <c r="E85" i="11" s="1"/>
  <c r="H85" i="11"/>
  <c r="F85" i="11"/>
  <c r="O84" i="11"/>
  <c r="P84" i="11" s="1"/>
  <c r="H84" i="11"/>
  <c r="F84" i="11"/>
  <c r="O83" i="11"/>
  <c r="P83" i="11" s="1"/>
  <c r="H83" i="11"/>
  <c r="F83" i="11"/>
  <c r="O82" i="11"/>
  <c r="H82" i="11"/>
  <c r="F82" i="11"/>
  <c r="O81" i="11"/>
  <c r="H81" i="11"/>
  <c r="F81" i="11"/>
  <c r="O80" i="11"/>
  <c r="H80" i="11"/>
  <c r="F80" i="11"/>
  <c r="O79" i="11"/>
  <c r="H79" i="11"/>
  <c r="F79" i="11"/>
  <c r="O78" i="11"/>
  <c r="H78" i="11"/>
  <c r="F78" i="11"/>
  <c r="O77" i="11"/>
  <c r="P77" i="11" s="1"/>
  <c r="H77" i="11"/>
  <c r="F77" i="11"/>
  <c r="O76" i="11"/>
  <c r="H76" i="11"/>
  <c r="F76" i="11"/>
  <c r="O75" i="11"/>
  <c r="P75" i="11" s="1"/>
  <c r="H75" i="11"/>
  <c r="F75" i="11"/>
  <c r="O74" i="11"/>
  <c r="P74" i="11" s="1"/>
  <c r="H74" i="11"/>
  <c r="F74" i="11"/>
  <c r="O73" i="11"/>
  <c r="Q73" i="11" s="1"/>
  <c r="E73" i="11" s="1"/>
  <c r="H73" i="11"/>
  <c r="F73" i="11"/>
  <c r="O72" i="11"/>
  <c r="P72" i="11" s="1"/>
  <c r="H72" i="11"/>
  <c r="F72" i="11"/>
  <c r="O71" i="11"/>
  <c r="P71" i="11" s="1"/>
  <c r="H71" i="11"/>
  <c r="F71" i="11"/>
  <c r="O70" i="11"/>
  <c r="P70" i="11" s="1"/>
  <c r="H70" i="11"/>
  <c r="F70" i="11"/>
  <c r="O69" i="11"/>
  <c r="H69" i="11"/>
  <c r="F69" i="11"/>
  <c r="O68" i="11"/>
  <c r="P68" i="11" s="1"/>
  <c r="H68" i="11"/>
  <c r="F68" i="11"/>
  <c r="O67" i="11"/>
  <c r="P67" i="11" s="1"/>
  <c r="H67" i="11"/>
  <c r="F67" i="11"/>
  <c r="O66" i="11"/>
  <c r="P66" i="11" s="1"/>
  <c r="H66" i="11"/>
  <c r="F66" i="11"/>
  <c r="O65" i="11"/>
  <c r="H65" i="11"/>
  <c r="F65" i="11"/>
  <c r="O64" i="11"/>
  <c r="H64" i="11"/>
  <c r="F64" i="11"/>
  <c r="O63" i="11"/>
  <c r="P63" i="11" s="1"/>
  <c r="H63" i="11"/>
  <c r="F63" i="11"/>
  <c r="O62" i="11"/>
  <c r="P62" i="11" s="1"/>
  <c r="H62" i="11"/>
  <c r="F62" i="11"/>
  <c r="O61" i="11"/>
  <c r="P61" i="11" s="1"/>
  <c r="H61" i="11"/>
  <c r="F61" i="11"/>
  <c r="O60" i="11"/>
  <c r="P60" i="11" s="1"/>
  <c r="H60" i="11"/>
  <c r="F60" i="11"/>
  <c r="O59" i="11"/>
  <c r="P59" i="11" s="1"/>
  <c r="H59" i="11"/>
  <c r="F59" i="11"/>
  <c r="O58" i="11"/>
  <c r="H58" i="11"/>
  <c r="F58" i="11"/>
  <c r="O57" i="11"/>
  <c r="H57" i="11"/>
  <c r="F57" i="11"/>
  <c r="O56" i="11"/>
  <c r="P56" i="11" s="1"/>
  <c r="H56" i="11"/>
  <c r="F56" i="11"/>
  <c r="O55" i="11"/>
  <c r="P55" i="11" s="1"/>
  <c r="H55" i="11"/>
  <c r="F55" i="11"/>
  <c r="O54" i="11"/>
  <c r="P54" i="11" s="1"/>
  <c r="H54" i="11"/>
  <c r="F54" i="11"/>
  <c r="O53" i="11"/>
  <c r="P53" i="11" s="1"/>
  <c r="H53" i="11"/>
  <c r="F53" i="11"/>
  <c r="O52" i="11"/>
  <c r="P52" i="11" s="1"/>
  <c r="H52" i="11"/>
  <c r="F52" i="11"/>
  <c r="O51" i="11"/>
  <c r="Q51" i="11" s="1"/>
  <c r="E51" i="11" s="1"/>
  <c r="H51" i="11"/>
  <c r="F51" i="11"/>
  <c r="O50" i="11"/>
  <c r="P50" i="11" s="1"/>
  <c r="H50" i="11"/>
  <c r="F50" i="11"/>
  <c r="O49" i="11"/>
  <c r="H49" i="11"/>
  <c r="F49" i="11"/>
  <c r="O48" i="11"/>
  <c r="P48" i="11" s="1"/>
  <c r="H48" i="11"/>
  <c r="F48" i="11"/>
  <c r="O47" i="11"/>
  <c r="P47" i="11" s="1"/>
  <c r="H47" i="11"/>
  <c r="F47" i="11"/>
  <c r="O46" i="11"/>
  <c r="P46" i="11" s="1"/>
  <c r="H46" i="11"/>
  <c r="F46" i="11"/>
  <c r="O45" i="11"/>
  <c r="P45" i="11" s="1"/>
  <c r="H45" i="11"/>
  <c r="F45" i="11"/>
  <c r="O44" i="11"/>
  <c r="P44" i="11" s="1"/>
  <c r="H44" i="11"/>
  <c r="F44" i="11"/>
  <c r="O43" i="11"/>
  <c r="Q43" i="11" s="1"/>
  <c r="E43" i="11" s="1"/>
  <c r="H43" i="11"/>
  <c r="F43" i="11"/>
  <c r="O42" i="11"/>
  <c r="P42" i="11" s="1"/>
  <c r="H42" i="11"/>
  <c r="F42" i="11"/>
  <c r="O41" i="11"/>
  <c r="P41" i="11" s="1"/>
  <c r="H41" i="11"/>
  <c r="F41" i="11"/>
  <c r="O40" i="11"/>
  <c r="Q40" i="11" s="1"/>
  <c r="E40" i="11" s="1"/>
  <c r="H40" i="11"/>
  <c r="F40" i="11"/>
  <c r="O39" i="11"/>
  <c r="P39" i="11" s="1"/>
  <c r="H39" i="11"/>
  <c r="F39" i="11"/>
  <c r="O38" i="11"/>
  <c r="Q38" i="11" s="1"/>
  <c r="E38" i="11" s="1"/>
  <c r="H38" i="11"/>
  <c r="F38" i="11"/>
  <c r="O37" i="11"/>
  <c r="Q37" i="11" s="1"/>
  <c r="E37" i="11" s="1"/>
  <c r="H37" i="11"/>
  <c r="F37" i="11"/>
  <c r="O36" i="11"/>
  <c r="P36" i="11" s="1"/>
  <c r="H36" i="11"/>
  <c r="O35" i="11"/>
  <c r="P35" i="11" s="1"/>
  <c r="H35" i="11"/>
  <c r="F35" i="11" s="1"/>
  <c r="AB35" i="11" s="1"/>
  <c r="O34" i="11"/>
  <c r="H34" i="11"/>
  <c r="F34" i="11" s="1"/>
  <c r="O33" i="11"/>
  <c r="H33" i="11"/>
  <c r="F33" i="11" s="1"/>
  <c r="O32" i="11"/>
  <c r="P32" i="11" s="1"/>
  <c r="H32" i="11"/>
  <c r="F32" i="11" s="1"/>
  <c r="O31" i="11"/>
  <c r="H31" i="11"/>
  <c r="F31" i="11" s="1"/>
  <c r="O30" i="11"/>
  <c r="P30" i="11" s="1"/>
  <c r="H30" i="11"/>
  <c r="F30" i="11" s="1"/>
  <c r="O29" i="11"/>
  <c r="Q29" i="11" s="1"/>
  <c r="E29" i="11" s="1"/>
  <c r="H29" i="11"/>
  <c r="F29" i="11" s="1"/>
  <c r="O28" i="11"/>
  <c r="H28" i="11"/>
  <c r="F28" i="11" s="1"/>
  <c r="O27" i="11"/>
  <c r="Q27" i="11" s="1"/>
  <c r="E27" i="11" s="1"/>
  <c r="H27" i="11"/>
  <c r="F27" i="11" s="1"/>
  <c r="O26" i="11"/>
  <c r="Q26" i="11" s="1"/>
  <c r="E26" i="11" s="1"/>
  <c r="H26" i="11"/>
  <c r="F26" i="11" s="1"/>
  <c r="O25" i="11"/>
  <c r="H25" i="11"/>
  <c r="F25" i="11" s="1"/>
  <c r="O24" i="11"/>
  <c r="H24" i="11"/>
  <c r="F24" i="11" s="1"/>
  <c r="O23" i="11"/>
  <c r="P23" i="11" s="1"/>
  <c r="H23" i="11"/>
  <c r="F23" i="11" s="1"/>
  <c r="O22" i="11"/>
  <c r="P22" i="11" s="1"/>
  <c r="H22" i="11"/>
  <c r="F22" i="11" s="1"/>
  <c r="O21" i="11"/>
  <c r="P21" i="11" s="1"/>
  <c r="H21" i="11"/>
  <c r="F21" i="11" s="1"/>
  <c r="O20" i="11"/>
  <c r="H20" i="11"/>
  <c r="F20" i="11" s="1"/>
  <c r="O19" i="11"/>
  <c r="H19" i="11"/>
  <c r="F19" i="11" s="1"/>
  <c r="AB19" i="11" s="1"/>
  <c r="O18" i="11"/>
  <c r="Q18" i="11" s="1"/>
  <c r="H18" i="11"/>
  <c r="F18" i="11" s="1"/>
  <c r="AB18" i="11" s="1"/>
  <c r="O17" i="11"/>
  <c r="H17" i="11"/>
  <c r="F17" i="11" s="1"/>
  <c r="AB17" i="11" s="1"/>
  <c r="O16" i="11"/>
  <c r="H16" i="11"/>
  <c r="F16" i="11" s="1"/>
  <c r="AB16" i="11" s="1"/>
  <c r="O15" i="11"/>
  <c r="Q15" i="11" s="1"/>
  <c r="H15" i="11"/>
  <c r="F15" i="11" s="1"/>
  <c r="AB15" i="11" s="1"/>
  <c r="O14" i="11"/>
  <c r="H14" i="11"/>
  <c r="F14" i="11" s="1"/>
  <c r="AB14" i="11" s="1"/>
  <c r="O13" i="11"/>
  <c r="Q13" i="11" s="1"/>
  <c r="H13" i="11"/>
  <c r="F13" i="11" s="1"/>
  <c r="AB13" i="11" s="1"/>
  <c r="O12" i="11"/>
  <c r="H12" i="11"/>
  <c r="F12" i="11" s="1"/>
  <c r="AB12" i="11" s="1"/>
  <c r="O11" i="11"/>
  <c r="H11" i="11"/>
  <c r="F11" i="11" s="1"/>
  <c r="AB11" i="11" s="1"/>
  <c r="O10" i="11"/>
  <c r="P10" i="11" s="1"/>
  <c r="H10" i="11"/>
  <c r="F10" i="11" s="1"/>
  <c r="AB10" i="11" s="1"/>
  <c r="O9" i="11"/>
  <c r="Q9" i="11" s="1"/>
  <c r="H9" i="11"/>
  <c r="F9" i="11" s="1"/>
  <c r="AB9" i="11" s="1"/>
  <c r="O8" i="11"/>
  <c r="P8" i="11" s="1"/>
  <c r="H8" i="11"/>
  <c r="F8" i="11" s="1"/>
  <c r="AB8" i="11" s="1"/>
  <c r="O7" i="11"/>
  <c r="Q7" i="11" s="1"/>
  <c r="H7" i="11"/>
  <c r="F7" i="11" s="1"/>
  <c r="AB7" i="11" s="1"/>
  <c r="O6" i="11"/>
  <c r="H6" i="11"/>
  <c r="F6" i="11" s="1"/>
  <c r="AB6" i="11" s="1"/>
  <c r="O5" i="11"/>
  <c r="Q5" i="11" s="1"/>
  <c r="H5" i="11"/>
  <c r="F5" i="11" s="1"/>
  <c r="AB5" i="11" s="1"/>
  <c r="O4" i="11"/>
  <c r="P4" i="11" s="1"/>
  <c r="H4" i="11"/>
  <c r="F4" i="11" s="1"/>
  <c r="AB4" i="11" s="1"/>
  <c r="O3" i="11"/>
  <c r="H3" i="11"/>
  <c r="F3" i="11" s="1"/>
  <c r="AB3" i="11" s="1"/>
  <c r="S2" i="11"/>
  <c r="AA2" i="11" s="1"/>
  <c r="O2" i="11"/>
  <c r="Q2" i="11" s="1"/>
  <c r="H2" i="11"/>
  <c r="K136" i="2"/>
  <c r="L136" i="2"/>
  <c r="N136" i="2"/>
  <c r="O136" i="2"/>
  <c r="R136" i="2"/>
  <c r="T136" i="2"/>
  <c r="H136" i="2"/>
  <c r="F136" i="2"/>
  <c r="E136" i="2"/>
  <c r="R35" i="2"/>
  <c r="S35" i="2"/>
  <c r="V35" i="2"/>
  <c r="T35" i="2"/>
  <c r="U35" i="2"/>
  <c r="X35" i="2"/>
  <c r="R36" i="2"/>
  <c r="R37" i="2"/>
  <c r="N35" i="2"/>
  <c r="O35" i="2"/>
  <c r="N36" i="2"/>
  <c r="N37" i="2"/>
  <c r="O36" i="2"/>
  <c r="S27" i="13"/>
  <c r="X27" i="13"/>
  <c r="R28" i="13"/>
  <c r="T25" i="13"/>
  <c r="W24" i="13"/>
  <c r="U24" i="13"/>
  <c r="V24" i="13"/>
  <c r="O29" i="13"/>
  <c r="N30" i="13"/>
  <c r="E123" i="13"/>
  <c r="L7" i="13"/>
  <c r="E115" i="13"/>
  <c r="E111" i="13"/>
  <c r="E107" i="13"/>
  <c r="E99" i="13"/>
  <c r="E59" i="13"/>
  <c r="E51" i="13"/>
  <c r="E47" i="13"/>
  <c r="E43" i="13"/>
  <c r="E39" i="13"/>
  <c r="E31" i="13"/>
  <c r="E27" i="13"/>
  <c r="E23" i="13"/>
  <c r="M21" i="13"/>
  <c r="E42" i="13"/>
  <c r="E38" i="13"/>
  <c r="E26" i="13"/>
  <c r="E70" i="13"/>
  <c r="E74" i="13"/>
  <c r="E78" i="13"/>
  <c r="E82" i="13"/>
  <c r="E101" i="13"/>
  <c r="E97" i="13"/>
  <c r="E61" i="13"/>
  <c r="E53" i="13"/>
  <c r="E49" i="13"/>
  <c r="E29" i="13"/>
  <c r="M22" i="13"/>
  <c r="E22" i="13"/>
  <c r="E122" i="13"/>
  <c r="E127" i="13"/>
  <c r="E131" i="13"/>
  <c r="E124" i="13"/>
  <c r="E112" i="13"/>
  <c r="E108" i="13"/>
  <c r="E104" i="13"/>
  <c r="E100" i="13"/>
  <c r="E96" i="13"/>
  <c r="E92" i="13"/>
  <c r="E64" i="13"/>
  <c r="E60" i="13"/>
  <c r="E56" i="13"/>
  <c r="E44" i="13"/>
  <c r="E40" i="13"/>
  <c r="E28" i="13"/>
  <c r="E24" i="13"/>
  <c r="T21" i="13"/>
  <c r="E72" i="13"/>
  <c r="E76" i="13"/>
  <c r="E80" i="13"/>
  <c r="E33" i="13"/>
  <c r="E37" i="13"/>
  <c r="E50" i="13"/>
  <c r="E54" i="13"/>
  <c r="E58" i="13"/>
  <c r="E62" i="13"/>
  <c r="E66" i="13"/>
  <c r="E94" i="13"/>
  <c r="E98" i="13"/>
  <c r="E126" i="13"/>
  <c r="E130" i="13"/>
  <c r="E134" i="13"/>
  <c r="E30" i="13"/>
  <c r="E34" i="13"/>
  <c r="E41" i="13"/>
  <c r="E45" i="13"/>
  <c r="E110" i="13"/>
  <c r="E114" i="13"/>
  <c r="E118" i="13"/>
  <c r="E55" i="13"/>
  <c r="E88" i="13"/>
  <c r="L22" i="13"/>
  <c r="E105" i="13"/>
  <c r="E120" i="13"/>
  <c r="E128" i="13"/>
  <c r="E132" i="13"/>
  <c r="E52" i="13"/>
  <c r="E63" i="13"/>
  <c r="E116" i="13"/>
  <c r="L11" i="13"/>
  <c r="M16" i="13"/>
  <c r="E21" i="13"/>
  <c r="E32" i="13"/>
  <c r="E36" i="13"/>
  <c r="W2" i="13"/>
  <c r="L15" i="13"/>
  <c r="L19" i="13"/>
  <c r="L4" i="13"/>
  <c r="L5" i="13"/>
  <c r="L9" i="13"/>
  <c r="M18" i="13"/>
  <c r="O3" i="13"/>
  <c r="W3" i="13"/>
  <c r="M6" i="13"/>
  <c r="M10" i="13"/>
  <c r="M14" i="13"/>
  <c r="M8" i="13"/>
  <c r="M12" i="13"/>
  <c r="L13" i="13"/>
  <c r="L17" i="13"/>
  <c r="R6" i="13"/>
  <c r="M2" i="13"/>
  <c r="L2" i="13"/>
  <c r="E20" i="13"/>
  <c r="L20" i="13"/>
  <c r="V2" i="13"/>
  <c r="U2" i="13"/>
  <c r="X2" i="13"/>
  <c r="M3" i="13"/>
  <c r="L3" i="13"/>
  <c r="E25" i="13"/>
  <c r="N5" i="13"/>
  <c r="O4" i="13"/>
  <c r="S4" i="13"/>
  <c r="X4" i="13"/>
  <c r="E75" i="13"/>
  <c r="E85" i="13"/>
  <c r="E91" i="13"/>
  <c r="H1" i="13"/>
  <c r="E48" i="13"/>
  <c r="E65" i="13"/>
  <c r="E71" i="13"/>
  <c r="E81" i="13"/>
  <c r="E69" i="13"/>
  <c r="E86" i="13"/>
  <c r="E67" i="13"/>
  <c r="E77" i="13"/>
  <c r="E83" i="13"/>
  <c r="E46" i="13"/>
  <c r="E73" i="13"/>
  <c r="E79" i="13"/>
  <c r="E87" i="13"/>
  <c r="E93" i="13"/>
  <c r="E89" i="13"/>
  <c r="E95" i="13"/>
  <c r="E102" i="13"/>
  <c r="E103" i="13"/>
  <c r="E125" i="13"/>
  <c r="E57" i="13"/>
  <c r="E90" i="13"/>
  <c r="E106" i="13"/>
  <c r="E113" i="13"/>
  <c r="E129" i="13"/>
  <c r="E121" i="13"/>
  <c r="E109" i="13"/>
  <c r="E117" i="13"/>
  <c r="E133" i="13"/>
  <c r="S3" i="11"/>
  <c r="Q103" i="11"/>
  <c r="E103" i="11" s="1"/>
  <c r="Q101" i="11"/>
  <c r="E101" i="11" s="1"/>
  <c r="S136" i="2"/>
  <c r="W136" i="2"/>
  <c r="R38" i="2"/>
  <c r="S37" i="2"/>
  <c r="W35" i="2"/>
  <c r="T36" i="2"/>
  <c r="S36" i="2"/>
  <c r="X36" i="2"/>
  <c r="O37" i="2"/>
  <c r="N38" i="2"/>
  <c r="F131" i="2"/>
  <c r="H131" i="2"/>
  <c r="K131" i="2"/>
  <c r="L131" i="2"/>
  <c r="F132" i="2"/>
  <c r="H132" i="2"/>
  <c r="K132" i="2"/>
  <c r="M132" i="2"/>
  <c r="E132" i="2"/>
  <c r="F133" i="2"/>
  <c r="H133" i="2"/>
  <c r="K133" i="2"/>
  <c r="L133" i="2"/>
  <c r="F134" i="2"/>
  <c r="H134" i="2"/>
  <c r="K134" i="2"/>
  <c r="M134" i="2"/>
  <c r="E134" i="2"/>
  <c r="L134" i="2"/>
  <c r="F135" i="2"/>
  <c r="H135" i="2"/>
  <c r="K135" i="2"/>
  <c r="L135" i="2"/>
  <c r="S28" i="13"/>
  <c r="R29" i="13"/>
  <c r="T26" i="13"/>
  <c r="W25" i="13"/>
  <c r="U25" i="13"/>
  <c r="V25" i="13"/>
  <c r="N31" i="13"/>
  <c r="O30" i="13"/>
  <c r="T22" i="13"/>
  <c r="S3" i="13"/>
  <c r="X3" i="13"/>
  <c r="O5" i="13"/>
  <c r="N6" i="13"/>
  <c r="V4" i="13"/>
  <c r="U4" i="13"/>
  <c r="R7" i="13"/>
  <c r="U136" i="2"/>
  <c r="V136" i="2"/>
  <c r="X136" i="2"/>
  <c r="U36" i="2"/>
  <c r="V36" i="2"/>
  <c r="R39" i="2"/>
  <c r="S38" i="2"/>
  <c r="W36" i="2"/>
  <c r="T37" i="2"/>
  <c r="V37" i="2"/>
  <c r="X37" i="2"/>
  <c r="N39" i="2"/>
  <c r="O38" i="2"/>
  <c r="L132" i="2"/>
  <c r="M135" i="2"/>
  <c r="E135" i="2"/>
  <c r="M131" i="2"/>
  <c r="E131" i="2"/>
  <c r="M133" i="2"/>
  <c r="E133" i="2"/>
  <c r="F126" i="2"/>
  <c r="H126" i="2"/>
  <c r="K126" i="2"/>
  <c r="M126" i="2"/>
  <c r="E126" i="2"/>
  <c r="F127" i="2"/>
  <c r="H127" i="2"/>
  <c r="K127" i="2"/>
  <c r="M127" i="2"/>
  <c r="E127" i="2"/>
  <c r="F128" i="2"/>
  <c r="H128" i="2"/>
  <c r="K128" i="2"/>
  <c r="L128" i="2"/>
  <c r="F129" i="2"/>
  <c r="H129" i="2"/>
  <c r="K129" i="2"/>
  <c r="M129" i="2"/>
  <c r="E129" i="2"/>
  <c r="F130" i="2"/>
  <c r="H130" i="2"/>
  <c r="K130" i="2"/>
  <c r="L130" i="2"/>
  <c r="G4" i="4"/>
  <c r="T27" i="13"/>
  <c r="W26" i="13"/>
  <c r="U26" i="13"/>
  <c r="V26" i="13"/>
  <c r="R30" i="13"/>
  <c r="S29" i="13"/>
  <c r="X29" i="13"/>
  <c r="X28" i="13"/>
  <c r="N32" i="13"/>
  <c r="O31" i="13"/>
  <c r="U3" i="13"/>
  <c r="V3" i="13"/>
  <c r="R8" i="13"/>
  <c r="N7" i="13"/>
  <c r="O6" i="13"/>
  <c r="W5" i="13"/>
  <c r="S5" i="13"/>
  <c r="X38" i="2"/>
  <c r="T38" i="2"/>
  <c r="W37" i="2"/>
  <c r="S39" i="2"/>
  <c r="X39" i="2"/>
  <c r="R40" i="2"/>
  <c r="U37" i="2"/>
  <c r="O39" i="2"/>
  <c r="N40" i="2"/>
  <c r="M130" i="2"/>
  <c r="E130" i="2"/>
  <c r="L127" i="2"/>
  <c r="L126" i="2"/>
  <c r="L129" i="2"/>
  <c r="M128" i="2"/>
  <c r="E128" i="2"/>
  <c r="L3" i="4"/>
  <c r="F3" i="4"/>
  <c r="D3" i="4"/>
  <c r="S30" i="13"/>
  <c r="X30" i="13"/>
  <c r="R31" i="13"/>
  <c r="W27" i="13"/>
  <c r="T28" i="13"/>
  <c r="U27" i="13"/>
  <c r="V27" i="13"/>
  <c r="O32" i="13"/>
  <c r="N33" i="13"/>
  <c r="O7" i="13"/>
  <c r="N8" i="13"/>
  <c r="U5" i="13"/>
  <c r="V5" i="13"/>
  <c r="X5" i="13"/>
  <c r="W6" i="13"/>
  <c r="S6" i="13"/>
  <c r="R9" i="13"/>
  <c r="W38" i="2"/>
  <c r="T39" i="2"/>
  <c r="V39" i="2"/>
  <c r="V38" i="2"/>
  <c r="S40" i="2"/>
  <c r="X40" i="2"/>
  <c r="R41" i="2"/>
  <c r="U38" i="2"/>
  <c r="N41" i="2"/>
  <c r="O40" i="2"/>
  <c r="F122" i="2"/>
  <c r="H122" i="2"/>
  <c r="K122" i="2"/>
  <c r="L122" i="2"/>
  <c r="F123" i="2"/>
  <c r="H123" i="2"/>
  <c r="K123" i="2"/>
  <c r="M123" i="2"/>
  <c r="E123" i="2"/>
  <c r="F124" i="2"/>
  <c r="H124" i="2"/>
  <c r="K124" i="2"/>
  <c r="L124" i="2"/>
  <c r="F125" i="2"/>
  <c r="H125" i="2"/>
  <c r="K125" i="2"/>
  <c r="L125" i="2"/>
  <c r="M125" i="2"/>
  <c r="E125" i="2"/>
  <c r="T29" i="13"/>
  <c r="W28" i="13"/>
  <c r="V28" i="13"/>
  <c r="U28" i="13"/>
  <c r="S31" i="13"/>
  <c r="X31" i="13"/>
  <c r="R32" i="13"/>
  <c r="O33" i="13"/>
  <c r="N34" i="13"/>
  <c r="V6" i="13"/>
  <c r="U6" i="13"/>
  <c r="X6" i="13"/>
  <c r="N9" i="13"/>
  <c r="O8" i="13"/>
  <c r="R10" i="13"/>
  <c r="W7" i="13"/>
  <c r="S7" i="13"/>
  <c r="R42" i="2"/>
  <c r="S41" i="2"/>
  <c r="W39" i="2"/>
  <c r="T40" i="2"/>
  <c r="U39" i="2"/>
  <c r="V40" i="2"/>
  <c r="U40" i="2"/>
  <c r="O41" i="2"/>
  <c r="N42" i="2"/>
  <c r="M124" i="2"/>
  <c r="E124" i="2"/>
  <c r="L123" i="2"/>
  <c r="M122" i="2"/>
  <c r="E122" i="2"/>
  <c r="F121" i="2"/>
  <c r="H121" i="2"/>
  <c r="K121" i="2"/>
  <c r="L121" i="2"/>
  <c r="M5" i="4"/>
  <c r="M3" i="4"/>
  <c r="K1" i="4" s="1"/>
  <c r="G5" i="4"/>
  <c r="S32" i="13"/>
  <c r="R33" i="13"/>
  <c r="T30" i="13"/>
  <c r="W29" i="13"/>
  <c r="U29" i="13"/>
  <c r="V29" i="13"/>
  <c r="N35" i="13"/>
  <c r="O34" i="13"/>
  <c r="O9" i="13"/>
  <c r="N10" i="13"/>
  <c r="R11" i="13"/>
  <c r="U7" i="13"/>
  <c r="V7" i="13"/>
  <c r="X7" i="13"/>
  <c r="W8" i="13"/>
  <c r="S8" i="13"/>
  <c r="R43" i="2"/>
  <c r="X42" i="2"/>
  <c r="S42" i="2"/>
  <c r="W40" i="2"/>
  <c r="T41" i="2"/>
  <c r="X41" i="2"/>
  <c r="N43" i="2"/>
  <c r="O42" i="2"/>
  <c r="M121" i="2"/>
  <c r="E121" i="2"/>
  <c r="F116" i="2"/>
  <c r="H116" i="2"/>
  <c r="K116" i="2"/>
  <c r="M116" i="2"/>
  <c r="E116" i="2"/>
  <c r="F117" i="2"/>
  <c r="H117" i="2"/>
  <c r="K117" i="2"/>
  <c r="L117" i="2"/>
  <c r="F118" i="2"/>
  <c r="H118" i="2"/>
  <c r="K118" i="2"/>
  <c r="L118" i="2"/>
  <c r="F119" i="2"/>
  <c r="H119" i="2"/>
  <c r="K119" i="2"/>
  <c r="M119" i="2"/>
  <c r="E119" i="2"/>
  <c r="F120" i="2"/>
  <c r="H120" i="2"/>
  <c r="K120" i="2"/>
  <c r="M120" i="2"/>
  <c r="E120" i="2"/>
  <c r="X32" i="13"/>
  <c r="W30" i="13"/>
  <c r="T31" i="13"/>
  <c r="V30" i="13"/>
  <c r="U30" i="13"/>
  <c r="R34" i="13"/>
  <c r="S33" i="13"/>
  <c r="N36" i="13"/>
  <c r="O35" i="13"/>
  <c r="R12" i="13"/>
  <c r="V8" i="13"/>
  <c r="U8" i="13"/>
  <c r="X8" i="13"/>
  <c r="N11" i="13"/>
  <c r="O10" i="13"/>
  <c r="W9" i="13"/>
  <c r="S9" i="13"/>
  <c r="W41" i="2"/>
  <c r="T42" i="2"/>
  <c r="S43" i="2"/>
  <c r="R44" i="2"/>
  <c r="X43" i="2"/>
  <c r="V41" i="2"/>
  <c r="U42" i="2"/>
  <c r="V42" i="2"/>
  <c r="U41" i="2"/>
  <c r="O43" i="2"/>
  <c r="N44" i="2"/>
  <c r="L116" i="2"/>
  <c r="L120" i="2"/>
  <c r="L119" i="2"/>
  <c r="M117" i="2"/>
  <c r="E117" i="2"/>
  <c r="M118" i="2"/>
  <c r="E118" i="2"/>
  <c r="F111" i="2"/>
  <c r="H111" i="2"/>
  <c r="K111" i="2"/>
  <c r="L111" i="2"/>
  <c r="F112" i="2"/>
  <c r="H112" i="2"/>
  <c r="K112" i="2"/>
  <c r="M112" i="2"/>
  <c r="E112" i="2"/>
  <c r="F113" i="2"/>
  <c r="H113" i="2"/>
  <c r="K113" i="2"/>
  <c r="L113" i="2"/>
  <c r="F114" i="2"/>
  <c r="H114" i="2"/>
  <c r="K114" i="2"/>
  <c r="M114" i="2"/>
  <c r="E114" i="2"/>
  <c r="F115" i="2"/>
  <c r="H115" i="2"/>
  <c r="K115" i="2"/>
  <c r="M115" i="2"/>
  <c r="E115" i="2"/>
  <c r="S34" i="13"/>
  <c r="X34" i="13"/>
  <c r="R35" i="13"/>
  <c r="W31" i="13"/>
  <c r="T32" i="13"/>
  <c r="U31" i="13"/>
  <c r="V31" i="13"/>
  <c r="X33" i="13"/>
  <c r="O36" i="13"/>
  <c r="N37" i="13"/>
  <c r="W10" i="13"/>
  <c r="S10" i="13"/>
  <c r="O11" i="13"/>
  <c r="N12" i="13"/>
  <c r="U9" i="13"/>
  <c r="V9" i="13"/>
  <c r="X9" i="13"/>
  <c r="R13" i="13"/>
  <c r="S44" i="2"/>
  <c r="X44" i="2"/>
  <c r="R45" i="2"/>
  <c r="V43" i="2"/>
  <c r="T43" i="2"/>
  <c r="W42" i="2"/>
  <c r="N45" i="2"/>
  <c r="O44" i="2"/>
  <c r="L112" i="2"/>
  <c r="L115" i="2"/>
  <c r="L114" i="2"/>
  <c r="M111" i="2"/>
  <c r="E111" i="2"/>
  <c r="M113" i="2"/>
  <c r="E113" i="2"/>
  <c r="F106" i="2"/>
  <c r="H106" i="2"/>
  <c r="K106" i="2"/>
  <c r="M106" i="2"/>
  <c r="E106" i="2"/>
  <c r="F107" i="2"/>
  <c r="H107" i="2"/>
  <c r="K107" i="2"/>
  <c r="L107" i="2"/>
  <c r="F108" i="2"/>
  <c r="H108" i="2"/>
  <c r="K108" i="2"/>
  <c r="M108" i="2"/>
  <c r="E108" i="2"/>
  <c r="F109" i="2"/>
  <c r="H109" i="2"/>
  <c r="K109" i="2"/>
  <c r="M109" i="2"/>
  <c r="E109" i="2"/>
  <c r="F110" i="2"/>
  <c r="H110" i="2"/>
  <c r="K110" i="2"/>
  <c r="M110" i="2"/>
  <c r="E110" i="2"/>
  <c r="T33" i="13"/>
  <c r="W32" i="13"/>
  <c r="U32" i="13"/>
  <c r="V32" i="13"/>
  <c r="S35" i="13"/>
  <c r="R36" i="13"/>
  <c r="O37" i="13"/>
  <c r="N38" i="13"/>
  <c r="N13" i="13"/>
  <c r="O12" i="13"/>
  <c r="W11" i="13"/>
  <c r="S11" i="13"/>
  <c r="V10" i="13"/>
  <c r="U10" i="13"/>
  <c r="X10" i="13"/>
  <c r="R14" i="13"/>
  <c r="R46" i="2"/>
  <c r="S45" i="2"/>
  <c r="X45" i="2"/>
  <c r="W43" i="2"/>
  <c r="T44" i="2"/>
  <c r="U43" i="2"/>
  <c r="O45" i="2"/>
  <c r="N46" i="2"/>
  <c r="L110" i="2"/>
  <c r="L106" i="2"/>
  <c r="M107" i="2"/>
  <c r="E107" i="2"/>
  <c r="L109" i="2"/>
  <c r="L108" i="2"/>
  <c r="F103" i="2"/>
  <c r="H103" i="2"/>
  <c r="K103" i="2"/>
  <c r="M103" i="2"/>
  <c r="E103" i="2"/>
  <c r="F104" i="2"/>
  <c r="H104" i="2"/>
  <c r="K104" i="2"/>
  <c r="L104" i="2"/>
  <c r="F105" i="2"/>
  <c r="H105" i="2"/>
  <c r="K105" i="2"/>
  <c r="L105" i="2"/>
  <c r="S36" i="13"/>
  <c r="R37" i="13"/>
  <c r="X35" i="13"/>
  <c r="W33" i="13"/>
  <c r="T34" i="13"/>
  <c r="U33" i="13"/>
  <c r="V33" i="13"/>
  <c r="N39" i="13"/>
  <c r="O38" i="13"/>
  <c r="U11" i="13"/>
  <c r="V11" i="13"/>
  <c r="X11" i="13"/>
  <c r="W12" i="13"/>
  <c r="S12" i="13"/>
  <c r="R15" i="13"/>
  <c r="O13" i="13"/>
  <c r="N14" i="13"/>
  <c r="T45" i="2"/>
  <c r="W44" i="2"/>
  <c r="V44" i="2"/>
  <c r="U44" i="2"/>
  <c r="S46" i="2"/>
  <c r="X46" i="2"/>
  <c r="R47" i="2"/>
  <c r="U45" i="2"/>
  <c r="V45" i="2"/>
  <c r="N47" i="2"/>
  <c r="O46" i="2"/>
  <c r="M105" i="2"/>
  <c r="E105" i="2"/>
  <c r="M104" i="2"/>
  <c r="E104" i="2"/>
  <c r="L103" i="2"/>
  <c r="F102" i="2"/>
  <c r="H102" i="2"/>
  <c r="K102" i="2"/>
  <c r="L102" i="2"/>
  <c r="F98" i="2"/>
  <c r="H98" i="2"/>
  <c r="K98" i="2"/>
  <c r="M98" i="2"/>
  <c r="E98" i="2"/>
  <c r="F99" i="2"/>
  <c r="H99" i="2"/>
  <c r="K99" i="2"/>
  <c r="L99" i="2"/>
  <c r="F100" i="2"/>
  <c r="H100" i="2"/>
  <c r="K100" i="2"/>
  <c r="L100" i="2"/>
  <c r="F101" i="2"/>
  <c r="H101" i="2"/>
  <c r="K101" i="2"/>
  <c r="L101" i="2"/>
  <c r="T35" i="13"/>
  <c r="W34" i="13"/>
  <c r="V34" i="13"/>
  <c r="U34" i="13"/>
  <c r="R38" i="13"/>
  <c r="S37" i="13"/>
  <c r="X36" i="13"/>
  <c r="N40" i="13"/>
  <c r="O39" i="13"/>
  <c r="R16" i="13"/>
  <c r="N15" i="13"/>
  <c r="O14" i="13"/>
  <c r="W13" i="13"/>
  <c r="S13" i="13"/>
  <c r="V12" i="13"/>
  <c r="U12" i="13"/>
  <c r="X12" i="13"/>
  <c r="S47" i="2"/>
  <c r="X47" i="2"/>
  <c r="R48" i="2"/>
  <c r="U46" i="2"/>
  <c r="W45" i="2"/>
  <c r="T46" i="2"/>
  <c r="V46" i="2"/>
  <c r="O47" i="2"/>
  <c r="N48" i="2"/>
  <c r="M99" i="2"/>
  <c r="E99" i="2"/>
  <c r="L98" i="2"/>
  <c r="M101" i="2"/>
  <c r="E101" i="2"/>
  <c r="M102" i="2"/>
  <c r="E102" i="2"/>
  <c r="M100" i="2"/>
  <c r="E100" i="2"/>
  <c r="F92" i="2"/>
  <c r="H92" i="2"/>
  <c r="K92" i="2"/>
  <c r="L92" i="2"/>
  <c r="F93" i="2"/>
  <c r="H93" i="2"/>
  <c r="K93" i="2"/>
  <c r="L93" i="2"/>
  <c r="F94" i="2"/>
  <c r="H94" i="2"/>
  <c r="K94" i="2"/>
  <c r="L94" i="2"/>
  <c r="F95" i="2"/>
  <c r="H95" i="2"/>
  <c r="K95" i="2"/>
  <c r="L95" i="2"/>
  <c r="F96" i="2"/>
  <c r="H96" i="2"/>
  <c r="K96" i="2"/>
  <c r="F97" i="2"/>
  <c r="H97" i="2"/>
  <c r="K97" i="2"/>
  <c r="L97" i="2"/>
  <c r="R39" i="13"/>
  <c r="X38" i="13"/>
  <c r="S38" i="13"/>
  <c r="X37" i="13"/>
  <c r="W35" i="13"/>
  <c r="T36" i="13"/>
  <c r="V35" i="13"/>
  <c r="U35" i="13"/>
  <c r="O40" i="13"/>
  <c r="N41" i="13"/>
  <c r="O15" i="13"/>
  <c r="N16" i="13"/>
  <c r="U13" i="13"/>
  <c r="V13" i="13"/>
  <c r="X13" i="13"/>
  <c r="W14" i="13"/>
  <c r="S14" i="13"/>
  <c r="R17" i="13"/>
  <c r="T47" i="2"/>
  <c r="W46" i="2"/>
  <c r="S48" i="2"/>
  <c r="R49" i="2"/>
  <c r="U47" i="2"/>
  <c r="V47" i="2"/>
  <c r="N49" i="2"/>
  <c r="O48" i="2"/>
  <c r="M97" i="2"/>
  <c r="E97" i="2"/>
  <c r="M95" i="2"/>
  <c r="E95" i="2"/>
  <c r="M93" i="2"/>
  <c r="E93" i="2"/>
  <c r="L96" i="2"/>
  <c r="M96" i="2"/>
  <c r="E96" i="2"/>
  <c r="M94" i="2"/>
  <c r="E94" i="2"/>
  <c r="M92" i="2"/>
  <c r="E92" i="2"/>
  <c r="F87" i="2"/>
  <c r="H87" i="2"/>
  <c r="K87" i="2"/>
  <c r="M87" i="2"/>
  <c r="E87" i="2"/>
  <c r="F88" i="2"/>
  <c r="H88" i="2"/>
  <c r="K88" i="2"/>
  <c r="L88" i="2"/>
  <c r="F89" i="2"/>
  <c r="H89" i="2"/>
  <c r="K89" i="2"/>
  <c r="L89" i="2"/>
  <c r="F90" i="2"/>
  <c r="H90" i="2"/>
  <c r="K90" i="2"/>
  <c r="L90" i="2"/>
  <c r="F91" i="2"/>
  <c r="H91" i="2"/>
  <c r="K91" i="2"/>
  <c r="L91" i="2"/>
  <c r="W36" i="13"/>
  <c r="T37" i="13"/>
  <c r="U36" i="13"/>
  <c r="V36" i="13"/>
  <c r="S39" i="13"/>
  <c r="X39" i="13"/>
  <c r="R40" i="13"/>
  <c r="O41" i="13"/>
  <c r="N42" i="13"/>
  <c r="V14" i="13"/>
  <c r="U14" i="13"/>
  <c r="X14" i="13"/>
  <c r="N17" i="13"/>
  <c r="O16" i="13"/>
  <c r="R18" i="13"/>
  <c r="W15" i="13"/>
  <c r="S15" i="13"/>
  <c r="X48" i="2"/>
  <c r="R50" i="2"/>
  <c r="S49" i="2"/>
  <c r="X49" i="2"/>
  <c r="W47" i="2"/>
  <c r="T48" i="2"/>
  <c r="V48" i="2"/>
  <c r="O49" i="2"/>
  <c r="N50" i="2"/>
  <c r="M89" i="2"/>
  <c r="E89" i="2"/>
  <c r="M91" i="2"/>
  <c r="E91" i="2"/>
  <c r="L87" i="2"/>
  <c r="M90" i="2"/>
  <c r="E90" i="2"/>
  <c r="M88" i="2"/>
  <c r="E88" i="2"/>
  <c r="H35" i="2"/>
  <c r="F35" i="2"/>
  <c r="K35" i="2"/>
  <c r="L35" i="2"/>
  <c r="F86" i="2"/>
  <c r="H86" i="2"/>
  <c r="K86" i="2"/>
  <c r="L86" i="2"/>
  <c r="F83" i="2"/>
  <c r="H83" i="2"/>
  <c r="K83" i="2"/>
  <c r="L83" i="2"/>
  <c r="F84" i="2"/>
  <c r="H84" i="2"/>
  <c r="K84" i="2"/>
  <c r="M84" i="2"/>
  <c r="E84" i="2"/>
  <c r="F85" i="2"/>
  <c r="H85" i="2"/>
  <c r="K85" i="2"/>
  <c r="L85" i="2"/>
  <c r="F82" i="2"/>
  <c r="H82" i="2"/>
  <c r="K82" i="2"/>
  <c r="L82" i="2"/>
  <c r="T38" i="13"/>
  <c r="W37" i="13"/>
  <c r="V37" i="13"/>
  <c r="U37" i="13"/>
  <c r="S40" i="13"/>
  <c r="X40" i="13"/>
  <c r="R41" i="13"/>
  <c r="N43" i="13"/>
  <c r="O42" i="13"/>
  <c r="O17" i="13"/>
  <c r="N18" i="13"/>
  <c r="U15" i="13"/>
  <c r="V15" i="13"/>
  <c r="X15" i="13"/>
  <c r="R19" i="13"/>
  <c r="R20" i="13"/>
  <c r="W16" i="13"/>
  <c r="S16" i="13"/>
  <c r="R51" i="2"/>
  <c r="X50" i="2"/>
  <c r="S50" i="2"/>
  <c r="W48" i="2"/>
  <c r="T49" i="2"/>
  <c r="U49" i="2"/>
  <c r="V49" i="2"/>
  <c r="U48" i="2"/>
  <c r="N51" i="2"/>
  <c r="O50" i="2"/>
  <c r="M86" i="2"/>
  <c r="E86" i="2"/>
  <c r="L84" i="2"/>
  <c r="M85" i="2"/>
  <c r="E85" i="2"/>
  <c r="M83" i="2"/>
  <c r="E83" i="2"/>
  <c r="M82" i="2"/>
  <c r="E82" i="2"/>
  <c r="T39" i="13"/>
  <c r="W38" i="13"/>
  <c r="V38" i="13"/>
  <c r="U38" i="13"/>
  <c r="R42" i="13"/>
  <c r="X41" i="13"/>
  <c r="S41" i="13"/>
  <c r="N44" i="13"/>
  <c r="O43" i="13"/>
  <c r="R21" i="13"/>
  <c r="N19" i="13"/>
  <c r="N20" i="13"/>
  <c r="O18" i="13"/>
  <c r="V16" i="13"/>
  <c r="U16" i="13"/>
  <c r="X16" i="13"/>
  <c r="W17" i="13"/>
  <c r="S17" i="13"/>
  <c r="T50" i="2"/>
  <c r="W49" i="2"/>
  <c r="S51" i="2"/>
  <c r="X51" i="2"/>
  <c r="R52" i="2"/>
  <c r="O51" i="2"/>
  <c r="N52" i="2"/>
  <c r="F80" i="2"/>
  <c r="H80" i="2"/>
  <c r="K80" i="2"/>
  <c r="M80" i="2"/>
  <c r="E80" i="2"/>
  <c r="F81" i="2"/>
  <c r="H81" i="2"/>
  <c r="K81" i="2"/>
  <c r="M81" i="2"/>
  <c r="E81" i="2"/>
  <c r="S42" i="13"/>
  <c r="X42" i="13"/>
  <c r="R43" i="13"/>
  <c r="W39" i="13"/>
  <c r="T40" i="13"/>
  <c r="U39" i="13"/>
  <c r="V39" i="13"/>
  <c r="O44" i="13"/>
  <c r="N45" i="13"/>
  <c r="R22" i="13"/>
  <c r="N21" i="13"/>
  <c r="O20" i="13"/>
  <c r="O19" i="13"/>
  <c r="U17" i="13"/>
  <c r="V17" i="13"/>
  <c r="X17" i="13"/>
  <c r="W18" i="13"/>
  <c r="S18" i="13"/>
  <c r="T51" i="2"/>
  <c r="W50" i="2"/>
  <c r="S52" i="2"/>
  <c r="R53" i="2"/>
  <c r="U50" i="2"/>
  <c r="U51" i="2"/>
  <c r="V51" i="2"/>
  <c r="V50" i="2"/>
  <c r="N53" i="2"/>
  <c r="O52" i="2"/>
  <c r="L80" i="2"/>
  <c r="L81" i="2"/>
  <c r="F75" i="2"/>
  <c r="H75" i="2"/>
  <c r="K75" i="2"/>
  <c r="L75" i="2"/>
  <c r="F76" i="2"/>
  <c r="H76" i="2"/>
  <c r="K76" i="2"/>
  <c r="L76" i="2"/>
  <c r="F77" i="2"/>
  <c r="H77" i="2"/>
  <c r="K77" i="2"/>
  <c r="L77" i="2"/>
  <c r="F78" i="2"/>
  <c r="H78" i="2"/>
  <c r="K78" i="2"/>
  <c r="L78" i="2"/>
  <c r="F79" i="2"/>
  <c r="H79" i="2"/>
  <c r="K79" i="2"/>
  <c r="L79" i="2"/>
  <c r="T41" i="13"/>
  <c r="W40" i="13"/>
  <c r="V40" i="13"/>
  <c r="U40" i="13"/>
  <c r="S43" i="13"/>
  <c r="X43" i="13"/>
  <c r="R44" i="13"/>
  <c r="O45" i="13"/>
  <c r="N46" i="13"/>
  <c r="O21" i="13"/>
  <c r="N22" i="13"/>
  <c r="W20" i="13"/>
  <c r="S20" i="13"/>
  <c r="V18" i="13"/>
  <c r="U18" i="13"/>
  <c r="X18" i="13"/>
  <c r="W19" i="13"/>
  <c r="S19" i="13"/>
  <c r="X52" i="2"/>
  <c r="R54" i="2"/>
  <c r="S53" i="2"/>
  <c r="W51" i="2"/>
  <c r="T52" i="2"/>
  <c r="O53" i="2"/>
  <c r="N54" i="2"/>
  <c r="M78" i="2"/>
  <c r="E78" i="2"/>
  <c r="M76" i="2"/>
  <c r="E76" i="2"/>
  <c r="M79" i="2"/>
  <c r="E79" i="2"/>
  <c r="M77" i="2"/>
  <c r="E77" i="2"/>
  <c r="M75" i="2"/>
  <c r="E75" i="2"/>
  <c r="F70" i="2"/>
  <c r="H70" i="2"/>
  <c r="K70" i="2"/>
  <c r="M70" i="2"/>
  <c r="E70" i="2"/>
  <c r="F71" i="2"/>
  <c r="H71" i="2"/>
  <c r="K71" i="2"/>
  <c r="L71" i="2"/>
  <c r="F72" i="2"/>
  <c r="H72" i="2"/>
  <c r="K72" i="2"/>
  <c r="M72" i="2"/>
  <c r="E72" i="2"/>
  <c r="F73" i="2"/>
  <c r="H73" i="2"/>
  <c r="K73" i="2"/>
  <c r="L73" i="2"/>
  <c r="F74" i="2"/>
  <c r="H74" i="2"/>
  <c r="K74" i="2"/>
  <c r="M74" i="2"/>
  <c r="E74" i="2"/>
  <c r="R45" i="13"/>
  <c r="S44" i="13"/>
  <c r="T42" i="13"/>
  <c r="W41" i="13"/>
  <c r="V41" i="13"/>
  <c r="U41" i="13"/>
  <c r="N47" i="13"/>
  <c r="O46" i="13"/>
  <c r="W21" i="13"/>
  <c r="S21" i="13"/>
  <c r="U20" i="13"/>
  <c r="V20" i="13"/>
  <c r="X20" i="13"/>
  <c r="O22" i="13"/>
  <c r="U19" i="13"/>
  <c r="V19" i="13"/>
  <c r="X19" i="13"/>
  <c r="T53" i="2"/>
  <c r="W52" i="2"/>
  <c r="U52" i="2"/>
  <c r="S54" i="2"/>
  <c r="R55" i="2"/>
  <c r="U53" i="2"/>
  <c r="V53" i="2"/>
  <c r="X53" i="2"/>
  <c r="V52" i="2"/>
  <c r="N55" i="2"/>
  <c r="O54" i="2"/>
  <c r="L74" i="2"/>
  <c r="M73" i="2"/>
  <c r="E73" i="2"/>
  <c r="L72" i="2"/>
  <c r="M71" i="2"/>
  <c r="E71" i="2"/>
  <c r="L70" i="2"/>
  <c r="F65" i="2"/>
  <c r="H65" i="2"/>
  <c r="K65" i="2"/>
  <c r="L65" i="2"/>
  <c r="F66" i="2"/>
  <c r="H66" i="2"/>
  <c r="K66" i="2"/>
  <c r="L66" i="2"/>
  <c r="F67" i="2"/>
  <c r="H67" i="2"/>
  <c r="K67" i="2"/>
  <c r="L67" i="2"/>
  <c r="F68" i="2"/>
  <c r="H68" i="2"/>
  <c r="K68" i="2"/>
  <c r="L68" i="2"/>
  <c r="F69" i="2"/>
  <c r="H69" i="2"/>
  <c r="K69" i="2"/>
  <c r="L69" i="2"/>
  <c r="R46" i="13"/>
  <c r="S45" i="13"/>
  <c r="T43" i="13"/>
  <c r="W42" i="13"/>
  <c r="U42" i="13"/>
  <c r="V42" i="13"/>
  <c r="X44" i="13"/>
  <c r="N48" i="13"/>
  <c r="O47" i="13"/>
  <c r="W22" i="13"/>
  <c r="S22" i="13"/>
  <c r="U21" i="13"/>
  <c r="V21" i="13"/>
  <c r="X21" i="13"/>
  <c r="S55" i="2"/>
  <c r="X55" i="2"/>
  <c r="R56" i="2"/>
  <c r="X54" i="2"/>
  <c r="T54" i="2"/>
  <c r="W53" i="2"/>
  <c r="O55" i="2"/>
  <c r="N56" i="2"/>
  <c r="M69" i="2"/>
  <c r="E69" i="2"/>
  <c r="M67" i="2"/>
  <c r="E67" i="2"/>
  <c r="M65" i="2"/>
  <c r="E65" i="2"/>
  <c r="M68" i="2"/>
  <c r="E68" i="2"/>
  <c r="M66" i="2"/>
  <c r="E66" i="2"/>
  <c r="S46" i="13"/>
  <c r="X46" i="13"/>
  <c r="R47" i="13"/>
  <c r="W43" i="13"/>
  <c r="T44" i="13"/>
  <c r="U43" i="13"/>
  <c r="V43" i="13"/>
  <c r="X45" i="13"/>
  <c r="O48" i="13"/>
  <c r="N49" i="13"/>
  <c r="U22" i="13"/>
  <c r="V22" i="13"/>
  <c r="X22" i="13"/>
  <c r="T55" i="2"/>
  <c r="W54" i="2"/>
  <c r="V55" i="2"/>
  <c r="U55" i="2"/>
  <c r="U54" i="2"/>
  <c r="R57" i="2"/>
  <c r="S56" i="2"/>
  <c r="V54" i="2"/>
  <c r="N57" i="2"/>
  <c r="O56" i="2"/>
  <c r="F62" i="2"/>
  <c r="H62" i="2"/>
  <c r="K62" i="2"/>
  <c r="M62" i="2"/>
  <c r="E62" i="2"/>
  <c r="F63" i="2"/>
  <c r="H63" i="2"/>
  <c r="K63" i="2"/>
  <c r="L63" i="2"/>
  <c r="H64" i="2"/>
  <c r="F64" i="2"/>
  <c r="K64" i="2"/>
  <c r="M64" i="2"/>
  <c r="E64" i="2"/>
  <c r="S47" i="13"/>
  <c r="X47" i="13"/>
  <c r="R48" i="13"/>
  <c r="T45" i="13"/>
  <c r="W44" i="13"/>
  <c r="U44" i="13"/>
  <c r="V44" i="13"/>
  <c r="O49" i="13"/>
  <c r="N50" i="13"/>
  <c r="R58" i="2"/>
  <c r="S57" i="2"/>
  <c r="X56" i="2"/>
  <c r="W55" i="2"/>
  <c r="T56" i="2"/>
  <c r="V56" i="2"/>
  <c r="O57" i="2"/>
  <c r="N58" i="2"/>
  <c r="L62" i="2"/>
  <c r="L64" i="2"/>
  <c r="M63" i="2"/>
  <c r="E63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H61" i="2"/>
  <c r="K61" i="2"/>
  <c r="L61" i="2"/>
  <c r="T46" i="13"/>
  <c r="W45" i="13"/>
  <c r="V45" i="13"/>
  <c r="U45" i="13"/>
  <c r="S48" i="13"/>
  <c r="R49" i="13"/>
  <c r="N51" i="13"/>
  <c r="O50" i="13"/>
  <c r="U57" i="2"/>
  <c r="S58" i="2"/>
  <c r="X58" i="2"/>
  <c r="R59" i="2"/>
  <c r="T57" i="2"/>
  <c r="W56" i="2"/>
  <c r="X57" i="2"/>
  <c r="U56" i="2"/>
  <c r="N59" i="2"/>
  <c r="O58" i="2"/>
  <c r="M61" i="2"/>
  <c r="E61" i="2"/>
  <c r="H56" i="2"/>
  <c r="K56" i="2"/>
  <c r="L56" i="2"/>
  <c r="H57" i="2"/>
  <c r="K57" i="2"/>
  <c r="L57" i="2"/>
  <c r="H58" i="2"/>
  <c r="K58" i="2"/>
  <c r="L58" i="2"/>
  <c r="H59" i="2"/>
  <c r="K59" i="2"/>
  <c r="L59" i="2"/>
  <c r="H60" i="2"/>
  <c r="K60" i="2"/>
  <c r="L60" i="2"/>
  <c r="R50" i="13"/>
  <c r="S49" i="13"/>
  <c r="X49" i="13"/>
  <c r="X48" i="13"/>
  <c r="W46" i="13"/>
  <c r="T47" i="13"/>
  <c r="U46" i="13"/>
  <c r="V46" i="13"/>
  <c r="N52" i="13"/>
  <c r="O51" i="13"/>
  <c r="T58" i="2"/>
  <c r="W57" i="2"/>
  <c r="V57" i="2"/>
  <c r="S59" i="2"/>
  <c r="X59" i="2"/>
  <c r="R60" i="2"/>
  <c r="O59" i="2"/>
  <c r="N60" i="2"/>
  <c r="M58" i="2"/>
  <c r="E58" i="2"/>
  <c r="M57" i="2"/>
  <c r="E57" i="2"/>
  <c r="M56" i="2"/>
  <c r="E56" i="2"/>
  <c r="M59" i="2"/>
  <c r="E59" i="2"/>
  <c r="M60" i="2"/>
  <c r="E60" i="2"/>
  <c r="H50" i="2"/>
  <c r="K50" i="2"/>
  <c r="L50" i="2"/>
  <c r="H55" i="2"/>
  <c r="K55" i="2"/>
  <c r="L55" i="2"/>
  <c r="H51" i="2"/>
  <c r="K51" i="2"/>
  <c r="L51" i="2"/>
  <c r="H52" i="2"/>
  <c r="K52" i="2"/>
  <c r="L52" i="2"/>
  <c r="H53" i="2"/>
  <c r="K53" i="2"/>
  <c r="L53" i="2"/>
  <c r="H54" i="2"/>
  <c r="K54" i="2"/>
  <c r="L54" i="2"/>
  <c r="W47" i="13"/>
  <c r="T48" i="13"/>
  <c r="V47" i="13"/>
  <c r="U47" i="13"/>
  <c r="S50" i="13"/>
  <c r="X50" i="13"/>
  <c r="R51" i="13"/>
  <c r="O52" i="13"/>
  <c r="N53" i="13"/>
  <c r="W58" i="2"/>
  <c r="T59" i="2"/>
  <c r="U59" i="2"/>
  <c r="U58" i="2"/>
  <c r="X60" i="2"/>
  <c r="S60" i="2"/>
  <c r="R61" i="2"/>
  <c r="V58" i="2"/>
  <c r="N61" i="2"/>
  <c r="O60" i="2"/>
  <c r="M54" i="2"/>
  <c r="E54" i="2"/>
  <c r="M50" i="2"/>
  <c r="E50" i="2"/>
  <c r="M52" i="2"/>
  <c r="E52" i="2"/>
  <c r="M55" i="2"/>
  <c r="E55" i="2"/>
  <c r="M53" i="2"/>
  <c r="E53" i="2"/>
  <c r="M51" i="2"/>
  <c r="E51" i="2"/>
  <c r="H45" i="2"/>
  <c r="K45" i="2"/>
  <c r="L45" i="2"/>
  <c r="H46" i="2"/>
  <c r="K46" i="2"/>
  <c r="L46" i="2"/>
  <c r="H47" i="2"/>
  <c r="K47" i="2"/>
  <c r="L47" i="2"/>
  <c r="H48" i="2"/>
  <c r="K48" i="2"/>
  <c r="L48" i="2"/>
  <c r="H49" i="2"/>
  <c r="K49" i="2"/>
  <c r="L49" i="2"/>
  <c r="S51" i="13"/>
  <c r="R52" i="13"/>
  <c r="T49" i="13"/>
  <c r="W48" i="13"/>
  <c r="V48" i="13"/>
  <c r="U48" i="13"/>
  <c r="O53" i="13"/>
  <c r="N54" i="13"/>
  <c r="R62" i="2"/>
  <c r="S61" i="2"/>
  <c r="X61" i="2"/>
  <c r="V59" i="2"/>
  <c r="W59" i="2"/>
  <c r="T60" i="2"/>
  <c r="O61" i="2"/>
  <c r="N62" i="2"/>
  <c r="M46" i="2"/>
  <c r="E46" i="2"/>
  <c r="M45" i="2"/>
  <c r="E45" i="2"/>
  <c r="M48" i="2"/>
  <c r="E48" i="2"/>
  <c r="M49" i="2"/>
  <c r="E49" i="2"/>
  <c r="M47" i="2"/>
  <c r="E47" i="2"/>
  <c r="X52" i="13"/>
  <c r="S52" i="13"/>
  <c r="R53" i="13"/>
  <c r="W49" i="13"/>
  <c r="T50" i="13"/>
  <c r="U49" i="13"/>
  <c r="V49" i="13"/>
  <c r="X51" i="13"/>
  <c r="N55" i="13"/>
  <c r="O54" i="13"/>
  <c r="T61" i="2"/>
  <c r="W60" i="2"/>
  <c r="V60" i="2"/>
  <c r="U61" i="2"/>
  <c r="V61" i="2"/>
  <c r="U60" i="2"/>
  <c r="S62" i="2"/>
  <c r="X62" i="2"/>
  <c r="R63" i="2"/>
  <c r="N63" i="2"/>
  <c r="O62" i="2"/>
  <c r="T51" i="13"/>
  <c r="W50" i="13"/>
  <c r="V50" i="13"/>
  <c r="U50" i="13"/>
  <c r="R54" i="13"/>
  <c r="S53" i="13"/>
  <c r="X53" i="13"/>
  <c r="N56" i="13"/>
  <c r="O55" i="13"/>
  <c r="S63" i="2"/>
  <c r="R64" i="2"/>
  <c r="X63" i="2"/>
  <c r="W61" i="2"/>
  <c r="T62" i="2"/>
  <c r="O63" i="2"/>
  <c r="N64" i="2"/>
  <c r="R55" i="13"/>
  <c r="S54" i="13"/>
  <c r="X54" i="13"/>
  <c r="W51" i="13"/>
  <c r="T52" i="13"/>
  <c r="V51" i="13"/>
  <c r="U51" i="13"/>
  <c r="O56" i="13"/>
  <c r="N57" i="13"/>
  <c r="X64" i="2"/>
  <c r="S64" i="2"/>
  <c r="R65" i="2"/>
  <c r="T63" i="2"/>
  <c r="W62" i="2"/>
  <c r="U62" i="2"/>
  <c r="V62" i="2"/>
  <c r="N65" i="2"/>
  <c r="O64" i="2"/>
  <c r="H44" i="2"/>
  <c r="K44" i="2"/>
  <c r="L44" i="2"/>
  <c r="W52" i="13"/>
  <c r="T53" i="13"/>
  <c r="U52" i="13"/>
  <c r="V52" i="13"/>
  <c r="S55" i="13"/>
  <c r="R56" i="13"/>
  <c r="O57" i="13"/>
  <c r="N58" i="13"/>
  <c r="W63" i="2"/>
  <c r="T64" i="2"/>
  <c r="V63" i="2"/>
  <c r="R66" i="2"/>
  <c r="S65" i="2"/>
  <c r="X65" i="2"/>
  <c r="U63" i="2"/>
  <c r="O65" i="2"/>
  <c r="N66" i="2"/>
  <c r="M44" i="2"/>
  <c r="E44" i="2"/>
  <c r="H43" i="2"/>
  <c r="K43" i="2"/>
  <c r="L43" i="2"/>
  <c r="S56" i="13"/>
  <c r="R57" i="13"/>
  <c r="X55" i="13"/>
  <c r="T54" i="13"/>
  <c r="W53" i="13"/>
  <c r="U53" i="13"/>
  <c r="V53" i="13"/>
  <c r="N59" i="13"/>
  <c r="O58" i="13"/>
  <c r="W64" i="2"/>
  <c r="T65" i="2"/>
  <c r="U64" i="2"/>
  <c r="R67" i="2"/>
  <c r="S66" i="2"/>
  <c r="X66" i="2"/>
  <c r="V64" i="2"/>
  <c r="U65" i="2"/>
  <c r="N67" i="2"/>
  <c r="O66" i="2"/>
  <c r="M43" i="2"/>
  <c r="E43" i="2"/>
  <c r="R58" i="13"/>
  <c r="S57" i="13"/>
  <c r="T55" i="13"/>
  <c r="W54" i="13"/>
  <c r="V54" i="13"/>
  <c r="U54" i="13"/>
  <c r="X56" i="13"/>
  <c r="N60" i="13"/>
  <c r="O59" i="13"/>
  <c r="T66" i="2"/>
  <c r="W65" i="2"/>
  <c r="S67" i="2"/>
  <c r="X67" i="2"/>
  <c r="R68" i="2"/>
  <c r="V65" i="2"/>
  <c r="V66" i="2"/>
  <c r="U66" i="2"/>
  <c r="O67" i="2"/>
  <c r="N68" i="2"/>
  <c r="H42" i="2"/>
  <c r="K42" i="2"/>
  <c r="L42" i="2"/>
  <c r="X57" i="13"/>
  <c r="W55" i="13"/>
  <c r="T56" i="13"/>
  <c r="U55" i="13"/>
  <c r="V55" i="13"/>
  <c r="S58" i="13"/>
  <c r="R59" i="13"/>
  <c r="O60" i="13"/>
  <c r="N61" i="13"/>
  <c r="S68" i="2"/>
  <c r="X68" i="2"/>
  <c r="R69" i="2"/>
  <c r="T67" i="2"/>
  <c r="W66" i="2"/>
  <c r="N69" i="2"/>
  <c r="O68" i="2"/>
  <c r="M42" i="2"/>
  <c r="E42" i="2"/>
  <c r="S59" i="13"/>
  <c r="R60" i="13"/>
  <c r="X58" i="13"/>
  <c r="T57" i="13"/>
  <c r="W56" i="13"/>
  <c r="U56" i="13"/>
  <c r="V56" i="13"/>
  <c r="O61" i="13"/>
  <c r="N62" i="13"/>
  <c r="U68" i="2"/>
  <c r="W67" i="2"/>
  <c r="T68" i="2"/>
  <c r="V67" i="2"/>
  <c r="R70" i="2"/>
  <c r="S69" i="2"/>
  <c r="X69" i="2"/>
  <c r="U67" i="2"/>
  <c r="O69" i="2"/>
  <c r="N70" i="2"/>
  <c r="H41" i="2"/>
  <c r="K41" i="2"/>
  <c r="M41" i="2"/>
  <c r="E41" i="2"/>
  <c r="X59" i="13"/>
  <c r="T58" i="13"/>
  <c r="W57" i="13"/>
  <c r="U57" i="13"/>
  <c r="V57" i="13"/>
  <c r="X60" i="13"/>
  <c r="R61" i="13"/>
  <c r="S60" i="13"/>
  <c r="N63" i="13"/>
  <c r="O62" i="13"/>
  <c r="T69" i="2"/>
  <c r="V69" i="2"/>
  <c r="W68" i="2"/>
  <c r="S70" i="2"/>
  <c r="X70" i="2"/>
  <c r="R71" i="2"/>
  <c r="U69" i="2"/>
  <c r="V68" i="2"/>
  <c r="N71" i="2"/>
  <c r="O70" i="2"/>
  <c r="L41" i="2"/>
  <c r="T59" i="13"/>
  <c r="W58" i="13"/>
  <c r="V58" i="13"/>
  <c r="U58" i="13"/>
  <c r="R62" i="13"/>
  <c r="S61" i="13"/>
  <c r="N64" i="13"/>
  <c r="O63" i="13"/>
  <c r="S71" i="2"/>
  <c r="X71" i="2"/>
  <c r="R72" i="2"/>
  <c r="T70" i="2"/>
  <c r="V70" i="2"/>
  <c r="W69" i="2"/>
  <c r="O71" i="2"/>
  <c r="N72" i="2"/>
  <c r="H3" i="2"/>
  <c r="F3" i="2"/>
  <c r="H4" i="2"/>
  <c r="F4" i="2"/>
  <c r="H5" i="2"/>
  <c r="F5" i="2"/>
  <c r="H6" i="2"/>
  <c r="F6" i="2"/>
  <c r="H7" i="2"/>
  <c r="F7" i="2"/>
  <c r="H8" i="2"/>
  <c r="F8" i="2"/>
  <c r="H9" i="2"/>
  <c r="F9" i="2"/>
  <c r="H10" i="2"/>
  <c r="F10" i="2"/>
  <c r="H11" i="2"/>
  <c r="F11" i="2"/>
  <c r="H12" i="2"/>
  <c r="F12" i="2"/>
  <c r="H13" i="2"/>
  <c r="F13" i="2"/>
  <c r="H14" i="2"/>
  <c r="F14" i="2"/>
  <c r="H15" i="2"/>
  <c r="F15" i="2"/>
  <c r="H16" i="2"/>
  <c r="F16" i="2"/>
  <c r="H17" i="2"/>
  <c r="F17" i="2"/>
  <c r="H18" i="2"/>
  <c r="F18" i="2"/>
  <c r="H19" i="2"/>
  <c r="F19" i="2"/>
  <c r="H20" i="2"/>
  <c r="F20" i="2"/>
  <c r="H21" i="2"/>
  <c r="F21" i="2"/>
  <c r="H22" i="2"/>
  <c r="F22" i="2"/>
  <c r="H23" i="2"/>
  <c r="F23" i="2"/>
  <c r="H24" i="2"/>
  <c r="F24" i="2"/>
  <c r="H25" i="2"/>
  <c r="F25" i="2"/>
  <c r="H26" i="2"/>
  <c r="F26" i="2"/>
  <c r="H27" i="2"/>
  <c r="F27" i="2"/>
  <c r="H28" i="2"/>
  <c r="F28" i="2"/>
  <c r="H29" i="2"/>
  <c r="F29" i="2"/>
  <c r="H30" i="2"/>
  <c r="F30" i="2"/>
  <c r="H31" i="2"/>
  <c r="F31" i="2"/>
  <c r="H32" i="2"/>
  <c r="F32" i="2"/>
  <c r="H33" i="2"/>
  <c r="F33" i="2"/>
  <c r="H34" i="2"/>
  <c r="F34" i="2"/>
  <c r="H36" i="2"/>
  <c r="H37" i="2"/>
  <c r="H38" i="2"/>
  <c r="H39" i="2"/>
  <c r="H40" i="2"/>
  <c r="H2" i="2"/>
  <c r="F2" i="2"/>
  <c r="X61" i="13"/>
  <c r="S62" i="13"/>
  <c r="R63" i="13"/>
  <c r="W59" i="13"/>
  <c r="T60" i="13"/>
  <c r="V59" i="13"/>
  <c r="U59" i="13"/>
  <c r="O64" i="13"/>
  <c r="N65" i="13"/>
  <c r="S72" i="2"/>
  <c r="R73" i="2"/>
  <c r="T71" i="2"/>
  <c r="U71" i="2"/>
  <c r="W70" i="2"/>
  <c r="U70" i="2"/>
  <c r="N73" i="2"/>
  <c r="O72" i="2"/>
  <c r="K38" i="2"/>
  <c r="L38" i="2"/>
  <c r="K39" i="2"/>
  <c r="L39" i="2"/>
  <c r="K40" i="2"/>
  <c r="L40" i="2"/>
  <c r="T61" i="13"/>
  <c r="W60" i="13"/>
  <c r="V60" i="13"/>
  <c r="U60" i="13"/>
  <c r="S63" i="13"/>
  <c r="X63" i="13"/>
  <c r="R64" i="13"/>
  <c r="X62" i="13"/>
  <c r="O65" i="13"/>
  <c r="N66" i="13"/>
  <c r="W71" i="2"/>
  <c r="T72" i="2"/>
  <c r="U72" i="2"/>
  <c r="V71" i="2"/>
  <c r="R74" i="2"/>
  <c r="S73" i="2"/>
  <c r="X73" i="2"/>
  <c r="V72" i="2"/>
  <c r="X72" i="2"/>
  <c r="O73" i="2"/>
  <c r="N74" i="2"/>
  <c r="M40" i="2"/>
  <c r="E40" i="2"/>
  <c r="M38" i="2"/>
  <c r="E38" i="2"/>
  <c r="M39" i="2"/>
  <c r="E39" i="2"/>
  <c r="S64" i="13"/>
  <c r="R65" i="13"/>
  <c r="T62" i="13"/>
  <c r="W61" i="13"/>
  <c r="U61" i="13"/>
  <c r="V61" i="13"/>
  <c r="N67" i="13"/>
  <c r="O66" i="13"/>
  <c r="S74" i="2"/>
  <c r="X74" i="2"/>
  <c r="R75" i="2"/>
  <c r="T73" i="2"/>
  <c r="W72" i="2"/>
  <c r="N75" i="2"/>
  <c r="O74" i="2"/>
  <c r="K36" i="2"/>
  <c r="M36" i="2"/>
  <c r="E36" i="2"/>
  <c r="K37" i="2"/>
  <c r="M37" i="2"/>
  <c r="E37" i="2"/>
  <c r="R34" i="2"/>
  <c r="N3" i="2"/>
  <c r="O3" i="2"/>
  <c r="S3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O2" i="2"/>
  <c r="K20" i="2"/>
  <c r="M20" i="2"/>
  <c r="E20" i="2"/>
  <c r="K21" i="2"/>
  <c r="M21" i="2"/>
  <c r="E21" i="2"/>
  <c r="K22" i="2"/>
  <c r="M22" i="2"/>
  <c r="E22" i="2"/>
  <c r="K23" i="2"/>
  <c r="M23" i="2"/>
  <c r="E23" i="2"/>
  <c r="K24" i="2"/>
  <c r="M24" i="2"/>
  <c r="E24" i="2"/>
  <c r="K25" i="2"/>
  <c r="M25" i="2"/>
  <c r="E25" i="2"/>
  <c r="K26" i="2"/>
  <c r="M26" i="2"/>
  <c r="E26" i="2"/>
  <c r="K27" i="2"/>
  <c r="M27" i="2"/>
  <c r="E27" i="2"/>
  <c r="K28" i="2"/>
  <c r="M28" i="2"/>
  <c r="E28" i="2"/>
  <c r="K29" i="2"/>
  <c r="M29" i="2"/>
  <c r="E29" i="2"/>
  <c r="K30" i="2"/>
  <c r="M30" i="2"/>
  <c r="E30" i="2"/>
  <c r="K31" i="2"/>
  <c r="M31" i="2"/>
  <c r="E31" i="2"/>
  <c r="K32" i="2"/>
  <c r="L32" i="2"/>
  <c r="K33" i="2"/>
  <c r="M33" i="2"/>
  <c r="E33" i="2"/>
  <c r="K34" i="2"/>
  <c r="M34" i="2"/>
  <c r="E34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M10" i="2"/>
  <c r="K11" i="2"/>
  <c r="L11" i="2"/>
  <c r="K12" i="2"/>
  <c r="M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" i="2"/>
  <c r="L2" i="2"/>
  <c r="X64" i="13"/>
  <c r="W62" i="13"/>
  <c r="T63" i="13"/>
  <c r="V62" i="13"/>
  <c r="U62" i="13"/>
  <c r="R66" i="13"/>
  <c r="S65" i="13"/>
  <c r="X65" i="13"/>
  <c r="N68" i="13"/>
  <c r="O67" i="13"/>
  <c r="T74" i="2"/>
  <c r="W73" i="2"/>
  <c r="V73" i="2"/>
  <c r="S75" i="2"/>
  <c r="R76" i="2"/>
  <c r="U73" i="2"/>
  <c r="V74" i="2"/>
  <c r="U74" i="2"/>
  <c r="O75" i="2"/>
  <c r="N76" i="2"/>
  <c r="U3" i="2"/>
  <c r="L23" i="2"/>
  <c r="M4" i="2"/>
  <c r="L28" i="2"/>
  <c r="M18" i="2"/>
  <c r="L22" i="2"/>
  <c r="W2" i="2"/>
  <c r="M8" i="2"/>
  <c r="L21" i="2"/>
  <c r="L12" i="2"/>
  <c r="M14" i="2"/>
  <c r="L24" i="2"/>
  <c r="L29" i="2"/>
  <c r="L30" i="2"/>
  <c r="L34" i="2"/>
  <c r="M9" i="2"/>
  <c r="M32" i="2"/>
  <c r="E32" i="2"/>
  <c r="M2" i="2"/>
  <c r="L10" i="2"/>
  <c r="M7" i="2"/>
  <c r="N4" i="2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L37" i="2"/>
  <c r="L36" i="2"/>
  <c r="M19" i="2"/>
  <c r="M15" i="2"/>
  <c r="M17" i="2"/>
  <c r="M13" i="2"/>
  <c r="S2" i="2"/>
  <c r="U2" i="2"/>
  <c r="W3" i="2"/>
  <c r="H1" i="2"/>
  <c r="S66" i="13"/>
  <c r="R67" i="13"/>
  <c r="W63" i="13"/>
  <c r="T64" i="13"/>
  <c r="U63" i="13"/>
  <c r="V63" i="13"/>
  <c r="O68" i="13"/>
  <c r="N69" i="13"/>
  <c r="S76" i="2"/>
  <c r="R77" i="2"/>
  <c r="X75" i="2"/>
  <c r="W74" i="2"/>
  <c r="T75" i="2"/>
  <c r="N77" i="2"/>
  <c r="O76" i="2"/>
  <c r="N5" i="2"/>
  <c r="O4" i="2"/>
  <c r="X2" i="2"/>
  <c r="V2" i="2"/>
  <c r="T65" i="13"/>
  <c r="W64" i="13"/>
  <c r="U64" i="13"/>
  <c r="V64" i="13"/>
  <c r="S67" i="13"/>
  <c r="R68" i="13"/>
  <c r="X67" i="13"/>
  <c r="X66" i="13"/>
  <c r="O69" i="13"/>
  <c r="N70" i="13"/>
  <c r="W75" i="2"/>
  <c r="T76" i="2"/>
  <c r="X76" i="2"/>
  <c r="V75" i="2"/>
  <c r="R78" i="2"/>
  <c r="S77" i="2"/>
  <c r="U75" i="2"/>
  <c r="O77" i="2"/>
  <c r="N78" i="2"/>
  <c r="W4" i="2"/>
  <c r="S4" i="2"/>
  <c r="U4" i="2"/>
  <c r="O5" i="2"/>
  <c r="N6" i="2"/>
  <c r="S68" i="13"/>
  <c r="R69" i="13"/>
  <c r="W65" i="13"/>
  <c r="T66" i="13"/>
  <c r="V65" i="13"/>
  <c r="U65" i="13"/>
  <c r="N71" i="13"/>
  <c r="O70" i="13"/>
  <c r="T77" i="2"/>
  <c r="W76" i="2"/>
  <c r="V76" i="2"/>
  <c r="U77" i="2"/>
  <c r="V77" i="2"/>
  <c r="S78" i="2"/>
  <c r="X78" i="2"/>
  <c r="R79" i="2"/>
  <c r="X77" i="2"/>
  <c r="U76" i="2"/>
  <c r="N79" i="2"/>
  <c r="O78" i="2"/>
  <c r="N7" i="2"/>
  <c r="O6" i="2"/>
  <c r="W5" i="2"/>
  <c r="S5" i="2"/>
  <c r="U5" i="2"/>
  <c r="V4" i="2"/>
  <c r="X4" i="2"/>
  <c r="R70" i="13"/>
  <c r="S69" i="13"/>
  <c r="T67" i="13"/>
  <c r="W66" i="13"/>
  <c r="U66" i="13"/>
  <c r="V66" i="13"/>
  <c r="X68" i="13"/>
  <c r="N72" i="13"/>
  <c r="O71" i="13"/>
  <c r="S79" i="2"/>
  <c r="X79" i="2"/>
  <c r="R80" i="2"/>
  <c r="V78" i="2"/>
  <c r="U78" i="2"/>
  <c r="W77" i="2"/>
  <c r="T78" i="2"/>
  <c r="O79" i="2"/>
  <c r="N80" i="2"/>
  <c r="X5" i="2"/>
  <c r="V5" i="2"/>
  <c r="W6" i="2"/>
  <c r="S6" i="2"/>
  <c r="U6" i="2"/>
  <c r="O7" i="2"/>
  <c r="N8" i="2"/>
  <c r="X69" i="13"/>
  <c r="W67" i="13"/>
  <c r="T68" i="13"/>
  <c r="V67" i="13"/>
  <c r="U67" i="13"/>
  <c r="R71" i="13"/>
  <c r="S70" i="13"/>
  <c r="O72" i="13"/>
  <c r="N73" i="13"/>
  <c r="T79" i="2"/>
  <c r="V79" i="2"/>
  <c r="W78" i="2"/>
  <c r="S80" i="2"/>
  <c r="R81" i="2"/>
  <c r="U79" i="2"/>
  <c r="O80" i="2"/>
  <c r="N81" i="2"/>
  <c r="W7" i="2"/>
  <c r="S7" i="2"/>
  <c r="U7" i="2"/>
  <c r="X6" i="2"/>
  <c r="V6" i="2"/>
  <c r="O8" i="2"/>
  <c r="N9" i="2"/>
  <c r="S71" i="13"/>
  <c r="X71" i="13"/>
  <c r="R72" i="13"/>
  <c r="X70" i="13"/>
  <c r="W68" i="13"/>
  <c r="T69" i="13"/>
  <c r="V68" i="13"/>
  <c r="U68" i="13"/>
  <c r="O73" i="13"/>
  <c r="N74" i="13"/>
  <c r="V80" i="2"/>
  <c r="X80" i="2"/>
  <c r="R82" i="2"/>
  <c r="S81" i="2"/>
  <c r="X81" i="2"/>
  <c r="W79" i="2"/>
  <c r="T80" i="2"/>
  <c r="O81" i="2"/>
  <c r="N82" i="2"/>
  <c r="X7" i="2"/>
  <c r="V7" i="2"/>
  <c r="N10" i="2"/>
  <c r="O9" i="2"/>
  <c r="W8" i="2"/>
  <c r="S8" i="2"/>
  <c r="U8" i="2"/>
  <c r="S72" i="13"/>
  <c r="R73" i="13"/>
  <c r="T70" i="13"/>
  <c r="W69" i="13"/>
  <c r="U69" i="13"/>
  <c r="V69" i="13"/>
  <c r="N75" i="13"/>
  <c r="O74" i="13"/>
  <c r="W80" i="2"/>
  <c r="T81" i="2"/>
  <c r="V81" i="2"/>
  <c r="R83" i="2"/>
  <c r="S82" i="2"/>
  <c r="X82" i="2"/>
  <c r="U80" i="2"/>
  <c r="O82" i="2"/>
  <c r="N83" i="2"/>
  <c r="W9" i="2"/>
  <c r="S9" i="2"/>
  <c r="U9" i="2"/>
  <c r="O10" i="2"/>
  <c r="N11" i="2"/>
  <c r="X8" i="2"/>
  <c r="V8" i="2"/>
  <c r="W70" i="13"/>
  <c r="T71" i="13"/>
  <c r="U70" i="13"/>
  <c r="V70" i="13"/>
  <c r="R74" i="13"/>
  <c r="S73" i="13"/>
  <c r="X73" i="13"/>
  <c r="X72" i="13"/>
  <c r="N76" i="13"/>
  <c r="O75" i="13"/>
  <c r="U81" i="2"/>
  <c r="V82" i="2"/>
  <c r="S83" i="2"/>
  <c r="R84" i="2"/>
  <c r="T82" i="2"/>
  <c r="W81" i="2"/>
  <c r="O83" i="2"/>
  <c r="N84" i="2"/>
  <c r="W10" i="2"/>
  <c r="S10" i="2"/>
  <c r="U10" i="2"/>
  <c r="O11" i="2"/>
  <c r="N12" i="2"/>
  <c r="X9" i="2"/>
  <c r="V9" i="2"/>
  <c r="W71" i="13"/>
  <c r="T72" i="13"/>
  <c r="V71" i="13"/>
  <c r="U71" i="13"/>
  <c r="S74" i="13"/>
  <c r="X74" i="13"/>
  <c r="R75" i="13"/>
  <c r="O76" i="13"/>
  <c r="N77" i="13"/>
  <c r="R85" i="2"/>
  <c r="S84" i="2"/>
  <c r="T83" i="2"/>
  <c r="W82" i="2"/>
  <c r="U82" i="2"/>
  <c r="X83" i="2"/>
  <c r="O84" i="2"/>
  <c r="N85" i="2"/>
  <c r="N13" i="2"/>
  <c r="O12" i="2"/>
  <c r="W11" i="2"/>
  <c r="S11" i="2"/>
  <c r="U11" i="2"/>
  <c r="X10" i="2"/>
  <c r="V10" i="2"/>
  <c r="T73" i="13"/>
  <c r="W72" i="13"/>
  <c r="V72" i="13"/>
  <c r="U72" i="13"/>
  <c r="S75" i="13"/>
  <c r="R76" i="13"/>
  <c r="O77" i="13"/>
  <c r="N78" i="13"/>
  <c r="W83" i="2"/>
  <c r="T84" i="2"/>
  <c r="U84" i="2"/>
  <c r="U83" i="2"/>
  <c r="R86" i="2"/>
  <c r="S85" i="2"/>
  <c r="X85" i="2"/>
  <c r="V83" i="2"/>
  <c r="X84" i="2"/>
  <c r="O85" i="2"/>
  <c r="N86" i="2"/>
  <c r="W12" i="2"/>
  <c r="S12" i="2"/>
  <c r="U12" i="2"/>
  <c r="V11" i="2"/>
  <c r="X11" i="2"/>
  <c r="O13" i="2"/>
  <c r="N14" i="2"/>
  <c r="S76" i="13"/>
  <c r="R77" i="13"/>
  <c r="X75" i="13"/>
  <c r="W73" i="13"/>
  <c r="T74" i="13"/>
  <c r="U73" i="13"/>
  <c r="V73" i="13"/>
  <c r="N79" i="13"/>
  <c r="O78" i="13"/>
  <c r="S86" i="2"/>
  <c r="X86" i="2"/>
  <c r="R87" i="2"/>
  <c r="U85" i="2"/>
  <c r="W84" i="2"/>
  <c r="T85" i="2"/>
  <c r="V84" i="2"/>
  <c r="N87" i="2"/>
  <c r="O86" i="2"/>
  <c r="O14" i="2"/>
  <c r="N15" i="2"/>
  <c r="W13" i="2"/>
  <c r="S13" i="2"/>
  <c r="U13" i="2"/>
  <c r="X12" i="2"/>
  <c r="V12" i="2"/>
  <c r="T75" i="13"/>
  <c r="W74" i="13"/>
  <c r="V74" i="13"/>
  <c r="U74" i="13"/>
  <c r="R78" i="13"/>
  <c r="S77" i="13"/>
  <c r="X77" i="13"/>
  <c r="X76" i="13"/>
  <c r="N80" i="13"/>
  <c r="O79" i="13"/>
  <c r="W85" i="2"/>
  <c r="T86" i="2"/>
  <c r="V86" i="2"/>
  <c r="S87" i="2"/>
  <c r="X87" i="2"/>
  <c r="R88" i="2"/>
  <c r="V85" i="2"/>
  <c r="O87" i="2"/>
  <c r="N88" i="2"/>
  <c r="V13" i="2"/>
  <c r="X13" i="2"/>
  <c r="N16" i="2"/>
  <c r="O15" i="2"/>
  <c r="S14" i="2"/>
  <c r="U14" i="2"/>
  <c r="W14" i="2"/>
  <c r="R79" i="13"/>
  <c r="X78" i="13"/>
  <c r="S78" i="13"/>
  <c r="W75" i="13"/>
  <c r="T76" i="13"/>
  <c r="V75" i="13"/>
  <c r="U75" i="13"/>
  <c r="O80" i="13"/>
  <c r="N81" i="13"/>
  <c r="U86" i="2"/>
  <c r="U87" i="2"/>
  <c r="W86" i="2"/>
  <c r="T87" i="2"/>
  <c r="V87" i="2"/>
  <c r="X88" i="2"/>
  <c r="R89" i="2"/>
  <c r="S88" i="2"/>
  <c r="O88" i="2"/>
  <c r="N89" i="2"/>
  <c r="X14" i="2"/>
  <c r="V14" i="2"/>
  <c r="W15" i="2"/>
  <c r="S15" i="2"/>
  <c r="U15" i="2"/>
  <c r="O16" i="2"/>
  <c r="N17" i="2"/>
  <c r="W76" i="13"/>
  <c r="T77" i="13"/>
  <c r="V76" i="13"/>
  <c r="U76" i="13"/>
  <c r="S79" i="13"/>
  <c r="X79" i="13"/>
  <c r="R80" i="13"/>
  <c r="O81" i="13"/>
  <c r="N82" i="13"/>
  <c r="V88" i="2"/>
  <c r="R90" i="2"/>
  <c r="S89" i="2"/>
  <c r="W87" i="2"/>
  <c r="T88" i="2"/>
  <c r="O89" i="2"/>
  <c r="N90" i="2"/>
  <c r="X15" i="2"/>
  <c r="V15" i="2"/>
  <c r="O17" i="2"/>
  <c r="N18" i="2"/>
  <c r="W16" i="2"/>
  <c r="S16" i="2"/>
  <c r="U16" i="2"/>
  <c r="S80" i="13"/>
  <c r="R81" i="13"/>
  <c r="T78" i="13"/>
  <c r="W77" i="13"/>
  <c r="U77" i="13"/>
  <c r="V77" i="13"/>
  <c r="N83" i="13"/>
  <c r="O82" i="13"/>
  <c r="V89" i="2"/>
  <c r="W88" i="2"/>
  <c r="T89" i="2"/>
  <c r="S90" i="2"/>
  <c r="X90" i="2"/>
  <c r="R91" i="2"/>
  <c r="X89" i="2"/>
  <c r="U88" i="2"/>
  <c r="N91" i="2"/>
  <c r="O90" i="2"/>
  <c r="N19" i="2"/>
  <c r="O18" i="2"/>
  <c r="W17" i="2"/>
  <c r="S17" i="2"/>
  <c r="U17" i="2"/>
  <c r="V16" i="2"/>
  <c r="X16" i="2"/>
  <c r="T79" i="13"/>
  <c r="W78" i="13"/>
  <c r="U78" i="13"/>
  <c r="V78" i="13"/>
  <c r="R82" i="13"/>
  <c r="S81" i="13"/>
  <c r="X81" i="13"/>
  <c r="X80" i="13"/>
  <c r="N84" i="13"/>
  <c r="O83" i="13"/>
  <c r="W89" i="2"/>
  <c r="T90" i="2"/>
  <c r="U90" i="2"/>
  <c r="S91" i="2"/>
  <c r="X91" i="2"/>
  <c r="R92" i="2"/>
  <c r="U89" i="2"/>
  <c r="O91" i="2"/>
  <c r="N92" i="2"/>
  <c r="X17" i="2"/>
  <c r="V17" i="2"/>
  <c r="S18" i="2"/>
  <c r="U18" i="2"/>
  <c r="W18" i="2"/>
  <c r="N20" i="2"/>
  <c r="O19" i="2"/>
  <c r="S82" i="13"/>
  <c r="X82" i="13"/>
  <c r="R83" i="13"/>
  <c r="W79" i="13"/>
  <c r="T80" i="13"/>
  <c r="V79" i="13"/>
  <c r="U79" i="13"/>
  <c r="O84" i="13"/>
  <c r="N85" i="13"/>
  <c r="V90" i="2"/>
  <c r="U91" i="2"/>
  <c r="W90" i="2"/>
  <c r="T91" i="2"/>
  <c r="V91" i="2"/>
  <c r="X92" i="2"/>
  <c r="R93" i="2"/>
  <c r="S92" i="2"/>
  <c r="O92" i="2"/>
  <c r="N93" i="2"/>
  <c r="O20" i="2"/>
  <c r="N21" i="2"/>
  <c r="X18" i="2"/>
  <c r="V18" i="2"/>
  <c r="W19" i="2"/>
  <c r="S19" i="2"/>
  <c r="U19" i="2"/>
  <c r="T81" i="13"/>
  <c r="W80" i="13"/>
  <c r="U80" i="13"/>
  <c r="V80" i="13"/>
  <c r="S83" i="13"/>
  <c r="X83" i="13"/>
  <c r="R84" i="13"/>
  <c r="O85" i="13"/>
  <c r="N86" i="13"/>
  <c r="U92" i="2"/>
  <c r="V92" i="2"/>
  <c r="R94" i="2"/>
  <c r="S93" i="2"/>
  <c r="X93" i="2"/>
  <c r="W91" i="2"/>
  <c r="T92" i="2"/>
  <c r="O93" i="2"/>
  <c r="N94" i="2"/>
  <c r="X19" i="2"/>
  <c r="V19" i="2"/>
  <c r="O21" i="2"/>
  <c r="N22" i="2"/>
  <c r="W20" i="2"/>
  <c r="S20" i="2"/>
  <c r="U20" i="2"/>
  <c r="T82" i="13"/>
  <c r="W81" i="13"/>
  <c r="U81" i="13"/>
  <c r="V81" i="13"/>
  <c r="R85" i="13"/>
  <c r="S84" i="13"/>
  <c r="N87" i="13"/>
  <c r="O86" i="13"/>
  <c r="V93" i="2"/>
  <c r="T93" i="2"/>
  <c r="W92" i="2"/>
  <c r="S94" i="2"/>
  <c r="X94" i="2"/>
  <c r="R95" i="2"/>
  <c r="O94" i="2"/>
  <c r="N95" i="2"/>
  <c r="V20" i="2"/>
  <c r="X20" i="2"/>
  <c r="N23" i="2"/>
  <c r="O22" i="2"/>
  <c r="W21" i="2"/>
  <c r="S21" i="2"/>
  <c r="U21" i="2"/>
  <c r="S85" i="13"/>
  <c r="X85" i="13"/>
  <c r="R86" i="13"/>
  <c r="X84" i="13"/>
  <c r="T83" i="13"/>
  <c r="W82" i="13"/>
  <c r="V82" i="13"/>
  <c r="U82" i="13"/>
  <c r="N88" i="13"/>
  <c r="O87" i="13"/>
  <c r="S95" i="2"/>
  <c r="X95" i="2"/>
  <c r="R96" i="2"/>
  <c r="W93" i="2"/>
  <c r="T94" i="2"/>
  <c r="U94" i="2"/>
  <c r="V94" i="2"/>
  <c r="U93" i="2"/>
  <c r="O95" i="2"/>
  <c r="N96" i="2"/>
  <c r="W22" i="2"/>
  <c r="S22" i="2"/>
  <c r="U22" i="2"/>
  <c r="O23" i="2"/>
  <c r="N24" i="2"/>
  <c r="X21" i="2"/>
  <c r="V21" i="2"/>
  <c r="W83" i="13"/>
  <c r="T84" i="13"/>
  <c r="V83" i="13"/>
  <c r="U83" i="13"/>
  <c r="S86" i="13"/>
  <c r="X86" i="13"/>
  <c r="R87" i="13"/>
  <c r="O88" i="13"/>
  <c r="N89" i="13"/>
  <c r="R97" i="2"/>
  <c r="S96" i="2"/>
  <c r="W94" i="2"/>
  <c r="T95" i="2"/>
  <c r="U95" i="2"/>
  <c r="V95" i="2"/>
  <c r="O96" i="2"/>
  <c r="N97" i="2"/>
  <c r="N25" i="2"/>
  <c r="O24" i="2"/>
  <c r="W23" i="2"/>
  <c r="S23" i="2"/>
  <c r="U23" i="2"/>
  <c r="X22" i="2"/>
  <c r="V22" i="2"/>
  <c r="W84" i="13"/>
  <c r="T85" i="13"/>
  <c r="U84" i="13"/>
  <c r="V84" i="13"/>
  <c r="X87" i="13"/>
  <c r="R88" i="13"/>
  <c r="S87" i="13"/>
  <c r="O89" i="13"/>
  <c r="N90" i="13"/>
  <c r="V96" i="2"/>
  <c r="R98" i="2"/>
  <c r="S97" i="2"/>
  <c r="X97" i="2"/>
  <c r="W95" i="2"/>
  <c r="T96" i="2"/>
  <c r="X96" i="2"/>
  <c r="O97" i="2"/>
  <c r="N98" i="2"/>
  <c r="X23" i="2"/>
  <c r="V23" i="2"/>
  <c r="W24" i="2"/>
  <c r="S24" i="2"/>
  <c r="U24" i="2"/>
  <c r="O25" i="2"/>
  <c r="N26" i="2"/>
  <c r="R89" i="13"/>
  <c r="S88" i="13"/>
  <c r="X88" i="13"/>
  <c r="W85" i="13"/>
  <c r="T86" i="13"/>
  <c r="V85" i="13"/>
  <c r="U85" i="13"/>
  <c r="N91" i="13"/>
  <c r="O90" i="13"/>
  <c r="V97" i="2"/>
  <c r="T97" i="2"/>
  <c r="W96" i="2"/>
  <c r="S98" i="2"/>
  <c r="X98" i="2"/>
  <c r="R99" i="2"/>
  <c r="U96" i="2"/>
  <c r="N99" i="2"/>
  <c r="O98" i="2"/>
  <c r="W25" i="2"/>
  <c r="S25" i="2"/>
  <c r="U25" i="2"/>
  <c r="V24" i="2"/>
  <c r="X24" i="2"/>
  <c r="N27" i="2"/>
  <c r="O26" i="2"/>
  <c r="W86" i="13"/>
  <c r="T87" i="13"/>
  <c r="U86" i="13"/>
  <c r="V86" i="13"/>
  <c r="S89" i="13"/>
  <c r="X89" i="13"/>
  <c r="R90" i="13"/>
  <c r="N92" i="13"/>
  <c r="O91" i="13"/>
  <c r="S99" i="2"/>
  <c r="R100" i="2"/>
  <c r="W97" i="2"/>
  <c r="T98" i="2"/>
  <c r="V98" i="2"/>
  <c r="U98" i="2"/>
  <c r="U97" i="2"/>
  <c r="O99" i="2"/>
  <c r="N100" i="2"/>
  <c r="W26" i="2"/>
  <c r="S26" i="2"/>
  <c r="U26" i="2"/>
  <c r="X25" i="2"/>
  <c r="V25" i="2"/>
  <c r="N28" i="2"/>
  <c r="O27" i="2"/>
  <c r="T88" i="13"/>
  <c r="W87" i="13"/>
  <c r="V87" i="13"/>
  <c r="U87" i="13"/>
  <c r="S90" i="13"/>
  <c r="X90" i="13"/>
  <c r="R91" i="13"/>
  <c r="O92" i="13"/>
  <c r="N93" i="13"/>
  <c r="R101" i="2"/>
  <c r="S100" i="2"/>
  <c r="X100" i="2"/>
  <c r="V99" i="2"/>
  <c r="W98" i="2"/>
  <c r="T99" i="2"/>
  <c r="X99" i="2"/>
  <c r="O100" i="2"/>
  <c r="N101" i="2"/>
  <c r="W27" i="2"/>
  <c r="S27" i="2"/>
  <c r="U27" i="2"/>
  <c r="O28" i="2"/>
  <c r="N29" i="2"/>
  <c r="X26" i="2"/>
  <c r="V26" i="2"/>
  <c r="R92" i="13"/>
  <c r="S91" i="13"/>
  <c r="X91" i="13"/>
  <c r="W88" i="13"/>
  <c r="T89" i="13"/>
  <c r="U88" i="13"/>
  <c r="V88" i="13"/>
  <c r="O93" i="13"/>
  <c r="N94" i="13"/>
  <c r="W99" i="2"/>
  <c r="T100" i="2"/>
  <c r="U100" i="2"/>
  <c r="V100" i="2"/>
  <c r="U99" i="2"/>
  <c r="R102" i="2"/>
  <c r="S101" i="2"/>
  <c r="X101" i="2"/>
  <c r="O101" i="2"/>
  <c r="N102" i="2"/>
  <c r="O29" i="2"/>
  <c r="N30" i="2"/>
  <c r="W28" i="2"/>
  <c r="S28" i="2"/>
  <c r="U28" i="2"/>
  <c r="V27" i="2"/>
  <c r="X27" i="2"/>
  <c r="R93" i="13"/>
  <c r="S92" i="13"/>
  <c r="X92" i="13"/>
  <c r="W89" i="13"/>
  <c r="T90" i="13"/>
  <c r="V89" i="13"/>
  <c r="U89" i="13"/>
  <c r="N95" i="13"/>
  <c r="O94" i="13"/>
  <c r="U101" i="2"/>
  <c r="S102" i="2"/>
  <c r="X102" i="2"/>
  <c r="R103" i="2"/>
  <c r="T101" i="2"/>
  <c r="W100" i="2"/>
  <c r="O102" i="2"/>
  <c r="N103" i="2"/>
  <c r="X28" i="2"/>
  <c r="V28" i="2"/>
  <c r="N31" i="2"/>
  <c r="O30" i="2"/>
  <c r="W29" i="2"/>
  <c r="S29" i="2"/>
  <c r="U29" i="2"/>
  <c r="W90" i="13"/>
  <c r="T91" i="13"/>
  <c r="U90" i="13"/>
  <c r="V90" i="13"/>
  <c r="S93" i="13"/>
  <c r="X93" i="13"/>
  <c r="R94" i="13"/>
  <c r="N96" i="13"/>
  <c r="O95" i="13"/>
  <c r="T102" i="2"/>
  <c r="V102" i="2"/>
  <c r="W101" i="2"/>
  <c r="U102" i="2"/>
  <c r="S103" i="2"/>
  <c r="R104" i="2"/>
  <c r="V101" i="2"/>
  <c r="O103" i="2"/>
  <c r="N104" i="2"/>
  <c r="N32" i="2"/>
  <c r="O31" i="2"/>
  <c r="X29" i="2"/>
  <c r="V29" i="2"/>
  <c r="W30" i="2"/>
  <c r="S30" i="2"/>
  <c r="U30" i="2"/>
  <c r="T92" i="13"/>
  <c r="W91" i="13"/>
  <c r="V91" i="13"/>
  <c r="U91" i="13"/>
  <c r="S94" i="13"/>
  <c r="X94" i="13"/>
  <c r="R95" i="13"/>
  <c r="O96" i="13"/>
  <c r="N97" i="13"/>
  <c r="R105" i="2"/>
  <c r="S104" i="2"/>
  <c r="X104" i="2"/>
  <c r="X103" i="2"/>
  <c r="W102" i="2"/>
  <c r="T103" i="2"/>
  <c r="O104" i="2"/>
  <c r="N105" i="2"/>
  <c r="W31" i="2"/>
  <c r="S31" i="2"/>
  <c r="U31" i="2"/>
  <c r="X30" i="2"/>
  <c r="V30" i="2"/>
  <c r="O32" i="2"/>
  <c r="N33" i="2"/>
  <c r="W92" i="13"/>
  <c r="T93" i="13"/>
  <c r="U92" i="13"/>
  <c r="V92" i="13"/>
  <c r="X95" i="13"/>
  <c r="R96" i="13"/>
  <c r="S95" i="13"/>
  <c r="O97" i="13"/>
  <c r="N98" i="13"/>
  <c r="T104" i="2"/>
  <c r="W103" i="2"/>
  <c r="V103" i="2"/>
  <c r="U104" i="2"/>
  <c r="V104" i="2"/>
  <c r="U103" i="2"/>
  <c r="S105" i="2"/>
  <c r="X105" i="2"/>
  <c r="R106" i="2"/>
  <c r="O105" i="2"/>
  <c r="N106" i="2"/>
  <c r="O33" i="2"/>
  <c r="N34" i="2"/>
  <c r="X31" i="2"/>
  <c r="V31" i="2"/>
  <c r="W32" i="2"/>
  <c r="S32" i="2"/>
  <c r="U32" i="2"/>
  <c r="R97" i="13"/>
  <c r="S96" i="13"/>
  <c r="X96" i="13"/>
  <c r="W93" i="13"/>
  <c r="T94" i="13"/>
  <c r="V93" i="13"/>
  <c r="U93" i="13"/>
  <c r="O98" i="13"/>
  <c r="N99" i="13"/>
  <c r="S106" i="2"/>
  <c r="X106" i="2"/>
  <c r="R107" i="2"/>
  <c r="T105" i="2"/>
  <c r="W104" i="2"/>
  <c r="N107" i="2"/>
  <c r="O106" i="2"/>
  <c r="X32" i="2"/>
  <c r="V32" i="2"/>
  <c r="O34" i="2"/>
  <c r="W33" i="2"/>
  <c r="S33" i="2"/>
  <c r="U33" i="2"/>
  <c r="S97" i="13"/>
  <c r="X97" i="13"/>
  <c r="R98" i="13"/>
  <c r="W94" i="13"/>
  <c r="T95" i="13"/>
  <c r="U94" i="13"/>
  <c r="V94" i="13"/>
  <c r="N100" i="13"/>
  <c r="O99" i="13"/>
  <c r="T106" i="2"/>
  <c r="W105" i="2"/>
  <c r="U105" i="2"/>
  <c r="V106" i="2"/>
  <c r="U106" i="2"/>
  <c r="S107" i="2"/>
  <c r="R108" i="2"/>
  <c r="V105" i="2"/>
  <c r="O107" i="2"/>
  <c r="N108" i="2"/>
  <c r="S34" i="2"/>
  <c r="U34" i="2"/>
  <c r="W34" i="2"/>
  <c r="X33" i="2"/>
  <c r="V33" i="2"/>
  <c r="T96" i="13"/>
  <c r="W95" i="13"/>
  <c r="V95" i="13"/>
  <c r="U95" i="13"/>
  <c r="S98" i="13"/>
  <c r="X98" i="13"/>
  <c r="R99" i="13"/>
  <c r="N101" i="13"/>
  <c r="O100" i="13"/>
  <c r="R109" i="2"/>
  <c r="S108" i="2"/>
  <c r="X108" i="2"/>
  <c r="X107" i="2"/>
  <c r="W106" i="2"/>
  <c r="T107" i="2"/>
  <c r="O108" i="2"/>
  <c r="N109" i="2"/>
  <c r="X34" i="2"/>
  <c r="V34" i="2"/>
  <c r="R100" i="13"/>
  <c r="S99" i="13"/>
  <c r="W96" i="13"/>
  <c r="T97" i="13"/>
  <c r="U96" i="13"/>
  <c r="V96" i="13"/>
  <c r="O101" i="13"/>
  <c r="N102" i="13"/>
  <c r="T108" i="2"/>
  <c r="W107" i="2"/>
  <c r="U107" i="2"/>
  <c r="U108" i="2"/>
  <c r="V108" i="2"/>
  <c r="V107" i="2"/>
  <c r="S109" i="2"/>
  <c r="X109" i="2"/>
  <c r="R110" i="2"/>
  <c r="O109" i="2"/>
  <c r="N110" i="2"/>
  <c r="R101" i="13"/>
  <c r="S100" i="13"/>
  <c r="X100" i="13"/>
  <c r="W97" i="13"/>
  <c r="T98" i="13"/>
  <c r="U97" i="13"/>
  <c r="V97" i="13"/>
  <c r="X99" i="13"/>
  <c r="N103" i="13"/>
  <c r="O102" i="13"/>
  <c r="U109" i="2"/>
  <c r="S110" i="2"/>
  <c r="X110" i="2"/>
  <c r="R111" i="2"/>
  <c r="W108" i="2"/>
  <c r="T109" i="2"/>
  <c r="O110" i="2"/>
  <c r="N111" i="2"/>
  <c r="W98" i="13"/>
  <c r="T99" i="13"/>
  <c r="V98" i="13"/>
  <c r="U98" i="13"/>
  <c r="S101" i="13"/>
  <c r="R102" i="13"/>
  <c r="N104" i="13"/>
  <c r="O103" i="13"/>
  <c r="W109" i="2"/>
  <c r="T110" i="2"/>
  <c r="S111" i="2"/>
  <c r="R112" i="2"/>
  <c r="V109" i="2"/>
  <c r="O111" i="2"/>
  <c r="N112" i="2"/>
  <c r="X101" i="13"/>
  <c r="S102" i="13"/>
  <c r="R103" i="13"/>
  <c r="W99" i="13"/>
  <c r="T100" i="13"/>
  <c r="U99" i="13"/>
  <c r="V99" i="13"/>
  <c r="O104" i="13"/>
  <c r="N105" i="13"/>
  <c r="V111" i="2"/>
  <c r="W110" i="2"/>
  <c r="T111" i="2"/>
  <c r="V110" i="2"/>
  <c r="R113" i="2"/>
  <c r="S112" i="2"/>
  <c r="X112" i="2"/>
  <c r="U110" i="2"/>
  <c r="X111" i="2"/>
  <c r="O112" i="2"/>
  <c r="N113" i="2"/>
  <c r="W100" i="13"/>
  <c r="T101" i="13"/>
  <c r="U100" i="13"/>
  <c r="V100" i="13"/>
  <c r="R104" i="13"/>
  <c r="S103" i="13"/>
  <c r="X103" i="13"/>
  <c r="X102" i="13"/>
  <c r="O105" i="13"/>
  <c r="N106" i="13"/>
  <c r="S113" i="2"/>
  <c r="X113" i="2"/>
  <c r="R114" i="2"/>
  <c r="W111" i="2"/>
  <c r="T112" i="2"/>
  <c r="V112" i="2"/>
  <c r="U112" i="2"/>
  <c r="U111" i="2"/>
  <c r="O113" i="2"/>
  <c r="N114" i="2"/>
  <c r="R105" i="13"/>
  <c r="S104" i="13"/>
  <c r="X104" i="13"/>
  <c r="W101" i="13"/>
  <c r="T102" i="13"/>
  <c r="V101" i="13"/>
  <c r="U101" i="13"/>
  <c r="O106" i="13"/>
  <c r="N107" i="13"/>
  <c r="S114" i="2"/>
  <c r="X114" i="2"/>
  <c r="R115" i="2"/>
  <c r="W112" i="2"/>
  <c r="T113" i="2"/>
  <c r="U113" i="2"/>
  <c r="V113" i="2"/>
  <c r="N115" i="2"/>
  <c r="O114" i="2"/>
  <c r="W102" i="13"/>
  <c r="T103" i="13"/>
  <c r="U102" i="13"/>
  <c r="V102" i="13"/>
  <c r="S105" i="13"/>
  <c r="X105" i="13"/>
  <c r="R106" i="13"/>
  <c r="N108" i="13"/>
  <c r="O107" i="13"/>
  <c r="S115" i="2"/>
  <c r="R116" i="2"/>
  <c r="T114" i="2"/>
  <c r="W113" i="2"/>
  <c r="U114" i="2"/>
  <c r="O115" i="2"/>
  <c r="N116" i="2"/>
  <c r="S106" i="13"/>
  <c r="X106" i="13"/>
  <c r="R107" i="13"/>
  <c r="T104" i="13"/>
  <c r="W103" i="13"/>
  <c r="V103" i="13"/>
  <c r="U103" i="13"/>
  <c r="N109" i="13"/>
  <c r="O108" i="13"/>
  <c r="V115" i="2"/>
  <c r="W114" i="2"/>
  <c r="T115" i="2"/>
  <c r="V114" i="2"/>
  <c r="R117" i="2"/>
  <c r="S116" i="2"/>
  <c r="X116" i="2"/>
  <c r="X115" i="2"/>
  <c r="N117" i="2"/>
  <c r="O116" i="2"/>
  <c r="T105" i="13"/>
  <c r="W104" i="13"/>
  <c r="V104" i="13"/>
  <c r="U104" i="13"/>
  <c r="R108" i="13"/>
  <c r="S107" i="13"/>
  <c r="O109" i="13"/>
  <c r="N110" i="13"/>
  <c r="R118" i="2"/>
  <c r="X117" i="2"/>
  <c r="S117" i="2"/>
  <c r="W115" i="2"/>
  <c r="T116" i="2"/>
  <c r="V116" i="2"/>
  <c r="U116" i="2"/>
  <c r="U115" i="2"/>
  <c r="O117" i="2"/>
  <c r="N118" i="2"/>
  <c r="R109" i="13"/>
  <c r="S108" i="13"/>
  <c r="X107" i="13"/>
  <c r="W105" i="13"/>
  <c r="T106" i="13"/>
  <c r="U105" i="13"/>
  <c r="V105" i="13"/>
  <c r="O110" i="13"/>
  <c r="N111" i="13"/>
  <c r="U117" i="2"/>
  <c r="T117" i="2"/>
  <c r="W116" i="2"/>
  <c r="S118" i="2"/>
  <c r="X118" i="2"/>
  <c r="R119" i="2"/>
  <c r="O118" i="2"/>
  <c r="N119" i="2"/>
  <c r="S109" i="13"/>
  <c r="X109" i="13"/>
  <c r="R110" i="13"/>
  <c r="W106" i="13"/>
  <c r="T107" i="13"/>
  <c r="V106" i="13"/>
  <c r="U106" i="13"/>
  <c r="X108" i="13"/>
  <c r="N112" i="13"/>
  <c r="O111" i="13"/>
  <c r="S119" i="2"/>
  <c r="R120" i="2"/>
  <c r="T118" i="2"/>
  <c r="V118" i="2"/>
  <c r="W117" i="2"/>
  <c r="V117" i="2"/>
  <c r="O119" i="2"/>
  <c r="N120" i="2"/>
  <c r="S110" i="13"/>
  <c r="X110" i="13"/>
  <c r="R111" i="13"/>
  <c r="W107" i="13"/>
  <c r="T108" i="13"/>
  <c r="V107" i="13"/>
  <c r="U107" i="13"/>
  <c r="O112" i="13"/>
  <c r="N113" i="13"/>
  <c r="R121" i="2"/>
  <c r="S120" i="2"/>
  <c r="V119" i="2"/>
  <c r="U119" i="2"/>
  <c r="W118" i="2"/>
  <c r="T119" i="2"/>
  <c r="U118" i="2"/>
  <c r="X119" i="2"/>
  <c r="O120" i="2"/>
  <c r="N121" i="2"/>
  <c r="R112" i="13"/>
  <c r="S111" i="13"/>
  <c r="W108" i="13"/>
  <c r="T109" i="13"/>
  <c r="V108" i="13"/>
  <c r="U108" i="13"/>
  <c r="O113" i="13"/>
  <c r="N114" i="13"/>
  <c r="V120" i="2"/>
  <c r="T120" i="2"/>
  <c r="W119" i="2"/>
  <c r="X120" i="2"/>
  <c r="S121" i="2"/>
  <c r="R122" i="2"/>
  <c r="O121" i="2"/>
  <c r="N122" i="2"/>
  <c r="R113" i="13"/>
  <c r="S112" i="13"/>
  <c r="W109" i="13"/>
  <c r="T110" i="13"/>
  <c r="U109" i="13"/>
  <c r="V109" i="13"/>
  <c r="X111" i="13"/>
  <c r="O114" i="13"/>
  <c r="N115" i="13"/>
  <c r="U121" i="2"/>
  <c r="S122" i="2"/>
  <c r="X122" i="2"/>
  <c r="R123" i="2"/>
  <c r="X121" i="2"/>
  <c r="T121" i="2"/>
  <c r="W120" i="2"/>
  <c r="U120" i="2"/>
  <c r="N123" i="2"/>
  <c r="O122" i="2"/>
  <c r="W110" i="13"/>
  <c r="T111" i="13"/>
  <c r="V110" i="13"/>
  <c r="U110" i="13"/>
  <c r="S113" i="13"/>
  <c r="X113" i="13"/>
  <c r="R114" i="13"/>
  <c r="X112" i="13"/>
  <c r="N116" i="13"/>
  <c r="O115" i="13"/>
  <c r="T122" i="2"/>
  <c r="V122" i="2"/>
  <c r="W121" i="2"/>
  <c r="X123" i="2"/>
  <c r="R124" i="2"/>
  <c r="S123" i="2"/>
  <c r="V121" i="2"/>
  <c r="O123" i="2"/>
  <c r="N124" i="2"/>
  <c r="W111" i="13"/>
  <c r="T112" i="13"/>
  <c r="V111" i="13"/>
  <c r="U111" i="13"/>
  <c r="S114" i="13"/>
  <c r="R115" i="13"/>
  <c r="N117" i="13"/>
  <c r="O116" i="13"/>
  <c r="U122" i="2"/>
  <c r="R125" i="2"/>
  <c r="S124" i="2"/>
  <c r="X124" i="2"/>
  <c r="W122" i="2"/>
  <c r="T123" i="2"/>
  <c r="N125" i="2"/>
  <c r="O124" i="2"/>
  <c r="R116" i="13"/>
  <c r="S115" i="13"/>
  <c r="X114" i="13"/>
  <c r="W112" i="13"/>
  <c r="T113" i="13"/>
  <c r="V112" i="13"/>
  <c r="U112" i="13"/>
  <c r="O117" i="13"/>
  <c r="N118" i="13"/>
  <c r="T124" i="2"/>
  <c r="U124" i="2"/>
  <c r="W123" i="2"/>
  <c r="S125" i="2"/>
  <c r="X125" i="2"/>
  <c r="R126" i="2"/>
  <c r="V123" i="2"/>
  <c r="U123" i="2"/>
  <c r="V124" i="2"/>
  <c r="O125" i="2"/>
  <c r="N126" i="2"/>
  <c r="W113" i="13"/>
  <c r="T114" i="13"/>
  <c r="V113" i="13"/>
  <c r="U113" i="13"/>
  <c r="R117" i="13"/>
  <c r="S116" i="13"/>
  <c r="X115" i="13"/>
  <c r="N119" i="13"/>
  <c r="O118" i="13"/>
  <c r="S126" i="2"/>
  <c r="X126" i="2"/>
  <c r="R127" i="2"/>
  <c r="T125" i="2"/>
  <c r="W124" i="2"/>
  <c r="O126" i="2"/>
  <c r="N127" i="2"/>
  <c r="W114" i="13"/>
  <c r="T115" i="13"/>
  <c r="V114" i="13"/>
  <c r="U114" i="13"/>
  <c r="S117" i="13"/>
  <c r="X117" i="13"/>
  <c r="R118" i="13"/>
  <c r="X116" i="13"/>
  <c r="N120" i="13"/>
  <c r="O119" i="13"/>
  <c r="W125" i="2"/>
  <c r="T126" i="2"/>
  <c r="V125" i="2"/>
  <c r="S127" i="2"/>
  <c r="X127" i="2"/>
  <c r="R128" i="2"/>
  <c r="U125" i="2"/>
  <c r="O127" i="2"/>
  <c r="N128" i="2"/>
  <c r="W115" i="13"/>
  <c r="T116" i="13"/>
  <c r="U115" i="13"/>
  <c r="V115" i="13"/>
  <c r="S118" i="13"/>
  <c r="X118" i="13"/>
  <c r="R119" i="13"/>
  <c r="O120" i="13"/>
  <c r="N121" i="13"/>
  <c r="R129" i="2"/>
  <c r="S128" i="2"/>
  <c r="W126" i="2"/>
  <c r="T127" i="2"/>
  <c r="U127" i="2"/>
  <c r="V126" i="2"/>
  <c r="U126" i="2"/>
  <c r="O128" i="2"/>
  <c r="N129" i="2"/>
  <c r="R120" i="13"/>
  <c r="S119" i="13"/>
  <c r="T117" i="13"/>
  <c r="W116" i="13"/>
  <c r="U116" i="13"/>
  <c r="V116" i="13"/>
  <c r="O121" i="13"/>
  <c r="N122" i="13"/>
  <c r="V127" i="2"/>
  <c r="X128" i="2"/>
  <c r="W127" i="2"/>
  <c r="T128" i="2"/>
  <c r="S129" i="2"/>
  <c r="X129" i="2"/>
  <c r="R130" i="2"/>
  <c r="O129" i="2"/>
  <c r="N130" i="2"/>
  <c r="W117" i="13"/>
  <c r="T118" i="13"/>
  <c r="U117" i="13"/>
  <c r="V117" i="13"/>
  <c r="R121" i="13"/>
  <c r="S120" i="13"/>
  <c r="X119" i="13"/>
  <c r="O122" i="13"/>
  <c r="N123" i="13"/>
  <c r="W128" i="2"/>
  <c r="T129" i="2"/>
  <c r="V128" i="2"/>
  <c r="S130" i="2"/>
  <c r="R131" i="2"/>
  <c r="U128" i="2"/>
  <c r="N131" i="2"/>
  <c r="O130" i="2"/>
  <c r="W118" i="13"/>
  <c r="T119" i="13"/>
  <c r="V118" i="13"/>
  <c r="U118" i="13"/>
  <c r="S121" i="13"/>
  <c r="R122" i="13"/>
  <c r="X120" i="13"/>
  <c r="N124" i="13"/>
  <c r="O123" i="13"/>
  <c r="S131" i="2"/>
  <c r="R132" i="2"/>
  <c r="U130" i="2"/>
  <c r="V130" i="2"/>
  <c r="X130" i="2"/>
  <c r="T130" i="2"/>
  <c r="W129" i="2"/>
  <c r="U129" i="2"/>
  <c r="V129" i="2"/>
  <c r="O131" i="2"/>
  <c r="N132" i="2"/>
  <c r="S122" i="13"/>
  <c r="R123" i="13"/>
  <c r="X122" i="13"/>
  <c r="T120" i="13"/>
  <c r="W119" i="13"/>
  <c r="V119" i="13"/>
  <c r="U119" i="13"/>
  <c r="X121" i="13"/>
  <c r="N125" i="13"/>
  <c r="O124" i="13"/>
  <c r="W130" i="2"/>
  <c r="T131" i="2"/>
  <c r="R133" i="2"/>
  <c r="S132" i="2"/>
  <c r="X132" i="2"/>
  <c r="U131" i="2"/>
  <c r="X131" i="2"/>
  <c r="O132" i="2"/>
  <c r="N133" i="2"/>
  <c r="R124" i="13"/>
  <c r="S123" i="13"/>
  <c r="W120" i="13"/>
  <c r="T121" i="13"/>
  <c r="U120" i="13"/>
  <c r="V120" i="13"/>
  <c r="O125" i="13"/>
  <c r="N126" i="13"/>
  <c r="W131" i="2"/>
  <c r="T132" i="2"/>
  <c r="U132" i="2"/>
  <c r="V131" i="2"/>
  <c r="R134" i="2"/>
  <c r="S133" i="2"/>
  <c r="O133" i="2"/>
  <c r="N134" i="2"/>
  <c r="R125" i="13"/>
  <c r="S124" i="13"/>
  <c r="W121" i="13"/>
  <c r="T122" i="13"/>
  <c r="U121" i="13"/>
  <c r="V121" i="13"/>
  <c r="X123" i="13"/>
  <c r="N127" i="13"/>
  <c r="O126" i="13"/>
  <c r="S134" i="2"/>
  <c r="X134" i="2"/>
  <c r="R135" i="2"/>
  <c r="V132" i="2"/>
  <c r="X133" i="2"/>
  <c r="T133" i="2"/>
  <c r="W132" i="2"/>
  <c r="O134" i="2"/>
  <c r="N135" i="2"/>
  <c r="O135" i="2"/>
  <c r="W122" i="13"/>
  <c r="T123" i="13"/>
  <c r="V122" i="13"/>
  <c r="U122" i="13"/>
  <c r="S125" i="13"/>
  <c r="X125" i="13"/>
  <c r="R126" i="13"/>
  <c r="X124" i="13"/>
  <c r="N128" i="13"/>
  <c r="O127" i="13"/>
  <c r="T134" i="2"/>
  <c r="W133" i="2"/>
  <c r="V133" i="2"/>
  <c r="X135" i="2"/>
  <c r="S135" i="2"/>
  <c r="U133" i="2"/>
  <c r="V134" i="2"/>
  <c r="U134" i="2"/>
  <c r="S126" i="13"/>
  <c r="R127" i="13"/>
  <c r="X126" i="13"/>
  <c r="W123" i="13"/>
  <c r="T124" i="13"/>
  <c r="U123" i="13"/>
  <c r="V123" i="13"/>
  <c r="O128" i="13"/>
  <c r="N129" i="13"/>
  <c r="U135" i="2"/>
  <c r="W134" i="2"/>
  <c r="T135" i="2"/>
  <c r="W135" i="2"/>
  <c r="R128" i="13"/>
  <c r="S127" i="13"/>
  <c r="T125" i="13"/>
  <c r="W124" i="13"/>
  <c r="V124" i="13"/>
  <c r="U124" i="13"/>
  <c r="O129" i="13"/>
  <c r="N130" i="13"/>
  <c r="V135" i="2"/>
  <c r="W125" i="13"/>
  <c r="T126" i="13"/>
  <c r="U125" i="13"/>
  <c r="V125" i="13"/>
  <c r="R129" i="13"/>
  <c r="S128" i="13"/>
  <c r="X127" i="13"/>
  <c r="O130" i="13"/>
  <c r="N131" i="13"/>
  <c r="S129" i="13"/>
  <c r="R130" i="13"/>
  <c r="W126" i="13"/>
  <c r="T127" i="13"/>
  <c r="V126" i="13"/>
  <c r="U126" i="13"/>
  <c r="X128" i="13"/>
  <c r="N132" i="13"/>
  <c r="O131" i="13"/>
  <c r="W127" i="13"/>
  <c r="T128" i="13"/>
  <c r="U127" i="13"/>
  <c r="V127" i="13"/>
  <c r="X129" i="13"/>
  <c r="S130" i="13"/>
  <c r="R131" i="13"/>
  <c r="N133" i="13"/>
  <c r="O132" i="13"/>
  <c r="R132" i="13"/>
  <c r="S131" i="13"/>
  <c r="X131" i="13"/>
  <c r="T129" i="13"/>
  <c r="W128" i="13"/>
  <c r="U128" i="13"/>
  <c r="V128" i="13"/>
  <c r="X130" i="13"/>
  <c r="O133" i="13"/>
  <c r="N134" i="13"/>
  <c r="O134" i="13"/>
  <c r="R133" i="13"/>
  <c r="S132" i="13"/>
  <c r="X132" i="13"/>
  <c r="W129" i="13"/>
  <c r="T130" i="13"/>
  <c r="U129" i="13"/>
  <c r="V129" i="13"/>
  <c r="W130" i="13"/>
  <c r="T131" i="13"/>
  <c r="U130" i="13"/>
  <c r="V130" i="13"/>
  <c r="S133" i="13"/>
  <c r="X133" i="13"/>
  <c r="R134" i="13"/>
  <c r="W131" i="13"/>
  <c r="T132" i="13"/>
  <c r="V131" i="13"/>
  <c r="U131" i="13"/>
  <c r="S134" i="13"/>
  <c r="X134" i="13"/>
  <c r="T133" i="13"/>
  <c r="W132" i="13"/>
  <c r="U132" i="13"/>
  <c r="V132" i="13"/>
  <c r="W133" i="13"/>
  <c r="T134" i="13"/>
  <c r="V133" i="13"/>
  <c r="U133" i="13"/>
  <c r="W134" i="13"/>
  <c r="U134" i="13"/>
  <c r="V134" i="13"/>
  <c r="J3" i="4"/>
  <c r="Q128" i="11"/>
  <c r="E128" i="11" s="1"/>
  <c r="Q59" i="11"/>
  <c r="E59" i="11" s="1"/>
  <c r="Q120" i="11"/>
  <c r="E120" i="11" s="1"/>
  <c r="Q99" i="14"/>
  <c r="E99" i="14" s="1"/>
  <c r="Q111" i="14"/>
  <c r="E111" i="14" s="1"/>
  <c r="Q123" i="14"/>
  <c r="E123" i="14" s="1"/>
  <c r="Q82" i="14"/>
  <c r="E82" i="14" s="1"/>
  <c r="P154" i="14"/>
  <c r="Q65" i="14"/>
  <c r="E65" i="14" s="1"/>
  <c r="Q57" i="14"/>
  <c r="E57" i="14" s="1"/>
  <c r="Q52" i="14"/>
  <c r="E52" i="14" s="1"/>
  <c r="P142" i="14"/>
  <c r="Q102" i="11"/>
  <c r="E102" i="11" s="1"/>
  <c r="Q126" i="11"/>
  <c r="E126" i="11" s="1"/>
  <c r="H145" i="11"/>
  <c r="Q118" i="11"/>
  <c r="E118" i="11" s="1"/>
  <c r="P142" i="11"/>
  <c r="Q106" i="11"/>
  <c r="E106" i="11" s="1"/>
  <c r="Q86" i="11"/>
  <c r="E86" i="11" s="1"/>
  <c r="Q143" i="11"/>
  <c r="E143" i="11" s="1"/>
  <c r="P144" i="11"/>
  <c r="Q141" i="11"/>
  <c r="E141" i="11" s="1"/>
  <c r="Q125" i="11"/>
  <c r="E125" i="11" s="1"/>
  <c r="Q60" i="11"/>
  <c r="E60" i="11" s="1"/>
  <c r="Q92" i="11"/>
  <c r="E92" i="11" s="1"/>
  <c r="Q48" i="11"/>
  <c r="E48" i="11" s="1"/>
  <c r="Q68" i="11"/>
  <c r="E68" i="11" s="1"/>
  <c r="Q117" i="11"/>
  <c r="E117" i="11" s="1"/>
  <c r="Q116" i="11"/>
  <c r="E116" i="11" s="1"/>
  <c r="Q138" i="11"/>
  <c r="E138" i="11" s="1"/>
  <c r="Q141" i="14"/>
  <c r="E141" i="14" s="1"/>
  <c r="Q38" i="14"/>
  <c r="E38" i="14" s="1"/>
  <c r="F36" i="11"/>
  <c r="Q59" i="14"/>
  <c r="E59" i="14" s="1"/>
  <c r="Q109" i="14"/>
  <c r="E109" i="14" s="1"/>
  <c r="P145" i="14"/>
  <c r="Q79" i="14"/>
  <c r="E79" i="14" s="1"/>
  <c r="Q63" i="14"/>
  <c r="E63" i="14" s="1"/>
  <c r="Q117" i="14"/>
  <c r="E117" i="14" s="1"/>
  <c r="Q53" i="14"/>
  <c r="E53" i="14" s="1"/>
  <c r="Q41" i="14"/>
  <c r="E41" i="14" s="1"/>
  <c r="Q37" i="14"/>
  <c r="E37" i="14" s="1"/>
  <c r="Q46" i="14"/>
  <c r="E46" i="14" s="1"/>
  <c r="Q43" i="14"/>
  <c r="E43" i="14" s="1"/>
  <c r="Q49" i="14"/>
  <c r="E49" i="14" s="1"/>
  <c r="Q42" i="14"/>
  <c r="E42" i="14" s="1"/>
  <c r="S4" i="14"/>
  <c r="W4" i="14" s="1"/>
  <c r="P148" i="14"/>
  <c r="Q123" i="11"/>
  <c r="E123" i="11" s="1"/>
  <c r="Q127" i="11"/>
  <c r="E127" i="11" s="1"/>
  <c r="Q84" i="11"/>
  <c r="E84" i="11" s="1"/>
  <c r="Q42" i="11"/>
  <c r="E42" i="11" s="1"/>
  <c r="Q62" i="11"/>
  <c r="E62" i="11" s="1"/>
  <c r="Q93" i="11"/>
  <c r="E93" i="11" s="1"/>
  <c r="Q47" i="11"/>
  <c r="E47" i="11" s="1"/>
  <c r="Q104" i="11"/>
  <c r="E104" i="11" s="1"/>
  <c r="Q77" i="11"/>
  <c r="E77" i="11" s="1"/>
  <c r="Q88" i="11"/>
  <c r="E88" i="11" s="1"/>
  <c r="Q50" i="11"/>
  <c r="E50" i="11" s="1"/>
  <c r="Q52" i="11"/>
  <c r="E52" i="11" s="1"/>
  <c r="Q44" i="11"/>
  <c r="E44" i="11" s="1"/>
  <c r="Q95" i="11"/>
  <c r="E95" i="11" s="1"/>
  <c r="Q56" i="11"/>
  <c r="E56" i="11" s="1"/>
  <c r="Q24" i="14"/>
  <c r="E24" i="14" s="1"/>
  <c r="Q16" i="14"/>
  <c r="P26" i="14"/>
  <c r="Q153" i="14"/>
  <c r="E153" i="14" s="1"/>
  <c r="Q151" i="14"/>
  <c r="E151" i="14" s="1"/>
  <c r="S5" i="14"/>
  <c r="S6" i="14"/>
  <c r="S7" i="14"/>
  <c r="W7" i="14" s="1"/>
  <c r="S8" i="14"/>
  <c r="S9" i="14"/>
  <c r="S10" i="14"/>
  <c r="S11" i="14"/>
  <c r="S12" i="14"/>
  <c r="S13" i="14"/>
  <c r="S14" i="14"/>
  <c r="S15" i="14"/>
  <c r="S16" i="14"/>
  <c r="W16" i="14" s="1"/>
  <c r="S17" i="14"/>
  <c r="S18" i="14"/>
  <c r="W18" i="14" s="1"/>
  <c r="S19" i="14"/>
  <c r="W19" i="14" s="1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3" i="14"/>
  <c r="S152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9" i="14"/>
  <c r="S168" i="14"/>
  <c r="S170" i="14"/>
  <c r="S171" i="14"/>
  <c r="S172" i="14"/>
  <c r="S173" i="14"/>
  <c r="S174" i="14"/>
  <c r="S175" i="14"/>
  <c r="S176" i="14"/>
  <c r="S178" i="14"/>
  <c r="S177" i="14"/>
  <c r="Q30" i="11" l="1"/>
  <c r="E30" i="11" s="1"/>
  <c r="Q46" i="11"/>
  <c r="E46" i="11" s="1"/>
  <c r="Q45" i="11"/>
  <c r="E45" i="11" s="1"/>
  <c r="Q100" i="11"/>
  <c r="E100" i="11" s="1"/>
  <c r="Q137" i="11"/>
  <c r="E137" i="11" s="1"/>
  <c r="Q132" i="11"/>
  <c r="E132" i="11" s="1"/>
  <c r="Q72" i="11"/>
  <c r="E72" i="11" s="1"/>
  <c r="Q114" i="11"/>
  <c r="E114" i="11" s="1"/>
  <c r="Q108" i="11"/>
  <c r="E108" i="11" s="1"/>
  <c r="AB140" i="11"/>
  <c r="AB195" i="11"/>
  <c r="AB147" i="14"/>
  <c r="P168" i="14"/>
  <c r="Q170" i="14"/>
  <c r="E170" i="14" s="1"/>
  <c r="M174" i="14"/>
  <c r="M171" i="14"/>
  <c r="M169" i="14"/>
  <c r="M178" i="14"/>
  <c r="P177" i="14"/>
  <c r="Q28" i="14"/>
  <c r="E28" i="14" s="1"/>
  <c r="Q88" i="14"/>
  <c r="E88" i="14" s="1"/>
  <c r="P162" i="14"/>
  <c r="Q174" i="14"/>
  <c r="E174" i="14" s="1"/>
  <c r="M172" i="14"/>
  <c r="Q171" i="14"/>
  <c r="E171" i="14" s="1"/>
  <c r="M170" i="14"/>
  <c r="P178" i="14"/>
  <c r="P176" i="14"/>
  <c r="H5" i="16"/>
  <c r="P18" i="11"/>
  <c r="Q75" i="11"/>
  <c r="E75" i="11" s="1"/>
  <c r="Q41" i="11"/>
  <c r="E41" i="11" s="1"/>
  <c r="Q119" i="11"/>
  <c r="E119" i="11" s="1"/>
  <c r="Q130" i="11"/>
  <c r="E130" i="11" s="1"/>
  <c r="Q134" i="11"/>
  <c r="E134" i="11" s="1"/>
  <c r="Q111" i="11"/>
  <c r="E111" i="11" s="1"/>
  <c r="Q66" i="11"/>
  <c r="E66" i="11" s="1"/>
  <c r="Q83" i="11"/>
  <c r="E83" i="11" s="1"/>
  <c r="Q94" i="11"/>
  <c r="E94" i="11" s="1"/>
  <c r="Q139" i="11"/>
  <c r="E139" i="11" s="1"/>
  <c r="Q54" i="11"/>
  <c r="E54" i="11" s="1"/>
  <c r="Q122" i="11"/>
  <c r="E122" i="11" s="1"/>
  <c r="Q107" i="11"/>
  <c r="E107" i="11" s="1"/>
  <c r="Q63" i="11"/>
  <c r="E63" i="11" s="1"/>
  <c r="Q110" i="11"/>
  <c r="E110" i="11" s="1"/>
  <c r="P124" i="11"/>
  <c r="Q55" i="11"/>
  <c r="E55" i="11" s="1"/>
  <c r="Q32" i="11"/>
  <c r="E32" i="11" s="1"/>
  <c r="Q67" i="11"/>
  <c r="E67" i="11" s="1"/>
  <c r="Q149" i="14"/>
  <c r="E149" i="14" s="1"/>
  <c r="Q146" i="14"/>
  <c r="E146" i="14" s="1"/>
  <c r="Q2" i="14"/>
  <c r="Q40" i="14"/>
  <c r="E40" i="14" s="1"/>
  <c r="Q44" i="14"/>
  <c r="E44" i="14" s="1"/>
  <c r="Q69" i="14"/>
  <c r="E69" i="14" s="1"/>
  <c r="Q133" i="14"/>
  <c r="E133" i="14" s="1"/>
  <c r="P135" i="14"/>
  <c r="Q55" i="14"/>
  <c r="E55" i="14" s="1"/>
  <c r="P13" i="14"/>
  <c r="P152" i="14"/>
  <c r="Q81" i="14"/>
  <c r="E81" i="14" s="1"/>
  <c r="Q89" i="14"/>
  <c r="E89" i="14" s="1"/>
  <c r="Q97" i="14"/>
  <c r="E97" i="14" s="1"/>
  <c r="Q118" i="14"/>
  <c r="E118" i="14" s="1"/>
  <c r="Q58" i="14"/>
  <c r="E58" i="14" s="1"/>
  <c r="P36" i="14"/>
  <c r="P39" i="14"/>
  <c r="P45" i="14"/>
  <c r="P47" i="14"/>
  <c r="M182" i="14"/>
  <c r="P181" i="14"/>
  <c r="Q29" i="14"/>
  <c r="E29" i="14" s="1"/>
  <c r="Q34" i="14"/>
  <c r="E34" i="14" s="1"/>
  <c r="Q85" i="14"/>
  <c r="E85" i="14" s="1"/>
  <c r="Q77" i="14"/>
  <c r="E77" i="14" s="1"/>
  <c r="Q113" i="14"/>
  <c r="E113" i="14" s="1"/>
  <c r="Q121" i="14"/>
  <c r="E121" i="14" s="1"/>
  <c r="Q129" i="14"/>
  <c r="E129" i="14" s="1"/>
  <c r="P182" i="14"/>
  <c r="P188" i="14"/>
  <c r="M195" i="14"/>
  <c r="Q101" i="14"/>
  <c r="E101" i="14" s="1"/>
  <c r="AB101" i="14" s="1"/>
  <c r="P139" i="14"/>
  <c r="Q73" i="14"/>
  <c r="E73" i="14" s="1"/>
  <c r="Q163" i="14"/>
  <c r="E163" i="14" s="1"/>
  <c r="Q172" i="14"/>
  <c r="E172" i="14" s="1"/>
  <c r="M181" i="14"/>
  <c r="M188" i="14"/>
  <c r="AB196" i="14"/>
  <c r="P35" i="14"/>
  <c r="Q53" i="11"/>
  <c r="E53" i="11" s="1"/>
  <c r="P13" i="11"/>
  <c r="Q70" i="11"/>
  <c r="E70" i="11" s="1"/>
  <c r="Q89" i="11"/>
  <c r="E89" i="11" s="1"/>
  <c r="Q74" i="11"/>
  <c r="E74" i="11" s="1"/>
  <c r="Q39" i="11"/>
  <c r="E39" i="11" s="1"/>
  <c r="P29" i="11"/>
  <c r="Q71" i="11"/>
  <c r="E71" i="11" s="1"/>
  <c r="P73" i="11"/>
  <c r="P85" i="11"/>
  <c r="AB149" i="11"/>
  <c r="AB145" i="11"/>
  <c r="AB175" i="11"/>
  <c r="AB173" i="11"/>
  <c r="AB171" i="11"/>
  <c r="Q61" i="11"/>
  <c r="E61" i="11" s="1"/>
  <c r="Q105" i="11"/>
  <c r="E105" i="11" s="1"/>
  <c r="AB105" i="11" s="1"/>
  <c r="P5" i="11"/>
  <c r="AB199" i="11"/>
  <c r="Q7" i="14"/>
  <c r="P25" i="14"/>
  <c r="Q112" i="14"/>
  <c r="E112" i="14" s="1"/>
  <c r="Q68" i="14"/>
  <c r="E68" i="14" s="1"/>
  <c r="AB37" i="14"/>
  <c r="AB38" i="14"/>
  <c r="AB40" i="14"/>
  <c r="AB41" i="14"/>
  <c r="AB46" i="14"/>
  <c r="AB88" i="14"/>
  <c r="AB144" i="14"/>
  <c r="Q160" i="14"/>
  <c r="E160" i="14" s="1"/>
  <c r="AB162" i="14"/>
  <c r="P198" i="14"/>
  <c r="Q195" i="14"/>
  <c r="E195" i="14" s="1"/>
  <c r="Q30" i="14"/>
  <c r="E30" i="14" s="1"/>
  <c r="Q96" i="14"/>
  <c r="E96" i="14" s="1"/>
  <c r="Q60" i="14"/>
  <c r="E60" i="14" s="1"/>
  <c r="AB25" i="14"/>
  <c r="AB30" i="14"/>
  <c r="Q161" i="14"/>
  <c r="E161" i="14" s="1"/>
  <c r="M2" i="14"/>
  <c r="M161" i="14"/>
  <c r="M157" i="14"/>
  <c r="M153" i="14"/>
  <c r="M149" i="14"/>
  <c r="Q165" i="14"/>
  <c r="E165" i="14" s="1"/>
  <c r="M176" i="14"/>
  <c r="M183" i="14"/>
  <c r="M184" i="14"/>
  <c r="Q184" i="14"/>
  <c r="E184" i="14" s="1"/>
  <c r="M186" i="14"/>
  <c r="Q186" i="14"/>
  <c r="E186" i="14" s="1"/>
  <c r="Q140" i="14"/>
  <c r="E140" i="14" s="1"/>
  <c r="Q32" i="14"/>
  <c r="E32" i="14" s="1"/>
  <c r="Q124" i="14"/>
  <c r="E124" i="14" s="1"/>
  <c r="AB124" i="14" s="1"/>
  <c r="Q76" i="14"/>
  <c r="E76" i="14" s="1"/>
  <c r="AB65" i="14"/>
  <c r="AB135" i="14"/>
  <c r="AB139" i="14"/>
  <c r="AB138" i="14"/>
  <c r="P147" i="14"/>
  <c r="AB155" i="14"/>
  <c r="M163" i="14"/>
  <c r="M159" i="14"/>
  <c r="M155" i="14"/>
  <c r="M151" i="14"/>
  <c r="M147" i="14"/>
  <c r="M143" i="14"/>
  <c r="M139" i="14"/>
  <c r="M135" i="14"/>
  <c r="M131" i="14"/>
  <c r="M127" i="14"/>
  <c r="M123" i="14"/>
  <c r="M119" i="14"/>
  <c r="M115" i="14"/>
  <c r="M111" i="14"/>
  <c r="M107" i="14"/>
  <c r="M103" i="14"/>
  <c r="M99" i="14"/>
  <c r="M95" i="14"/>
  <c r="M91" i="14"/>
  <c r="M87" i="14"/>
  <c r="M83" i="14"/>
  <c r="M79" i="14"/>
  <c r="M75" i="14"/>
  <c r="N75" i="14" s="1"/>
  <c r="M71" i="14"/>
  <c r="M67" i="14"/>
  <c r="M63" i="14"/>
  <c r="M59" i="14"/>
  <c r="N59" i="14" s="1"/>
  <c r="M55" i="14"/>
  <c r="M51" i="14"/>
  <c r="M47" i="14"/>
  <c r="M43" i="14"/>
  <c r="M39" i="14"/>
  <c r="M35" i="14"/>
  <c r="M31" i="14"/>
  <c r="M27" i="14"/>
  <c r="M23" i="14"/>
  <c r="M19" i="14"/>
  <c r="M15" i="14"/>
  <c r="M11" i="14"/>
  <c r="M7" i="14"/>
  <c r="M3" i="14"/>
  <c r="P167" i="14"/>
  <c r="M167" i="14"/>
  <c r="M175" i="14"/>
  <c r="P183" i="14"/>
  <c r="P185" i="14"/>
  <c r="M197" i="14"/>
  <c r="N197" i="14" s="1"/>
  <c r="P37" i="11"/>
  <c r="P38" i="11"/>
  <c r="P40" i="11"/>
  <c r="P43" i="11"/>
  <c r="AB46" i="11"/>
  <c r="AB47" i="11"/>
  <c r="AB48" i="11"/>
  <c r="P51" i="11"/>
  <c r="AB83" i="11"/>
  <c r="AB89" i="11"/>
  <c r="AB93" i="11"/>
  <c r="AB106" i="11"/>
  <c r="AB110" i="11"/>
  <c r="AB130" i="11"/>
  <c r="AB134" i="11"/>
  <c r="AB138" i="11"/>
  <c r="AB139" i="11"/>
  <c r="AB143" i="11"/>
  <c r="AB146" i="11"/>
  <c r="AB152" i="11"/>
  <c r="AB164" i="11"/>
  <c r="AB45" i="11"/>
  <c r="AB61" i="11"/>
  <c r="AB62" i="11"/>
  <c r="AB63" i="11"/>
  <c r="AB68" i="11"/>
  <c r="AB88" i="11"/>
  <c r="AB92" i="11"/>
  <c r="AB100" i="11"/>
  <c r="AB101" i="11"/>
  <c r="AB102" i="11"/>
  <c r="AB103" i="11"/>
  <c r="AB104" i="11"/>
  <c r="AB117" i="11"/>
  <c r="AB122" i="11"/>
  <c r="Q131" i="11"/>
  <c r="E131" i="11" s="1"/>
  <c r="AB131" i="11" s="1"/>
  <c r="P131" i="11"/>
  <c r="Q135" i="11"/>
  <c r="E135" i="11" s="1"/>
  <c r="AB135" i="11" s="1"/>
  <c r="AB37" i="11"/>
  <c r="AB38" i="11"/>
  <c r="AB39" i="11"/>
  <c r="AB40" i="11"/>
  <c r="AB41" i="11"/>
  <c r="AB42" i="11"/>
  <c r="AB43" i="11"/>
  <c r="AB44" i="11"/>
  <c r="AB50" i="11"/>
  <c r="AB51" i="11"/>
  <c r="AB52" i="11"/>
  <c r="AB53" i="11"/>
  <c r="AB54" i="11"/>
  <c r="AB55" i="11"/>
  <c r="AB56" i="11"/>
  <c r="AB60" i="11"/>
  <c r="AB67" i="11"/>
  <c r="AB77" i="11"/>
  <c r="AB95" i="11"/>
  <c r="AB108" i="11"/>
  <c r="AB116" i="11"/>
  <c r="AB128" i="11"/>
  <c r="AB132" i="11"/>
  <c r="AB137" i="11"/>
  <c r="P140" i="11"/>
  <c r="AB141" i="11"/>
  <c r="AB147" i="11"/>
  <c r="AB154" i="11"/>
  <c r="AB162" i="11"/>
  <c r="AB59" i="11"/>
  <c r="AB66" i="11"/>
  <c r="AB70" i="11"/>
  <c r="AB71" i="11"/>
  <c r="AB72" i="11"/>
  <c r="AB73" i="11"/>
  <c r="AB74" i="11"/>
  <c r="AB75" i="11"/>
  <c r="AB84" i="11"/>
  <c r="AB85" i="11"/>
  <c r="AB86" i="11"/>
  <c r="AB94" i="11"/>
  <c r="AB107" i="11"/>
  <c r="Q109" i="11"/>
  <c r="E109" i="11" s="1"/>
  <c r="AB109" i="11" s="1"/>
  <c r="P109" i="11"/>
  <c r="AB111" i="11"/>
  <c r="AB120" i="11"/>
  <c r="AB124" i="11"/>
  <c r="AB125" i="11"/>
  <c r="AB126" i="11"/>
  <c r="AB127" i="11"/>
  <c r="Q129" i="11"/>
  <c r="E129" i="11" s="1"/>
  <c r="AB129" i="11" s="1"/>
  <c r="P129" i="11"/>
  <c r="Q133" i="11"/>
  <c r="E133" i="11" s="1"/>
  <c r="AB133" i="11" s="1"/>
  <c r="P133" i="11"/>
  <c r="AB142" i="11"/>
  <c r="AB159" i="11"/>
  <c r="AB157" i="11"/>
  <c r="AB155" i="11"/>
  <c r="AB153" i="11"/>
  <c r="AB151" i="11"/>
  <c r="AB165" i="11"/>
  <c r="AB163" i="11"/>
  <c r="AB161" i="11"/>
  <c r="M147" i="11"/>
  <c r="M143" i="11"/>
  <c r="M139" i="11"/>
  <c r="N139" i="11" s="1"/>
  <c r="M135" i="11"/>
  <c r="M131" i="11"/>
  <c r="M127" i="11"/>
  <c r="M123" i="11"/>
  <c r="M119" i="11"/>
  <c r="M115" i="11"/>
  <c r="M111" i="11"/>
  <c r="N111" i="11" s="1"/>
  <c r="M107" i="11"/>
  <c r="N107" i="11" s="1"/>
  <c r="M103" i="11"/>
  <c r="N103" i="11" s="1"/>
  <c r="M99" i="11"/>
  <c r="M95" i="11"/>
  <c r="M91" i="11"/>
  <c r="M87" i="11"/>
  <c r="M83" i="11"/>
  <c r="M79" i="11"/>
  <c r="M75" i="11"/>
  <c r="M71" i="11"/>
  <c r="N71" i="11" s="1"/>
  <c r="M67" i="11"/>
  <c r="M63" i="11"/>
  <c r="M59" i="11"/>
  <c r="M55" i="11"/>
  <c r="N55" i="11" s="1"/>
  <c r="M51" i="11"/>
  <c r="M47" i="11"/>
  <c r="N47" i="11" s="1"/>
  <c r="M43" i="11"/>
  <c r="N43" i="11" s="1"/>
  <c r="M39" i="11"/>
  <c r="M35" i="11"/>
  <c r="M31" i="11"/>
  <c r="N31" i="11" s="1"/>
  <c r="M27" i="11"/>
  <c r="M23" i="11"/>
  <c r="N23" i="11" s="1"/>
  <c r="M19" i="11"/>
  <c r="M15" i="11"/>
  <c r="M11" i="11"/>
  <c r="N11" i="11" s="1"/>
  <c r="M7" i="11"/>
  <c r="N7" i="11" s="1"/>
  <c r="M3" i="11"/>
  <c r="AB184" i="11"/>
  <c r="AB189" i="11"/>
  <c r="AB191" i="11"/>
  <c r="AB114" i="11"/>
  <c r="AB118" i="11"/>
  <c r="AB119" i="11"/>
  <c r="AB123" i="11"/>
  <c r="AB144" i="11"/>
  <c r="AB150" i="11"/>
  <c r="AB148" i="11"/>
  <c r="AB160" i="11"/>
  <c r="AB158" i="11"/>
  <c r="AB156" i="11"/>
  <c r="M2" i="11"/>
  <c r="N2" i="11" s="1"/>
  <c r="M150" i="11"/>
  <c r="M146" i="11"/>
  <c r="M142" i="11"/>
  <c r="N142" i="11" s="1"/>
  <c r="M138" i="11"/>
  <c r="N138" i="11" s="1"/>
  <c r="M134" i="11"/>
  <c r="M130" i="11"/>
  <c r="M126" i="11"/>
  <c r="M122" i="11"/>
  <c r="N122" i="11" s="1"/>
  <c r="M118" i="11"/>
  <c r="M114" i="11"/>
  <c r="N114" i="11" s="1"/>
  <c r="M110" i="11"/>
  <c r="M106" i="11"/>
  <c r="N106" i="11" s="1"/>
  <c r="M102" i="11"/>
  <c r="M98" i="11"/>
  <c r="N98" i="11" s="1"/>
  <c r="M94" i="11"/>
  <c r="N94" i="11" s="1"/>
  <c r="M90" i="11"/>
  <c r="N90" i="11" s="1"/>
  <c r="M86" i="11"/>
  <c r="N86" i="11" s="1"/>
  <c r="M82" i="11"/>
  <c r="N82" i="11" s="1"/>
  <c r="M78" i="11"/>
  <c r="N78" i="11" s="1"/>
  <c r="M74" i="11"/>
  <c r="N74" i="11" s="1"/>
  <c r="M70" i="11"/>
  <c r="N70" i="11" s="1"/>
  <c r="M66" i="11"/>
  <c r="N66" i="11" s="1"/>
  <c r="M62" i="11"/>
  <c r="N62" i="11" s="1"/>
  <c r="M58" i="11"/>
  <c r="N58" i="11" s="1"/>
  <c r="M54" i="11"/>
  <c r="N54" i="11" s="1"/>
  <c r="M50" i="11"/>
  <c r="N50" i="11" s="1"/>
  <c r="M46" i="11"/>
  <c r="N46" i="11" s="1"/>
  <c r="M42" i="11"/>
  <c r="N42" i="11" s="1"/>
  <c r="M38" i="11"/>
  <c r="M34" i="11"/>
  <c r="N34" i="11" s="1"/>
  <c r="M30" i="11"/>
  <c r="M26" i="11"/>
  <c r="N26" i="11" s="1"/>
  <c r="M22" i="11"/>
  <c r="N22" i="11" s="1"/>
  <c r="M18" i="11"/>
  <c r="N18" i="11" s="1"/>
  <c r="M14" i="11"/>
  <c r="N14" i="11" s="1"/>
  <c r="M10" i="11"/>
  <c r="M6" i="11"/>
  <c r="N6" i="11" s="1"/>
  <c r="AB174" i="11"/>
  <c r="AB172" i="11"/>
  <c r="AB182" i="11"/>
  <c r="AB198" i="11"/>
  <c r="AB196" i="11"/>
  <c r="M149" i="11"/>
  <c r="N149" i="11" s="1"/>
  <c r="M145" i="11"/>
  <c r="N145" i="11" s="1"/>
  <c r="M141" i="11"/>
  <c r="N141" i="11" s="1"/>
  <c r="M137" i="11"/>
  <c r="N137" i="11" s="1"/>
  <c r="M133" i="11"/>
  <c r="N133" i="11" s="1"/>
  <c r="M129" i="11"/>
  <c r="M125" i="11"/>
  <c r="N125" i="11" s="1"/>
  <c r="M121" i="11"/>
  <c r="N121" i="11" s="1"/>
  <c r="M117" i="11"/>
  <c r="N117" i="11" s="1"/>
  <c r="M113" i="11"/>
  <c r="N113" i="11" s="1"/>
  <c r="M109" i="11"/>
  <c r="N109" i="11" s="1"/>
  <c r="M105" i="11"/>
  <c r="N105" i="11" s="1"/>
  <c r="M101" i="11"/>
  <c r="N101" i="11" s="1"/>
  <c r="M97" i="11"/>
  <c r="N97" i="11" s="1"/>
  <c r="M93" i="11"/>
  <c r="M89" i="11"/>
  <c r="N89" i="11" s="1"/>
  <c r="M85" i="11"/>
  <c r="N85" i="11" s="1"/>
  <c r="M81" i="11"/>
  <c r="N81" i="11" s="1"/>
  <c r="M77" i="11"/>
  <c r="N77" i="11" s="1"/>
  <c r="M73" i="11"/>
  <c r="N73" i="11" s="1"/>
  <c r="M69" i="11"/>
  <c r="N69" i="11" s="1"/>
  <c r="M65" i="11"/>
  <c r="N65" i="11" s="1"/>
  <c r="M61" i="11"/>
  <c r="N61" i="11" s="1"/>
  <c r="M57" i="11"/>
  <c r="N57" i="11" s="1"/>
  <c r="M53" i="11"/>
  <c r="N53" i="11" s="1"/>
  <c r="M49" i="11"/>
  <c r="N49" i="11" s="1"/>
  <c r="M45" i="11"/>
  <c r="N45" i="11" s="1"/>
  <c r="M41" i="11"/>
  <c r="N41" i="11" s="1"/>
  <c r="M37" i="11"/>
  <c r="N37" i="11" s="1"/>
  <c r="M33" i="11"/>
  <c r="N33" i="11" s="1"/>
  <c r="M29" i="11"/>
  <c r="N29" i="11" s="1"/>
  <c r="M25" i="11"/>
  <c r="N25" i="11" s="1"/>
  <c r="M21" i="11"/>
  <c r="N21" i="11" s="1"/>
  <c r="M17" i="11"/>
  <c r="N17" i="11" s="1"/>
  <c r="M13" i="11"/>
  <c r="N13" i="11" s="1"/>
  <c r="M9" i="11"/>
  <c r="N9" i="11" s="1"/>
  <c r="M5" i="11"/>
  <c r="N5" i="11" s="1"/>
  <c r="AB166" i="11"/>
  <c r="AB169" i="11"/>
  <c r="AB167" i="11"/>
  <c r="AB179" i="11"/>
  <c r="AB177" i="11"/>
  <c r="AB183" i="11"/>
  <c r="AB180" i="11"/>
  <c r="AB186" i="11"/>
  <c r="AB187" i="11"/>
  <c r="AB194" i="11"/>
  <c r="AB192" i="11"/>
  <c r="AB190" i="11"/>
  <c r="M148" i="11"/>
  <c r="N148" i="11" s="1"/>
  <c r="M144" i="11"/>
  <c r="N144" i="11" s="1"/>
  <c r="M140" i="11"/>
  <c r="N140" i="11" s="1"/>
  <c r="M136" i="11"/>
  <c r="N136" i="11" s="1"/>
  <c r="M132" i="11"/>
  <c r="N132" i="11" s="1"/>
  <c r="M128" i="11"/>
  <c r="N128" i="11" s="1"/>
  <c r="M124" i="11"/>
  <c r="N124" i="11" s="1"/>
  <c r="M120" i="11"/>
  <c r="N120" i="11" s="1"/>
  <c r="M116" i="11"/>
  <c r="N116" i="11" s="1"/>
  <c r="M112" i="11"/>
  <c r="N112" i="11" s="1"/>
  <c r="M108" i="11"/>
  <c r="N108" i="11" s="1"/>
  <c r="M104" i="11"/>
  <c r="N104" i="11" s="1"/>
  <c r="M100" i="11"/>
  <c r="N100" i="11" s="1"/>
  <c r="M96" i="11"/>
  <c r="N96" i="11" s="1"/>
  <c r="M92" i="11"/>
  <c r="N92" i="11" s="1"/>
  <c r="M88" i="11"/>
  <c r="N88" i="11" s="1"/>
  <c r="M84" i="11"/>
  <c r="N84" i="11" s="1"/>
  <c r="M80" i="11"/>
  <c r="N80" i="11" s="1"/>
  <c r="M76" i="11"/>
  <c r="N76" i="11" s="1"/>
  <c r="M72" i="11"/>
  <c r="N72" i="11" s="1"/>
  <c r="M68" i="11"/>
  <c r="N68" i="11" s="1"/>
  <c r="M64" i="11"/>
  <c r="N64" i="11" s="1"/>
  <c r="M60" i="11"/>
  <c r="N60" i="11" s="1"/>
  <c r="M56" i="11"/>
  <c r="N56" i="11" s="1"/>
  <c r="M52" i="11"/>
  <c r="N52" i="11" s="1"/>
  <c r="M48" i="11"/>
  <c r="N48" i="11" s="1"/>
  <c r="M44" i="11"/>
  <c r="N44" i="11" s="1"/>
  <c r="M40" i="11"/>
  <c r="N40" i="11" s="1"/>
  <c r="M36" i="11"/>
  <c r="N36" i="11" s="1"/>
  <c r="M32" i="11"/>
  <c r="N32" i="11" s="1"/>
  <c r="M28" i="11"/>
  <c r="N28" i="11" s="1"/>
  <c r="M24" i="11"/>
  <c r="N24" i="11" s="1"/>
  <c r="M20" i="11"/>
  <c r="N20" i="11" s="1"/>
  <c r="M16" i="11"/>
  <c r="N16" i="11" s="1"/>
  <c r="M12" i="11"/>
  <c r="N12" i="11" s="1"/>
  <c r="M8" i="11"/>
  <c r="N8" i="11" s="1"/>
  <c r="M4" i="11"/>
  <c r="N4" i="11" s="1"/>
  <c r="AB170" i="11"/>
  <c r="AB168" i="11"/>
  <c r="AB178" i="11"/>
  <c r="AB176" i="11"/>
  <c r="AB181" i="11"/>
  <c r="AB185" i="11"/>
  <c r="AB188" i="11"/>
  <c r="AB193" i="11"/>
  <c r="AB197" i="11"/>
  <c r="Q3" i="14"/>
  <c r="Q33" i="14"/>
  <c r="E33" i="14" s="1"/>
  <c r="AB33" i="14" s="1"/>
  <c r="Q15" i="14"/>
  <c r="Q56" i="14"/>
  <c r="E56" i="14" s="1"/>
  <c r="AB56" i="14" s="1"/>
  <c r="Q50" i="14"/>
  <c r="E50" i="14" s="1"/>
  <c r="AB50" i="14" s="1"/>
  <c r="Q86" i="14"/>
  <c r="E86" i="14" s="1"/>
  <c r="Q120" i="14"/>
  <c r="E120" i="14" s="1"/>
  <c r="Q100" i="14"/>
  <c r="E100" i="14" s="1"/>
  <c r="AB100" i="14" s="1"/>
  <c r="Q80" i="14"/>
  <c r="E80" i="14" s="1"/>
  <c r="Q64" i="14"/>
  <c r="E64" i="14" s="1"/>
  <c r="AB64" i="14" s="1"/>
  <c r="Q74" i="14"/>
  <c r="E74" i="14" s="1"/>
  <c r="AB74" i="14" s="1"/>
  <c r="AB49" i="14"/>
  <c r="AB53" i="14"/>
  <c r="AB57" i="14"/>
  <c r="AB69" i="14"/>
  <c r="AB73" i="14"/>
  <c r="AB77" i="14"/>
  <c r="AB81" i="14"/>
  <c r="AB85" i="14"/>
  <c r="AB89" i="14"/>
  <c r="AB97" i="14"/>
  <c r="AB109" i="14"/>
  <c r="AB113" i="14"/>
  <c r="AB117" i="14"/>
  <c r="AB121" i="14"/>
  <c r="AB129" i="14"/>
  <c r="AB133" i="14"/>
  <c r="AB152" i="14"/>
  <c r="Q164" i="14"/>
  <c r="E164" i="14" s="1"/>
  <c r="P164" i="14"/>
  <c r="AB161" i="14"/>
  <c r="AB160" i="14"/>
  <c r="M164" i="14"/>
  <c r="N164" i="14" s="1"/>
  <c r="AB112" i="14"/>
  <c r="AB120" i="14"/>
  <c r="AB132" i="14"/>
  <c r="AB153" i="14"/>
  <c r="AB163" i="14"/>
  <c r="AB28" i="14"/>
  <c r="AB32" i="14"/>
  <c r="AB35" i="14"/>
  <c r="AB36" i="14"/>
  <c r="AB39" i="14"/>
  <c r="AB42" i="14"/>
  <c r="AB43" i="14"/>
  <c r="AB44" i="14"/>
  <c r="AB45" i="14"/>
  <c r="AB47" i="14"/>
  <c r="AB52" i="14"/>
  <c r="AB60" i="14"/>
  <c r="AB68" i="14"/>
  <c r="AB76" i="14"/>
  <c r="AB80" i="14"/>
  <c r="AB96" i="14"/>
  <c r="Q11" i="14"/>
  <c r="Q12" i="14"/>
  <c r="P14" i="14"/>
  <c r="P144" i="14"/>
  <c r="Q83" i="14"/>
  <c r="E83" i="14" s="1"/>
  <c r="AB83" i="14" s="1"/>
  <c r="Q110" i="14"/>
  <c r="E110" i="14" s="1"/>
  <c r="AB110" i="14" s="1"/>
  <c r="Q54" i="14"/>
  <c r="E54" i="14" s="1"/>
  <c r="AB54" i="14" s="1"/>
  <c r="Q119" i="14"/>
  <c r="E119" i="14" s="1"/>
  <c r="Q128" i="14"/>
  <c r="E128" i="14" s="1"/>
  <c r="AB128" i="14" s="1"/>
  <c r="Q108" i="14"/>
  <c r="E108" i="14" s="1"/>
  <c r="AB108" i="14" s="1"/>
  <c r="Q92" i="14"/>
  <c r="E92" i="14" s="1"/>
  <c r="AB92" i="14" s="1"/>
  <c r="AB24" i="14"/>
  <c r="AB29" i="14"/>
  <c r="AB34" i="14"/>
  <c r="AB55" i="14"/>
  <c r="AB59" i="14"/>
  <c r="AB63" i="14"/>
  <c r="AB79" i="14"/>
  <c r="AB99" i="14"/>
  <c r="AB103" i="14"/>
  <c r="AB140" i="14"/>
  <c r="Q143" i="14"/>
  <c r="E143" i="14" s="1"/>
  <c r="AB143" i="14" s="1"/>
  <c r="P143" i="14"/>
  <c r="AB149" i="14"/>
  <c r="AB148" i="14"/>
  <c r="AB146" i="14"/>
  <c r="AB145" i="14"/>
  <c r="AB154" i="14"/>
  <c r="P158" i="14"/>
  <c r="AB158" i="14"/>
  <c r="AB164" i="14"/>
  <c r="Y2" i="14"/>
  <c r="AA2" i="14"/>
  <c r="Q106" i="14"/>
  <c r="E106" i="14" s="1"/>
  <c r="AB26" i="14"/>
  <c r="AB58" i="14"/>
  <c r="AB82" i="14"/>
  <c r="AB86" i="14"/>
  <c r="AB106" i="14"/>
  <c r="AB118" i="14"/>
  <c r="AB122" i="14"/>
  <c r="AB137" i="14"/>
  <c r="AB151" i="14"/>
  <c r="AB150" i="14"/>
  <c r="P157" i="14"/>
  <c r="Q157" i="14"/>
  <c r="E157" i="14" s="1"/>
  <c r="M145" i="14"/>
  <c r="N145" i="14" s="1"/>
  <c r="M141" i="14"/>
  <c r="N141" i="14" s="1"/>
  <c r="M137" i="14"/>
  <c r="N137" i="14" s="1"/>
  <c r="M133" i="14"/>
  <c r="N133" i="14" s="1"/>
  <c r="M129" i="14"/>
  <c r="N129" i="14" s="1"/>
  <c r="M125" i="14"/>
  <c r="N125" i="14" s="1"/>
  <c r="M121" i="14"/>
  <c r="N121" i="14" s="1"/>
  <c r="M117" i="14"/>
  <c r="N117" i="14" s="1"/>
  <c r="M113" i="14"/>
  <c r="N113" i="14" s="1"/>
  <c r="M109" i="14"/>
  <c r="N109" i="14" s="1"/>
  <c r="M105" i="14"/>
  <c r="N105" i="14" s="1"/>
  <c r="M101" i="14"/>
  <c r="N101" i="14" s="1"/>
  <c r="M97" i="14"/>
  <c r="N97" i="14" s="1"/>
  <c r="M93" i="14"/>
  <c r="N93" i="14" s="1"/>
  <c r="M89" i="14"/>
  <c r="N89" i="14" s="1"/>
  <c r="M85" i="14"/>
  <c r="N85" i="14" s="1"/>
  <c r="M81" i="14"/>
  <c r="N81" i="14" s="1"/>
  <c r="M77" i="14"/>
  <c r="N77" i="14" s="1"/>
  <c r="M73" i="14"/>
  <c r="N73" i="14" s="1"/>
  <c r="M69" i="14"/>
  <c r="N69" i="14" s="1"/>
  <c r="M65" i="14"/>
  <c r="N65" i="14" s="1"/>
  <c r="M61" i="14"/>
  <c r="N61" i="14" s="1"/>
  <c r="M57" i="14"/>
  <c r="N57" i="14" s="1"/>
  <c r="M53" i="14"/>
  <c r="N53" i="14" s="1"/>
  <c r="M49" i="14"/>
  <c r="N49" i="14" s="1"/>
  <c r="M45" i="14"/>
  <c r="N45" i="14" s="1"/>
  <c r="M41" i="14"/>
  <c r="N41" i="14" s="1"/>
  <c r="M37" i="14"/>
  <c r="N37" i="14" s="1"/>
  <c r="M33" i="14"/>
  <c r="N33" i="14" s="1"/>
  <c r="M29" i="14"/>
  <c r="N29" i="14" s="1"/>
  <c r="M25" i="14"/>
  <c r="N25" i="14" s="1"/>
  <c r="M21" i="14"/>
  <c r="N21" i="14" s="1"/>
  <c r="M17" i="14"/>
  <c r="N17" i="14" s="1"/>
  <c r="M13" i="14"/>
  <c r="N13" i="14" s="1"/>
  <c r="M9" i="14"/>
  <c r="N9" i="14" s="1"/>
  <c r="M5" i="14"/>
  <c r="N5" i="14" s="1"/>
  <c r="AB165" i="14"/>
  <c r="AB173" i="14"/>
  <c r="P187" i="14"/>
  <c r="AB187" i="14"/>
  <c r="AB198" i="14"/>
  <c r="AB197" i="14"/>
  <c r="M160" i="14"/>
  <c r="N160" i="14" s="1"/>
  <c r="M156" i="14"/>
  <c r="N156" i="14" s="1"/>
  <c r="M152" i="14"/>
  <c r="N152" i="14" s="1"/>
  <c r="M148" i="14"/>
  <c r="N148" i="14" s="1"/>
  <c r="M144" i="14"/>
  <c r="N144" i="14" s="1"/>
  <c r="M140" i="14"/>
  <c r="N140" i="14" s="1"/>
  <c r="M136" i="14"/>
  <c r="N136" i="14" s="1"/>
  <c r="M132" i="14"/>
  <c r="N132" i="14" s="1"/>
  <c r="M128" i="14"/>
  <c r="N128" i="14" s="1"/>
  <c r="M124" i="14"/>
  <c r="N124" i="14" s="1"/>
  <c r="M120" i="14"/>
  <c r="N120" i="14" s="1"/>
  <c r="M116" i="14"/>
  <c r="N116" i="14" s="1"/>
  <c r="M112" i="14"/>
  <c r="N112" i="14" s="1"/>
  <c r="M108" i="14"/>
  <c r="N108" i="14" s="1"/>
  <c r="M104" i="14"/>
  <c r="N104" i="14" s="1"/>
  <c r="M100" i="14"/>
  <c r="N100" i="14" s="1"/>
  <c r="M96" i="14"/>
  <c r="N96" i="14" s="1"/>
  <c r="M92" i="14"/>
  <c r="N92" i="14" s="1"/>
  <c r="M88" i="14"/>
  <c r="N88" i="14" s="1"/>
  <c r="M84" i="14"/>
  <c r="N84" i="14" s="1"/>
  <c r="M80" i="14"/>
  <c r="N80" i="14" s="1"/>
  <c r="M76" i="14"/>
  <c r="N76" i="14" s="1"/>
  <c r="M72" i="14"/>
  <c r="N72" i="14" s="1"/>
  <c r="M68" i="14"/>
  <c r="N68" i="14" s="1"/>
  <c r="M64" i="14"/>
  <c r="N64" i="14" s="1"/>
  <c r="M60" i="14"/>
  <c r="N60" i="14" s="1"/>
  <c r="M56" i="14"/>
  <c r="N56" i="14" s="1"/>
  <c r="M52" i="14"/>
  <c r="N52" i="14" s="1"/>
  <c r="M48" i="14"/>
  <c r="N48" i="14" s="1"/>
  <c r="M44" i="14"/>
  <c r="N44" i="14" s="1"/>
  <c r="M40" i="14"/>
  <c r="N40" i="14" s="1"/>
  <c r="M36" i="14"/>
  <c r="N36" i="14" s="1"/>
  <c r="M32" i="14"/>
  <c r="N32" i="14" s="1"/>
  <c r="M28" i="14"/>
  <c r="N28" i="14" s="1"/>
  <c r="M24" i="14"/>
  <c r="N24" i="14" s="1"/>
  <c r="M20" i="14"/>
  <c r="N20" i="14" s="1"/>
  <c r="M16" i="14"/>
  <c r="N16" i="14" s="1"/>
  <c r="M12" i="14"/>
  <c r="N12" i="14" s="1"/>
  <c r="M8" i="14"/>
  <c r="N8" i="14" s="1"/>
  <c r="M4" i="14"/>
  <c r="N4" i="14" s="1"/>
  <c r="Q166" i="14"/>
  <c r="E166" i="14" s="1"/>
  <c r="AB166" i="14" s="1"/>
  <c r="M165" i="14"/>
  <c r="N165" i="14" s="1"/>
  <c r="M166" i="14"/>
  <c r="N166" i="14" s="1"/>
  <c r="M173" i="14"/>
  <c r="N173" i="14" s="1"/>
  <c r="AB172" i="14"/>
  <c r="AB170" i="14"/>
  <c r="AB169" i="14"/>
  <c r="AB178" i="14"/>
  <c r="AB175" i="14"/>
  <c r="AB181" i="14"/>
  <c r="M179" i="14"/>
  <c r="N179" i="14" s="1"/>
  <c r="AB188" i="14"/>
  <c r="M187" i="14"/>
  <c r="N187" i="14" s="1"/>
  <c r="AB193" i="14"/>
  <c r="M190" i="14"/>
  <c r="N190" i="14" s="1"/>
  <c r="AB189" i="14"/>
  <c r="AB168" i="14"/>
  <c r="AB180" i="14"/>
  <c r="AB185" i="14"/>
  <c r="P194" i="14"/>
  <c r="AB194" i="14"/>
  <c r="AB111" i="14"/>
  <c r="AB119" i="14"/>
  <c r="AB123" i="14"/>
  <c r="AB142" i="14"/>
  <c r="AB141" i="14"/>
  <c r="AB157" i="14"/>
  <c r="M162" i="14"/>
  <c r="N162" i="14" s="1"/>
  <c r="M158" i="14"/>
  <c r="N158" i="14" s="1"/>
  <c r="M154" i="14"/>
  <c r="N154" i="14" s="1"/>
  <c r="M150" i="14"/>
  <c r="N150" i="14" s="1"/>
  <c r="M146" i="14"/>
  <c r="N146" i="14" s="1"/>
  <c r="M142" i="14"/>
  <c r="N142" i="14" s="1"/>
  <c r="M138" i="14"/>
  <c r="N138" i="14" s="1"/>
  <c r="M134" i="14"/>
  <c r="N134" i="14" s="1"/>
  <c r="M130" i="14"/>
  <c r="N130" i="14" s="1"/>
  <c r="M126" i="14"/>
  <c r="N126" i="14" s="1"/>
  <c r="M122" i="14"/>
  <c r="N122" i="14" s="1"/>
  <c r="M118" i="14"/>
  <c r="N118" i="14" s="1"/>
  <c r="M114" i="14"/>
  <c r="N114" i="14" s="1"/>
  <c r="M110" i="14"/>
  <c r="N110" i="14" s="1"/>
  <c r="M106" i="14"/>
  <c r="N106" i="14" s="1"/>
  <c r="M102" i="14"/>
  <c r="N102" i="14" s="1"/>
  <c r="M98" i="14"/>
  <c r="N98" i="14" s="1"/>
  <c r="M94" i="14"/>
  <c r="N94" i="14" s="1"/>
  <c r="M90" i="14"/>
  <c r="N90" i="14" s="1"/>
  <c r="M86" i="14"/>
  <c r="N86" i="14" s="1"/>
  <c r="M82" i="14"/>
  <c r="N82" i="14" s="1"/>
  <c r="M78" i="14"/>
  <c r="N78" i="14" s="1"/>
  <c r="M74" i="14"/>
  <c r="N74" i="14" s="1"/>
  <c r="M70" i="14"/>
  <c r="N70" i="14" s="1"/>
  <c r="M66" i="14"/>
  <c r="N66" i="14" s="1"/>
  <c r="M62" i="14"/>
  <c r="N62" i="14" s="1"/>
  <c r="M58" i="14"/>
  <c r="N58" i="14" s="1"/>
  <c r="M54" i="14"/>
  <c r="N54" i="14" s="1"/>
  <c r="M50" i="14"/>
  <c r="N50" i="14" s="1"/>
  <c r="M46" i="14"/>
  <c r="N46" i="14" s="1"/>
  <c r="M42" i="14"/>
  <c r="N42" i="14" s="1"/>
  <c r="M38" i="14"/>
  <c r="N38" i="14" s="1"/>
  <c r="M34" i="14"/>
  <c r="N34" i="14" s="1"/>
  <c r="M30" i="14"/>
  <c r="N30" i="14" s="1"/>
  <c r="M26" i="14"/>
  <c r="N26" i="14" s="1"/>
  <c r="M22" i="14"/>
  <c r="N22" i="14" s="1"/>
  <c r="M18" i="14"/>
  <c r="N18" i="14" s="1"/>
  <c r="M14" i="14"/>
  <c r="N14" i="14" s="1"/>
  <c r="M10" i="14"/>
  <c r="N10" i="14" s="1"/>
  <c r="M6" i="14"/>
  <c r="N6" i="14" s="1"/>
  <c r="M168" i="14"/>
  <c r="N168" i="14" s="1"/>
  <c r="AB167" i="14"/>
  <c r="P173" i="14"/>
  <c r="AB174" i="14"/>
  <c r="AB171" i="14"/>
  <c r="AB177" i="14"/>
  <c r="AB176" i="14"/>
  <c r="Q179" i="14"/>
  <c r="E179" i="14" s="1"/>
  <c r="AB179" i="14" s="1"/>
  <c r="AB183" i="14"/>
  <c r="AB182" i="14"/>
  <c r="M180" i="14"/>
  <c r="N180" i="14" s="1"/>
  <c r="AB184" i="14"/>
  <c r="M185" i="14"/>
  <c r="N185" i="14" s="1"/>
  <c r="AB186" i="14"/>
  <c r="M192" i="14"/>
  <c r="N192" i="14" s="1"/>
  <c r="AB191" i="14"/>
  <c r="AB195" i="14"/>
  <c r="M194" i="14"/>
  <c r="N194" i="14" s="1"/>
  <c r="O3" i="4"/>
  <c r="N1" i="4" s="1"/>
  <c r="M195" i="11"/>
  <c r="N195" i="11" s="1"/>
  <c r="M196" i="11"/>
  <c r="N196" i="11" s="1"/>
  <c r="Q36" i="11"/>
  <c r="E36" i="11" s="1"/>
  <c r="AB36" i="11" s="1"/>
  <c r="P7" i="11"/>
  <c r="P9" i="11"/>
  <c r="Q21" i="11"/>
  <c r="E21" i="11" s="1"/>
  <c r="AB21" i="11" s="1"/>
  <c r="N175" i="11"/>
  <c r="N173" i="11"/>
  <c r="N171" i="11"/>
  <c r="M177" i="14"/>
  <c r="N177" i="14" s="1"/>
  <c r="M193" i="14"/>
  <c r="N193" i="14" s="1"/>
  <c r="Q23" i="14"/>
  <c r="E23" i="14" s="1"/>
  <c r="AB23" i="14" s="1"/>
  <c r="Q20" i="14"/>
  <c r="E20" i="14" s="1"/>
  <c r="AB20" i="14" s="1"/>
  <c r="P9" i="14"/>
  <c r="P17" i="14"/>
  <c r="N198" i="14"/>
  <c r="AB26" i="11"/>
  <c r="N180" i="11"/>
  <c r="N189" i="11"/>
  <c r="AB30" i="11"/>
  <c r="AB27" i="11"/>
  <c r="AB29" i="11"/>
  <c r="N39" i="11"/>
  <c r="N184" i="11"/>
  <c r="N199" i="11"/>
  <c r="N176" i="14"/>
  <c r="N183" i="14"/>
  <c r="N196" i="14"/>
  <c r="AB21" i="14"/>
  <c r="N151" i="11"/>
  <c r="X8" i="14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Y19" i="14" s="1"/>
  <c r="AA7" i="14"/>
  <c r="AA5" i="14"/>
  <c r="Q4" i="14"/>
  <c r="P6" i="14"/>
  <c r="AA3" i="14"/>
  <c r="P21" i="14"/>
  <c r="Y3" i="14"/>
  <c r="P8" i="14"/>
  <c r="Z3" i="14"/>
  <c r="AB32" i="11"/>
  <c r="P15" i="11"/>
  <c r="Q23" i="11"/>
  <c r="E23" i="11" s="1"/>
  <c r="AB23" i="11" s="1"/>
  <c r="P26" i="11"/>
  <c r="W2" i="11"/>
  <c r="Z2" i="11" s="1"/>
  <c r="Q10" i="11"/>
  <c r="P27" i="11"/>
  <c r="Q19" i="11"/>
  <c r="P19" i="11"/>
  <c r="Q4" i="11"/>
  <c r="Q3" i="11"/>
  <c r="P3" i="11"/>
  <c r="P11" i="11"/>
  <c r="Q11" i="11"/>
  <c r="Q28" i="11"/>
  <c r="E28" i="11" s="1"/>
  <c r="AB28" i="11" s="1"/>
  <c r="P28" i="11"/>
  <c r="Q17" i="11"/>
  <c r="P17" i="11"/>
  <c r="V42" i="11"/>
  <c r="V43" i="11" s="1"/>
  <c r="V44" i="11" s="1"/>
  <c r="V45" i="11" s="1"/>
  <c r="V46" i="11" s="1"/>
  <c r="V47" i="11" s="1"/>
  <c r="V48" i="11" s="1"/>
  <c r="R5" i="11"/>
  <c r="S4" i="11"/>
  <c r="AA4" i="11" s="1"/>
  <c r="N197" i="11"/>
  <c r="N164" i="11"/>
  <c r="W6" i="14"/>
  <c r="AA6" i="14"/>
  <c r="W17" i="14"/>
  <c r="P18" i="14"/>
  <c r="V21" i="14"/>
  <c r="W20" i="14"/>
  <c r="W11" i="14"/>
  <c r="P19" i="14"/>
  <c r="Q10" i="14"/>
  <c r="P10" i="14"/>
  <c r="N2" i="14"/>
  <c r="N191" i="14"/>
  <c r="N160" i="11"/>
  <c r="N3" i="11"/>
  <c r="N126" i="11"/>
  <c r="N118" i="11"/>
  <c r="N182" i="11"/>
  <c r="N185" i="11"/>
  <c r="N194" i="11"/>
  <c r="N192" i="11"/>
  <c r="N190" i="11"/>
  <c r="N159" i="11"/>
  <c r="N129" i="11"/>
  <c r="N166" i="11"/>
  <c r="N169" i="11"/>
  <c r="N167" i="11"/>
  <c r="N135" i="11"/>
  <c r="N99" i="11"/>
  <c r="N131" i="11"/>
  <c r="N38" i="11"/>
  <c r="N179" i="11"/>
  <c r="N177" i="11"/>
  <c r="N181" i="11"/>
  <c r="N191" i="11"/>
  <c r="N174" i="14"/>
  <c r="N171" i="14"/>
  <c r="N182" i="14"/>
  <c r="N150" i="11"/>
  <c r="Y4" i="14"/>
  <c r="Z4" i="14"/>
  <c r="Y7" i="14"/>
  <c r="Z7" i="14"/>
  <c r="W5" i="14"/>
  <c r="Q22" i="14"/>
  <c r="E22" i="14" s="1"/>
  <c r="AB22" i="14" s="1"/>
  <c r="P48" i="14"/>
  <c r="Q48" i="14"/>
  <c r="E48" i="14" s="1"/>
  <c r="AB48" i="14" s="1"/>
  <c r="W15" i="14"/>
  <c r="W14" i="14"/>
  <c r="W9" i="14"/>
  <c r="W8" i="14"/>
  <c r="Q27" i="14"/>
  <c r="E27" i="14" s="1"/>
  <c r="AB27" i="14" s="1"/>
  <c r="Q31" i="14"/>
  <c r="E31" i="14" s="1"/>
  <c r="AB31" i="14" s="1"/>
  <c r="W13" i="14"/>
  <c r="W12" i="14"/>
  <c r="W10" i="14"/>
  <c r="H1" i="14"/>
  <c r="Q5" i="14"/>
  <c r="P5" i="14"/>
  <c r="P62" i="14"/>
  <c r="Q62" i="14"/>
  <c r="E62" i="14" s="1"/>
  <c r="AB62" i="14" s="1"/>
  <c r="P66" i="14"/>
  <c r="Q66" i="14"/>
  <c r="E66" i="14" s="1"/>
  <c r="AB66" i="14" s="1"/>
  <c r="P70" i="14"/>
  <c r="Q70" i="14"/>
  <c r="E70" i="14" s="1"/>
  <c r="AB70" i="14" s="1"/>
  <c r="P51" i="14"/>
  <c r="Q51" i="14"/>
  <c r="E51" i="14" s="1"/>
  <c r="AB51" i="14" s="1"/>
  <c r="P71" i="14"/>
  <c r="Q71" i="14"/>
  <c r="E71" i="14" s="1"/>
  <c r="AB71" i="14" s="1"/>
  <c r="P75" i="14"/>
  <c r="Q75" i="14"/>
  <c r="E75" i="14" s="1"/>
  <c r="AB75" i="14" s="1"/>
  <c r="P95" i="14"/>
  <c r="Q95" i="14"/>
  <c r="E95" i="14" s="1"/>
  <c r="AB95" i="14" s="1"/>
  <c r="P107" i="14"/>
  <c r="Q107" i="14"/>
  <c r="E107" i="14" s="1"/>
  <c r="AB107" i="14" s="1"/>
  <c r="P115" i="14"/>
  <c r="Q115" i="14"/>
  <c r="E115" i="14" s="1"/>
  <c r="AB115" i="14" s="1"/>
  <c r="P127" i="14"/>
  <c r="Q127" i="14"/>
  <c r="E127" i="14" s="1"/>
  <c r="AB127" i="14" s="1"/>
  <c r="Q156" i="14"/>
  <c r="E156" i="14" s="1"/>
  <c r="AB156" i="14" s="1"/>
  <c r="P155" i="14"/>
  <c r="P94" i="14"/>
  <c r="Q94" i="14"/>
  <c r="E94" i="14" s="1"/>
  <c r="AB94" i="14" s="1"/>
  <c r="P98" i="14"/>
  <c r="Q98" i="14"/>
  <c r="E98" i="14" s="1"/>
  <c r="AB98" i="14" s="1"/>
  <c r="P102" i="14"/>
  <c r="Q102" i="14"/>
  <c r="E102" i="14" s="1"/>
  <c r="AB102" i="14" s="1"/>
  <c r="P126" i="14"/>
  <c r="Q126" i="14"/>
  <c r="E126" i="14" s="1"/>
  <c r="AB126" i="14" s="1"/>
  <c r="P130" i="14"/>
  <c r="Q130" i="14"/>
  <c r="E130" i="14" s="1"/>
  <c r="AB130" i="14" s="1"/>
  <c r="P134" i="14"/>
  <c r="Q134" i="14"/>
  <c r="E134" i="14" s="1"/>
  <c r="AB134" i="14" s="1"/>
  <c r="Q136" i="14"/>
  <c r="E136" i="14" s="1"/>
  <c r="AB136" i="14" s="1"/>
  <c r="Q67" i="14"/>
  <c r="E67" i="14" s="1"/>
  <c r="AB67" i="14" s="1"/>
  <c r="Q78" i="14"/>
  <c r="E78" i="14" s="1"/>
  <c r="AB78" i="14" s="1"/>
  <c r="Q114" i="14"/>
  <c r="E114" i="14" s="1"/>
  <c r="AB114" i="14" s="1"/>
  <c r="Q91" i="14"/>
  <c r="E91" i="14" s="1"/>
  <c r="AB91" i="14" s="1"/>
  <c r="Q131" i="14"/>
  <c r="E131" i="14" s="1"/>
  <c r="AB131" i="14" s="1"/>
  <c r="Q87" i="14"/>
  <c r="E87" i="14" s="1"/>
  <c r="AB87" i="14" s="1"/>
  <c r="Q116" i="14"/>
  <c r="E116" i="14" s="1"/>
  <c r="AB116" i="14" s="1"/>
  <c r="Q104" i="14"/>
  <c r="E104" i="14" s="1"/>
  <c r="AB104" i="14" s="1"/>
  <c r="Q84" i="14"/>
  <c r="E84" i="14" s="1"/>
  <c r="AB84" i="14" s="1"/>
  <c r="Q72" i="14"/>
  <c r="E72" i="14" s="1"/>
  <c r="AB72" i="14" s="1"/>
  <c r="Q90" i="14"/>
  <c r="E90" i="14" s="1"/>
  <c r="AB90" i="14" s="1"/>
  <c r="P61" i="14"/>
  <c r="Q61" i="14"/>
  <c r="E61" i="14" s="1"/>
  <c r="AB61" i="14" s="1"/>
  <c r="P93" i="14"/>
  <c r="Q93" i="14"/>
  <c r="E93" i="14" s="1"/>
  <c r="AB93" i="14" s="1"/>
  <c r="P105" i="14"/>
  <c r="Q105" i="14"/>
  <c r="E105" i="14" s="1"/>
  <c r="AB105" i="14" s="1"/>
  <c r="P125" i="14"/>
  <c r="Q125" i="14"/>
  <c r="E125" i="14" s="1"/>
  <c r="AB125" i="14" s="1"/>
  <c r="Q159" i="14"/>
  <c r="E159" i="14" s="1"/>
  <c r="AB159" i="14" s="1"/>
  <c r="N55" i="14"/>
  <c r="N163" i="14"/>
  <c r="S179" i="14"/>
  <c r="R180" i="14"/>
  <c r="N161" i="14"/>
  <c r="N157" i="14"/>
  <c r="N153" i="14"/>
  <c r="N159" i="14"/>
  <c r="N155" i="14"/>
  <c r="N151" i="14"/>
  <c r="N147" i="14"/>
  <c r="N143" i="14"/>
  <c r="N139" i="14"/>
  <c r="N135" i="14"/>
  <c r="N131" i="14"/>
  <c r="N127" i="14"/>
  <c r="N123" i="14"/>
  <c r="N119" i="14"/>
  <c r="N115" i="14"/>
  <c r="N111" i="14"/>
  <c r="N107" i="14"/>
  <c r="N103" i="14"/>
  <c r="N99" i="14"/>
  <c r="N95" i="14"/>
  <c r="N91" i="14"/>
  <c r="N87" i="14"/>
  <c r="N83" i="14"/>
  <c r="N79" i="14"/>
  <c r="N71" i="14"/>
  <c r="N67" i="14"/>
  <c r="N63" i="14"/>
  <c r="N51" i="14"/>
  <c r="N47" i="14"/>
  <c r="N43" i="14"/>
  <c r="N39" i="14"/>
  <c r="N35" i="14"/>
  <c r="N31" i="14"/>
  <c r="N27" i="14"/>
  <c r="N23" i="14"/>
  <c r="N19" i="14"/>
  <c r="N15" i="14"/>
  <c r="N11" i="14"/>
  <c r="N7" i="14"/>
  <c r="N3" i="14"/>
  <c r="N170" i="14"/>
  <c r="N178" i="14"/>
  <c r="N175" i="14"/>
  <c r="P180" i="14"/>
  <c r="N181" i="14"/>
  <c r="N169" i="14"/>
  <c r="N184" i="14"/>
  <c r="N188" i="14"/>
  <c r="N186" i="14"/>
  <c r="P193" i="14"/>
  <c r="P192" i="14"/>
  <c r="P191" i="14"/>
  <c r="P190" i="14"/>
  <c r="P189" i="14"/>
  <c r="N149" i="14"/>
  <c r="N189" i="14"/>
  <c r="N167" i="14"/>
  <c r="N172" i="14"/>
  <c r="N195" i="14"/>
  <c r="P87" i="11"/>
  <c r="Q87" i="11"/>
  <c r="E87" i="11" s="1"/>
  <c r="AB87" i="11" s="1"/>
  <c r="P115" i="11"/>
  <c r="Q115" i="11"/>
  <c r="E115" i="11" s="1"/>
  <c r="AB115" i="11" s="1"/>
  <c r="P91" i="11"/>
  <c r="Q91" i="11"/>
  <c r="E91" i="11" s="1"/>
  <c r="AB91" i="11" s="1"/>
  <c r="P99" i="11"/>
  <c r="Q99" i="11"/>
  <c r="E99" i="11" s="1"/>
  <c r="AB99" i="11" s="1"/>
  <c r="Q121" i="11"/>
  <c r="E121" i="11" s="1"/>
  <c r="AB121" i="11" s="1"/>
  <c r="P57" i="11"/>
  <c r="Q57" i="11"/>
  <c r="E57" i="11" s="1"/>
  <c r="AB57" i="11" s="1"/>
  <c r="P65" i="11"/>
  <c r="Q65" i="11"/>
  <c r="E65" i="11" s="1"/>
  <c r="AB65" i="11" s="1"/>
  <c r="P69" i="11"/>
  <c r="Q69" i="11"/>
  <c r="E69" i="11" s="1"/>
  <c r="AB69" i="11" s="1"/>
  <c r="Q76" i="11"/>
  <c r="E76" i="11" s="1"/>
  <c r="AB76" i="11" s="1"/>
  <c r="P76" i="11"/>
  <c r="P80" i="11"/>
  <c r="Q80" i="11"/>
  <c r="E80" i="11" s="1"/>
  <c r="AB80" i="11" s="1"/>
  <c r="P90" i="11"/>
  <c r="Q90" i="11"/>
  <c r="E90" i="11" s="1"/>
  <c r="AB90" i="11" s="1"/>
  <c r="P98" i="11"/>
  <c r="Q98" i="11"/>
  <c r="E98" i="11" s="1"/>
  <c r="AB98" i="11" s="1"/>
  <c r="P12" i="11"/>
  <c r="Q12" i="11"/>
  <c r="P20" i="11"/>
  <c r="Q20" i="11"/>
  <c r="E20" i="11" s="1"/>
  <c r="AB20" i="11" s="1"/>
  <c r="H1" i="11"/>
  <c r="F2" i="11"/>
  <c r="AB2" i="11" s="1"/>
  <c r="Q6" i="11"/>
  <c r="P6" i="11"/>
  <c r="Q14" i="11"/>
  <c r="P14" i="11"/>
  <c r="Q25" i="11"/>
  <c r="E25" i="11" s="1"/>
  <c r="AB25" i="11" s="1"/>
  <c r="P25" i="11"/>
  <c r="P31" i="11"/>
  <c r="Q31" i="11"/>
  <c r="E31" i="11" s="1"/>
  <c r="AB31" i="11" s="1"/>
  <c r="Q34" i="11"/>
  <c r="E34" i="11" s="1"/>
  <c r="AB34" i="11" s="1"/>
  <c r="P34" i="11"/>
  <c r="P49" i="11"/>
  <c r="Q49" i="11"/>
  <c r="E49" i="11" s="1"/>
  <c r="AB49" i="11" s="1"/>
  <c r="P64" i="11"/>
  <c r="Q64" i="11"/>
  <c r="E64" i="11" s="1"/>
  <c r="AB64" i="11" s="1"/>
  <c r="P79" i="11"/>
  <c r="Q79" i="11"/>
  <c r="E79" i="11" s="1"/>
  <c r="AB79" i="11" s="1"/>
  <c r="N79" i="11"/>
  <c r="Q22" i="11"/>
  <c r="E22" i="11" s="1"/>
  <c r="AB22" i="11" s="1"/>
  <c r="W3" i="11"/>
  <c r="AA3" i="11"/>
  <c r="Q112" i="11"/>
  <c r="E112" i="11" s="1"/>
  <c r="AB112" i="11" s="1"/>
  <c r="P112" i="11"/>
  <c r="P16" i="11"/>
  <c r="Q16" i="11"/>
  <c r="P24" i="11"/>
  <c r="Q24" i="11"/>
  <c r="E24" i="11" s="1"/>
  <c r="AB24" i="11" s="1"/>
  <c r="Q33" i="11"/>
  <c r="E33" i="11" s="1"/>
  <c r="AB33" i="11" s="1"/>
  <c r="P33" i="11"/>
  <c r="P78" i="11"/>
  <c r="Q78" i="11"/>
  <c r="E78" i="11" s="1"/>
  <c r="AB78" i="11" s="1"/>
  <c r="P82" i="11"/>
  <c r="Q82" i="11"/>
  <c r="E82" i="11" s="1"/>
  <c r="AB82" i="11" s="1"/>
  <c r="P97" i="11"/>
  <c r="Q97" i="11"/>
  <c r="E97" i="11" s="1"/>
  <c r="AB97" i="11" s="1"/>
  <c r="N157" i="11"/>
  <c r="P2" i="11"/>
  <c r="Q8" i="11"/>
  <c r="Q58" i="11"/>
  <c r="E58" i="11" s="1"/>
  <c r="AB58" i="11" s="1"/>
  <c r="P58" i="11"/>
  <c r="P81" i="11"/>
  <c r="Q81" i="11"/>
  <c r="E81" i="11" s="1"/>
  <c r="AB81" i="11" s="1"/>
  <c r="P96" i="11"/>
  <c r="Q96" i="11"/>
  <c r="E96" i="11" s="1"/>
  <c r="AB96" i="11" s="1"/>
  <c r="P113" i="11"/>
  <c r="Q113" i="11"/>
  <c r="E113" i="11" s="1"/>
  <c r="AB113" i="11" s="1"/>
  <c r="N67" i="11"/>
  <c r="N87" i="11"/>
  <c r="N162" i="11"/>
  <c r="N146" i="11"/>
  <c r="N134" i="11"/>
  <c r="N130" i="11"/>
  <c r="N110" i="11"/>
  <c r="N102" i="11"/>
  <c r="N10" i="11"/>
  <c r="N27" i="11"/>
  <c r="N63" i="11"/>
  <c r="N83" i="11"/>
  <c r="N93" i="11"/>
  <c r="N153" i="11"/>
  <c r="N154" i="11"/>
  <c r="N165" i="11"/>
  <c r="N161" i="11"/>
  <c r="N152" i="11"/>
  <c r="N35" i="11"/>
  <c r="N51" i="11"/>
  <c r="N19" i="11"/>
  <c r="N91" i="11"/>
  <c r="N123" i="11"/>
  <c r="N155" i="11"/>
  <c r="N156" i="11"/>
  <c r="N30" i="11"/>
  <c r="N163" i="11"/>
  <c r="N147" i="11"/>
  <c r="N143" i="11"/>
  <c r="N127" i="11"/>
  <c r="N119" i="11"/>
  <c r="N115" i="11"/>
  <c r="N95" i="11"/>
  <c r="N75" i="11"/>
  <c r="N193" i="11"/>
  <c r="N168" i="11"/>
  <c r="N174" i="11"/>
  <c r="N176" i="11"/>
  <c r="N188" i="11"/>
  <c r="N59" i="11"/>
  <c r="N15" i="11"/>
  <c r="N170" i="11"/>
  <c r="N172" i="11"/>
  <c r="N178" i="11"/>
  <c r="N183" i="11"/>
  <c r="N186" i="11"/>
  <c r="N187" i="11"/>
  <c r="N198" i="11"/>
  <c r="N158" i="11"/>
  <c r="H6" i="16" l="1"/>
  <c r="J5" i="16"/>
  <c r="Y2" i="11"/>
  <c r="AA18" i="14"/>
  <c r="Y11" i="14"/>
  <c r="Y17" i="14"/>
  <c r="Z18" i="14"/>
  <c r="AA15" i="14"/>
  <c r="AA17" i="14"/>
  <c r="AA11" i="14"/>
  <c r="AA10" i="14"/>
  <c r="Y18" i="14"/>
  <c r="AA14" i="14"/>
  <c r="W4" i="11"/>
  <c r="Z4" i="11" s="1"/>
  <c r="AA13" i="14"/>
  <c r="Y16" i="14"/>
  <c r="AA9" i="14"/>
  <c r="AA8" i="14"/>
  <c r="AA12" i="14"/>
  <c r="AA16" i="14"/>
  <c r="X20" i="14"/>
  <c r="Z19" i="14"/>
  <c r="AA19" i="14"/>
  <c r="Z16" i="14"/>
  <c r="V49" i="11"/>
  <c r="R6" i="11"/>
  <c r="S5" i="11"/>
  <c r="V22" i="14"/>
  <c r="W21" i="14"/>
  <c r="Z11" i="14"/>
  <c r="Z17" i="14"/>
  <c r="Z6" i="14"/>
  <c r="Y6" i="14"/>
  <c r="N1" i="14"/>
  <c r="R181" i="14"/>
  <c r="S180" i="14"/>
  <c r="Z14" i="14"/>
  <c r="Y14" i="14"/>
  <c r="Z5" i="14"/>
  <c r="Y5" i="14"/>
  <c r="Y12" i="14"/>
  <c r="Z12" i="14"/>
  <c r="Y8" i="14"/>
  <c r="Z8" i="14"/>
  <c r="Z15" i="14"/>
  <c r="Y15" i="14"/>
  <c r="Y13" i="14"/>
  <c r="Z13" i="14"/>
  <c r="Y9" i="14"/>
  <c r="Z9" i="14"/>
  <c r="Y10" i="14"/>
  <c r="Z10" i="14"/>
  <c r="N1" i="11"/>
  <c r="Y3" i="11"/>
  <c r="Z3" i="11"/>
  <c r="H7" i="16" l="1"/>
  <c r="J7" i="16" s="1"/>
  <c r="J6" i="16"/>
  <c r="Y4" i="11"/>
  <c r="X21" i="14"/>
  <c r="Y21" i="14" s="1"/>
  <c r="AA20" i="14"/>
  <c r="Z20" i="14"/>
  <c r="Y20" i="14"/>
  <c r="R7" i="11"/>
  <c r="S6" i="11"/>
  <c r="W5" i="11"/>
  <c r="AA5" i="11"/>
  <c r="V50" i="11"/>
  <c r="V23" i="14"/>
  <c r="W22" i="14"/>
  <c r="R182" i="14"/>
  <c r="S181" i="14"/>
  <c r="Z21" i="14" l="1"/>
  <c r="X22" i="14"/>
  <c r="Y22" i="14" s="1"/>
  <c r="AA21" i="14"/>
  <c r="Y5" i="11"/>
  <c r="Z5" i="11"/>
  <c r="W6" i="11"/>
  <c r="AA6" i="11"/>
  <c r="V51" i="11"/>
  <c r="R8" i="11"/>
  <c r="S7" i="11"/>
  <c r="V24" i="14"/>
  <c r="W23" i="14"/>
  <c r="R183" i="14"/>
  <c r="S182" i="14"/>
  <c r="Z22" i="14" l="1"/>
  <c r="X23" i="14"/>
  <c r="Z23" i="14" s="1"/>
  <c r="AA22" i="14"/>
  <c r="R9" i="11"/>
  <c r="S8" i="11"/>
  <c r="Z6" i="11"/>
  <c r="Y6" i="11"/>
  <c r="V52" i="11"/>
  <c r="AA7" i="11"/>
  <c r="W7" i="11"/>
  <c r="V25" i="14"/>
  <c r="W24" i="14"/>
  <c r="R184" i="14"/>
  <c r="S183" i="14"/>
  <c r="Y23" i="14" l="1"/>
  <c r="X24" i="14"/>
  <c r="Y24" i="14" s="1"/>
  <c r="AA23" i="14"/>
  <c r="V53" i="11"/>
  <c r="W8" i="11"/>
  <c r="AA8" i="11"/>
  <c r="Z7" i="11"/>
  <c r="Y7" i="11"/>
  <c r="R10" i="11"/>
  <c r="S9" i="11"/>
  <c r="V26" i="14"/>
  <c r="W25" i="14"/>
  <c r="R185" i="14"/>
  <c r="S184" i="14"/>
  <c r="Z24" i="14" l="1"/>
  <c r="X25" i="14"/>
  <c r="Z25" i="14" s="1"/>
  <c r="AA24" i="14"/>
  <c r="W9" i="11"/>
  <c r="AA9" i="11"/>
  <c r="V54" i="11"/>
  <c r="R11" i="11"/>
  <c r="S10" i="11"/>
  <c r="Z8" i="11"/>
  <c r="Y8" i="11"/>
  <c r="V27" i="14"/>
  <c r="W26" i="14"/>
  <c r="R186" i="14"/>
  <c r="S185" i="14"/>
  <c r="Y25" i="14" l="1"/>
  <c r="X26" i="14"/>
  <c r="Z26" i="14" s="1"/>
  <c r="AA25" i="14"/>
  <c r="V55" i="11"/>
  <c r="W10" i="11"/>
  <c r="AA10" i="11"/>
  <c r="R12" i="11"/>
  <c r="S11" i="11"/>
  <c r="Y9" i="11"/>
  <c r="Z9" i="11"/>
  <c r="V28" i="14"/>
  <c r="W27" i="14"/>
  <c r="R187" i="14"/>
  <c r="S186" i="14"/>
  <c r="Y26" i="14" l="1"/>
  <c r="X27" i="14"/>
  <c r="Z27" i="14" s="1"/>
  <c r="AA26" i="14"/>
  <c r="Z10" i="11"/>
  <c r="Y10" i="11"/>
  <c r="W11" i="11"/>
  <c r="AA11" i="11"/>
  <c r="R13" i="11"/>
  <c r="S12" i="11"/>
  <c r="V56" i="11"/>
  <c r="V29" i="14"/>
  <c r="W28" i="14"/>
  <c r="R188" i="14"/>
  <c r="S187" i="14"/>
  <c r="Y27" i="14" l="1"/>
  <c r="X28" i="14"/>
  <c r="Y28" i="14" s="1"/>
  <c r="AA27" i="14"/>
  <c r="V57" i="11"/>
  <c r="V58" i="11" s="1"/>
  <c r="Y11" i="11"/>
  <c r="Z11" i="11"/>
  <c r="W12" i="11"/>
  <c r="AA12" i="11"/>
  <c r="R14" i="11"/>
  <c r="S13" i="11"/>
  <c r="V30" i="14"/>
  <c r="W29" i="14"/>
  <c r="R189" i="14"/>
  <c r="S188" i="14"/>
  <c r="Z28" i="14" l="1"/>
  <c r="X29" i="14"/>
  <c r="Y29" i="14" s="1"/>
  <c r="AA28" i="14"/>
  <c r="R15" i="11"/>
  <c r="S14" i="11"/>
  <c r="Y12" i="11"/>
  <c r="Z12" i="11"/>
  <c r="AA13" i="11"/>
  <c r="W13" i="11"/>
  <c r="V59" i="11"/>
  <c r="V31" i="14"/>
  <c r="W30" i="14"/>
  <c r="R190" i="14"/>
  <c r="S189" i="14"/>
  <c r="Z29" i="14" l="1"/>
  <c r="X30" i="14"/>
  <c r="Z30" i="14" s="1"/>
  <c r="AA29" i="14"/>
  <c r="V60" i="11"/>
  <c r="V61" i="11" s="1"/>
  <c r="Y13" i="11"/>
  <c r="Z13" i="11"/>
  <c r="W14" i="11"/>
  <c r="AA14" i="11"/>
  <c r="R16" i="11"/>
  <c r="S15" i="11"/>
  <c r="V32" i="14"/>
  <c r="W31" i="14"/>
  <c r="S190" i="14"/>
  <c r="R191" i="14"/>
  <c r="Y30" i="14" l="1"/>
  <c r="X31" i="14"/>
  <c r="Y31" i="14" s="1"/>
  <c r="AA30" i="14"/>
  <c r="Z14" i="11"/>
  <c r="Y14" i="11"/>
  <c r="W15" i="11"/>
  <c r="AA15" i="11"/>
  <c r="V62" i="11"/>
  <c r="V63" i="11" s="1"/>
  <c r="V64" i="11" s="1"/>
  <c r="R17" i="11"/>
  <c r="S16" i="11"/>
  <c r="V33" i="14"/>
  <c r="W32" i="14"/>
  <c r="S191" i="14"/>
  <c r="R192" i="14"/>
  <c r="Z31" i="14" l="1"/>
  <c r="X32" i="14"/>
  <c r="Z32" i="14" s="1"/>
  <c r="AA31" i="14"/>
  <c r="R18" i="11"/>
  <c r="S17" i="11"/>
  <c r="Z15" i="11"/>
  <c r="Y15" i="11"/>
  <c r="V65" i="11"/>
  <c r="V66" i="11" s="1"/>
  <c r="W16" i="11"/>
  <c r="AA16" i="11"/>
  <c r="V34" i="14"/>
  <c r="W33" i="14"/>
  <c r="S192" i="14"/>
  <c r="R193" i="14"/>
  <c r="Y32" i="14" l="1"/>
  <c r="X33" i="14"/>
  <c r="Z33" i="14" s="1"/>
  <c r="AA32" i="14"/>
  <c r="V67" i="11"/>
  <c r="W17" i="11"/>
  <c r="AA17" i="11"/>
  <c r="R19" i="11"/>
  <c r="S18" i="11"/>
  <c r="Z16" i="11"/>
  <c r="Y16" i="11"/>
  <c r="V35" i="14"/>
  <c r="W34" i="14"/>
  <c r="R194" i="14"/>
  <c r="S193" i="14"/>
  <c r="Y33" i="14" l="1"/>
  <c r="X34" i="14"/>
  <c r="Z34" i="14" s="1"/>
  <c r="AA33" i="14"/>
  <c r="Z17" i="11"/>
  <c r="Y17" i="11"/>
  <c r="AA18" i="11"/>
  <c r="W18" i="11"/>
  <c r="R20" i="11"/>
  <c r="S19" i="11"/>
  <c r="V68" i="11"/>
  <c r="V36" i="14"/>
  <c r="W35" i="14"/>
  <c r="S194" i="14"/>
  <c r="R195" i="14"/>
  <c r="Y34" i="14" l="1"/>
  <c r="X35" i="14"/>
  <c r="Z35" i="14" s="1"/>
  <c r="AA34" i="14"/>
  <c r="W19" i="11"/>
  <c r="AA19" i="11"/>
  <c r="R21" i="11"/>
  <c r="S20" i="11"/>
  <c r="Y18" i="11"/>
  <c r="Z18" i="11"/>
  <c r="V69" i="11"/>
  <c r="V37" i="14"/>
  <c r="W36" i="14"/>
  <c r="S195" i="14"/>
  <c r="R196" i="14"/>
  <c r="Y35" i="14" l="1"/>
  <c r="X36" i="14"/>
  <c r="Y36" i="14" s="1"/>
  <c r="AA35" i="14"/>
  <c r="R22" i="11"/>
  <c r="S21" i="11"/>
  <c r="Z19" i="11"/>
  <c r="Y19" i="11"/>
  <c r="V70" i="11"/>
  <c r="AA20" i="11"/>
  <c r="W20" i="11"/>
  <c r="V38" i="14"/>
  <c r="W37" i="14"/>
  <c r="S196" i="14"/>
  <c r="R197" i="14"/>
  <c r="Z36" i="14" l="1"/>
  <c r="X37" i="14"/>
  <c r="Y37" i="14" s="1"/>
  <c r="AA36" i="14"/>
  <c r="V71" i="11"/>
  <c r="V72" i="11" s="1"/>
  <c r="AA21" i="11"/>
  <c r="W21" i="11"/>
  <c r="Z20" i="11"/>
  <c r="Y20" i="11"/>
  <c r="R23" i="11"/>
  <c r="S22" i="11"/>
  <c r="V39" i="14"/>
  <c r="W38" i="14"/>
  <c r="S197" i="14"/>
  <c r="R198" i="14"/>
  <c r="Z37" i="14" l="1"/>
  <c r="X38" i="14"/>
  <c r="Z38" i="14" s="1"/>
  <c r="AA37" i="14"/>
  <c r="W22" i="11"/>
  <c r="AA22" i="11"/>
  <c r="V73" i="11"/>
  <c r="R24" i="11"/>
  <c r="S23" i="11"/>
  <c r="Z21" i="11"/>
  <c r="Y21" i="11"/>
  <c r="S198" i="14"/>
  <c r="R199" i="14"/>
  <c r="V40" i="14"/>
  <c r="W39" i="14"/>
  <c r="Y38" i="14" l="1"/>
  <c r="X39" i="14"/>
  <c r="Z39" i="14" s="1"/>
  <c r="AA38" i="14"/>
  <c r="V74" i="11"/>
  <c r="V75" i="11" s="1"/>
  <c r="AA23" i="11"/>
  <c r="W23" i="11"/>
  <c r="R25" i="11"/>
  <c r="S24" i="11"/>
  <c r="Y22" i="11"/>
  <c r="Z22" i="11"/>
  <c r="V41" i="14"/>
  <c r="W40" i="14"/>
  <c r="R200" i="14"/>
  <c r="S199" i="14"/>
  <c r="Y39" i="14" l="1"/>
  <c r="X40" i="14"/>
  <c r="Y40" i="14" s="1"/>
  <c r="AA39" i="14"/>
  <c r="Z23" i="11"/>
  <c r="Y23" i="11"/>
  <c r="W24" i="11"/>
  <c r="AA24" i="11"/>
  <c r="R26" i="11"/>
  <c r="S25" i="11"/>
  <c r="V76" i="11"/>
  <c r="V42" i="14"/>
  <c r="W41" i="14"/>
  <c r="S200" i="14"/>
  <c r="R201" i="14"/>
  <c r="Z40" i="14" l="1"/>
  <c r="X41" i="14"/>
  <c r="Z41" i="14" s="1"/>
  <c r="AA40" i="14"/>
  <c r="V77" i="11"/>
  <c r="Z24" i="11"/>
  <c r="Y24" i="11"/>
  <c r="W25" i="11"/>
  <c r="AA25" i="11"/>
  <c r="R27" i="11"/>
  <c r="S26" i="11"/>
  <c r="S201" i="14"/>
  <c r="R202" i="14"/>
  <c r="V43" i="14"/>
  <c r="W42" i="14"/>
  <c r="Y41" i="14" l="1"/>
  <c r="X42" i="14"/>
  <c r="Y42" i="14" s="1"/>
  <c r="AA41" i="14"/>
  <c r="R28" i="11"/>
  <c r="S27" i="11"/>
  <c r="Y25" i="11"/>
  <c r="Z25" i="11"/>
  <c r="AA26" i="11"/>
  <c r="W26" i="11"/>
  <c r="V78" i="11"/>
  <c r="S202" i="14"/>
  <c r="R203" i="14"/>
  <c r="V44" i="14"/>
  <c r="W43" i="14"/>
  <c r="S203" i="14" l="1"/>
  <c r="R204" i="14"/>
  <c r="Z42" i="14"/>
  <c r="X43" i="14"/>
  <c r="Y43" i="14" s="1"/>
  <c r="AA42" i="14"/>
  <c r="V79" i="11"/>
  <c r="Z26" i="11"/>
  <c r="Y26" i="11"/>
  <c r="AA27" i="11"/>
  <c r="W27" i="11"/>
  <c r="R29" i="11"/>
  <c r="S28" i="11"/>
  <c r="V45" i="14"/>
  <c r="W44" i="14"/>
  <c r="S204" i="14" l="1"/>
  <c r="R205" i="14"/>
  <c r="Z43" i="14"/>
  <c r="X44" i="14"/>
  <c r="Z44" i="14" s="1"/>
  <c r="AA43" i="14"/>
  <c r="R30" i="11"/>
  <c r="S29" i="11"/>
  <c r="Y27" i="11"/>
  <c r="Z27" i="11"/>
  <c r="AA28" i="11"/>
  <c r="W28" i="11"/>
  <c r="V80" i="11"/>
  <c r="V81" i="11" s="1"/>
  <c r="V46" i="14"/>
  <c r="W45" i="14"/>
  <c r="R206" i="14" l="1"/>
  <c r="S205" i="14"/>
  <c r="Y44" i="14"/>
  <c r="X45" i="14"/>
  <c r="Y45" i="14" s="1"/>
  <c r="AA44" i="14"/>
  <c r="V82" i="11"/>
  <c r="Z28" i="11"/>
  <c r="Y28" i="11"/>
  <c r="AA29" i="11"/>
  <c r="W29" i="11"/>
  <c r="R31" i="11"/>
  <c r="S30" i="11"/>
  <c r="V47" i="14"/>
  <c r="W46" i="14"/>
  <c r="S206" i="14" l="1"/>
  <c r="R207" i="14"/>
  <c r="Z45" i="14"/>
  <c r="X46" i="14"/>
  <c r="Z46" i="14" s="1"/>
  <c r="AA45" i="14"/>
  <c r="W30" i="11"/>
  <c r="AA30" i="11"/>
  <c r="R32" i="11"/>
  <c r="S31" i="11"/>
  <c r="Y29" i="11"/>
  <c r="Z29" i="11"/>
  <c r="V83" i="11"/>
  <c r="V84" i="11" s="1"/>
  <c r="V48" i="14"/>
  <c r="W47" i="14"/>
  <c r="Y46" i="14" l="1"/>
  <c r="S207" i="14"/>
  <c r="R208" i="14"/>
  <c r="X47" i="14"/>
  <c r="Y47" i="14" s="1"/>
  <c r="AA46" i="14"/>
  <c r="V85" i="11"/>
  <c r="AA31" i="11"/>
  <c r="W31" i="11"/>
  <c r="R33" i="11"/>
  <c r="S32" i="11"/>
  <c r="Y30" i="11"/>
  <c r="Z30" i="11"/>
  <c r="V49" i="14"/>
  <c r="W48" i="14"/>
  <c r="S208" i="14" l="1"/>
  <c r="R209" i="14"/>
  <c r="Z47" i="14"/>
  <c r="X48" i="14"/>
  <c r="Y48" i="14" s="1"/>
  <c r="AA47" i="14"/>
  <c r="Y31" i="11"/>
  <c r="Z31" i="11"/>
  <c r="W32" i="11"/>
  <c r="AA32" i="11"/>
  <c r="R34" i="11"/>
  <c r="S33" i="11"/>
  <c r="V86" i="11"/>
  <c r="V87" i="11" s="1"/>
  <c r="V50" i="14"/>
  <c r="W49" i="14"/>
  <c r="S209" i="14" l="1"/>
  <c r="R210" i="14"/>
  <c r="Z48" i="14"/>
  <c r="X49" i="14"/>
  <c r="Y49" i="14" s="1"/>
  <c r="AA48" i="14"/>
  <c r="V88" i="11"/>
  <c r="V89" i="11" s="1"/>
  <c r="AA33" i="11"/>
  <c r="W33" i="11"/>
  <c r="Y32" i="11"/>
  <c r="Z32" i="11"/>
  <c r="R35" i="11"/>
  <c r="S34" i="11"/>
  <c r="V51" i="14"/>
  <c r="W50" i="14"/>
  <c r="R211" i="14" l="1"/>
  <c r="S210" i="14"/>
  <c r="Z49" i="14"/>
  <c r="X50" i="14"/>
  <c r="Z50" i="14" s="1"/>
  <c r="AA49" i="14"/>
  <c r="W34" i="11"/>
  <c r="AA34" i="11"/>
  <c r="R36" i="11"/>
  <c r="S35" i="11"/>
  <c r="Y33" i="11"/>
  <c r="Z33" i="11"/>
  <c r="V90" i="11"/>
  <c r="V52" i="14"/>
  <c r="W51" i="14"/>
  <c r="S211" i="14" l="1"/>
  <c r="R212" i="14"/>
  <c r="Y50" i="14"/>
  <c r="X51" i="14"/>
  <c r="Y51" i="14" s="1"/>
  <c r="AA50" i="14"/>
  <c r="V91" i="11"/>
  <c r="AA35" i="11"/>
  <c r="W35" i="11"/>
  <c r="R37" i="11"/>
  <c r="S36" i="11"/>
  <c r="Y34" i="11"/>
  <c r="Z34" i="11"/>
  <c r="V53" i="14"/>
  <c r="W52" i="14"/>
  <c r="R213" i="14" l="1"/>
  <c r="S212" i="14"/>
  <c r="Z51" i="14"/>
  <c r="X52" i="14"/>
  <c r="Y52" i="14" s="1"/>
  <c r="AA51" i="14"/>
  <c r="Z35" i="11"/>
  <c r="Y35" i="11"/>
  <c r="W36" i="11"/>
  <c r="AA36" i="11"/>
  <c r="R38" i="11"/>
  <c r="S37" i="11"/>
  <c r="V92" i="11"/>
  <c r="V54" i="14"/>
  <c r="W53" i="14"/>
  <c r="S213" i="14" l="1"/>
  <c r="R214" i="14"/>
  <c r="Z52" i="14"/>
  <c r="X53" i="14"/>
  <c r="Y53" i="14" s="1"/>
  <c r="AA52" i="14"/>
  <c r="V93" i="11"/>
  <c r="Y36" i="11"/>
  <c r="Z36" i="11"/>
  <c r="AA37" i="11"/>
  <c r="W37" i="11"/>
  <c r="R39" i="11"/>
  <c r="S38" i="11"/>
  <c r="V55" i="14"/>
  <c r="W54" i="14"/>
  <c r="S214" i="14" l="1"/>
  <c r="R215" i="14"/>
  <c r="Z53" i="14"/>
  <c r="X54" i="14"/>
  <c r="Z54" i="14" s="1"/>
  <c r="AA53" i="14"/>
  <c r="AA38" i="11"/>
  <c r="W38" i="11"/>
  <c r="R40" i="11"/>
  <c r="S39" i="11"/>
  <c r="Z37" i="11"/>
  <c r="Y37" i="11"/>
  <c r="V94" i="11"/>
  <c r="V56" i="14"/>
  <c r="W55" i="14"/>
  <c r="S215" i="14" l="1"/>
  <c r="R216" i="14"/>
  <c r="Y54" i="14"/>
  <c r="X55" i="14"/>
  <c r="Y55" i="14" s="1"/>
  <c r="AA54" i="14"/>
  <c r="V95" i="11"/>
  <c r="W39" i="11"/>
  <c r="AA39" i="11"/>
  <c r="R41" i="11"/>
  <c r="S40" i="11"/>
  <c r="Y38" i="11"/>
  <c r="Z38" i="11"/>
  <c r="V57" i="14"/>
  <c r="W56" i="14"/>
  <c r="S216" i="14" l="1"/>
  <c r="R217" i="14"/>
  <c r="Z55" i="14"/>
  <c r="X56" i="14"/>
  <c r="Z56" i="14" s="1"/>
  <c r="AA55" i="14"/>
  <c r="AA40" i="11"/>
  <c r="W40" i="11"/>
  <c r="Z39" i="11"/>
  <c r="Y39" i="11"/>
  <c r="R42" i="11"/>
  <c r="S41" i="11"/>
  <c r="V96" i="11"/>
  <c r="V58" i="14"/>
  <c r="W57" i="14"/>
  <c r="R218" i="14" l="1"/>
  <c r="S217" i="14"/>
  <c r="Y56" i="14"/>
  <c r="X57" i="14"/>
  <c r="Z57" i="14" s="1"/>
  <c r="AA56" i="14"/>
  <c r="V97" i="11"/>
  <c r="W41" i="11"/>
  <c r="AA41" i="11"/>
  <c r="R43" i="11"/>
  <c r="S42" i="11"/>
  <c r="Z40" i="11"/>
  <c r="Y40" i="11"/>
  <c r="V59" i="14"/>
  <c r="W58" i="14"/>
  <c r="S218" i="14" l="1"/>
  <c r="R219" i="14"/>
  <c r="Y57" i="14"/>
  <c r="X58" i="14"/>
  <c r="Y58" i="14" s="1"/>
  <c r="AA57" i="14"/>
  <c r="AA42" i="11"/>
  <c r="W42" i="11"/>
  <c r="Y41" i="11"/>
  <c r="Z41" i="11"/>
  <c r="R44" i="11"/>
  <c r="S43" i="11"/>
  <c r="V98" i="11"/>
  <c r="V60" i="14"/>
  <c r="W59" i="14"/>
  <c r="S219" i="14" l="1"/>
  <c r="R220" i="14"/>
  <c r="Z58" i="14"/>
  <c r="X59" i="14"/>
  <c r="Y59" i="14" s="1"/>
  <c r="AA58" i="14"/>
  <c r="V99" i="11"/>
  <c r="W43" i="11"/>
  <c r="AA43" i="11"/>
  <c r="R45" i="11"/>
  <c r="S44" i="11"/>
  <c r="Y42" i="11"/>
  <c r="Z42" i="11"/>
  <c r="V61" i="14"/>
  <c r="W60" i="14"/>
  <c r="S220" i="14" l="1"/>
  <c r="R221" i="14"/>
  <c r="Z59" i="14"/>
  <c r="X60" i="14"/>
  <c r="Y60" i="14" s="1"/>
  <c r="AA59" i="14"/>
  <c r="Z43" i="11"/>
  <c r="Y43" i="11"/>
  <c r="AA44" i="11"/>
  <c r="W44" i="11"/>
  <c r="R46" i="11"/>
  <c r="S45" i="11"/>
  <c r="V100" i="11"/>
  <c r="V62" i="14"/>
  <c r="W61" i="14"/>
  <c r="S221" i="14" l="1"/>
  <c r="R222" i="14"/>
  <c r="Z60" i="14"/>
  <c r="X61" i="14"/>
  <c r="Z61" i="14" s="1"/>
  <c r="AA60" i="14"/>
  <c r="V101" i="11"/>
  <c r="V102" i="11" s="1"/>
  <c r="V103" i="11" s="1"/>
  <c r="AA45" i="11"/>
  <c r="W45" i="11"/>
  <c r="R47" i="11"/>
  <c r="S46" i="11"/>
  <c r="Z44" i="11"/>
  <c r="Y44" i="11"/>
  <c r="V63" i="14"/>
  <c r="W62" i="14"/>
  <c r="S222" i="14" l="1"/>
  <c r="R223" i="14"/>
  <c r="S223" i="14" s="1"/>
  <c r="Y61" i="14"/>
  <c r="X62" i="14"/>
  <c r="Z62" i="14" s="1"/>
  <c r="AA61" i="14"/>
  <c r="Y45" i="11"/>
  <c r="Z45" i="11"/>
  <c r="W46" i="11"/>
  <c r="AA46" i="11"/>
  <c r="R48" i="11"/>
  <c r="S47" i="11"/>
  <c r="V104" i="11"/>
  <c r="V64" i="14"/>
  <c r="W63" i="14"/>
  <c r="X63" i="14" l="1"/>
  <c r="Y63" i="14" s="1"/>
  <c r="AA62" i="14"/>
  <c r="Y62" i="14"/>
  <c r="Z46" i="11"/>
  <c r="Y46" i="11"/>
  <c r="V105" i="11"/>
  <c r="V106" i="11" s="1"/>
  <c r="V107" i="11" s="1"/>
  <c r="AA47" i="11"/>
  <c r="W47" i="11"/>
  <c r="R49" i="11"/>
  <c r="S48" i="11"/>
  <c r="V65" i="14"/>
  <c r="W64" i="14"/>
  <c r="Z63" i="14" l="1"/>
  <c r="X64" i="14"/>
  <c r="Z64" i="14" s="1"/>
  <c r="AA63" i="14"/>
  <c r="V108" i="11"/>
  <c r="W48" i="11"/>
  <c r="AA48" i="11"/>
  <c r="R50" i="11"/>
  <c r="S49" i="11"/>
  <c r="Y47" i="11"/>
  <c r="Z47" i="11"/>
  <c r="V66" i="14"/>
  <c r="W65" i="14"/>
  <c r="Y64" i="14" l="1"/>
  <c r="X65" i="14"/>
  <c r="Z65" i="14" s="1"/>
  <c r="AA64" i="14"/>
  <c r="Y48" i="11"/>
  <c r="Z48" i="11"/>
  <c r="AA49" i="11"/>
  <c r="W49" i="11"/>
  <c r="R51" i="11"/>
  <c r="S50" i="11"/>
  <c r="V109" i="11"/>
  <c r="V67" i="14"/>
  <c r="W66" i="14"/>
  <c r="Y65" i="14" l="1"/>
  <c r="X66" i="14"/>
  <c r="Y66" i="14" s="1"/>
  <c r="AA65" i="14"/>
  <c r="V110" i="11"/>
  <c r="W50" i="11"/>
  <c r="AA50" i="11"/>
  <c r="R52" i="11"/>
  <c r="S51" i="11"/>
  <c r="Z49" i="11"/>
  <c r="Y49" i="11"/>
  <c r="V68" i="14"/>
  <c r="W67" i="14"/>
  <c r="Z66" i="14" l="1"/>
  <c r="X67" i="14"/>
  <c r="Y67" i="14" s="1"/>
  <c r="AA66" i="14"/>
  <c r="Z50" i="11"/>
  <c r="Y50" i="11"/>
  <c r="W51" i="11"/>
  <c r="AA51" i="11"/>
  <c r="R53" i="11"/>
  <c r="S52" i="11"/>
  <c r="V111" i="11"/>
  <c r="V69" i="14"/>
  <c r="W68" i="14"/>
  <c r="Z67" i="14" l="1"/>
  <c r="X68" i="14"/>
  <c r="Z68" i="14" s="1"/>
  <c r="AA67" i="14"/>
  <c r="Z51" i="11"/>
  <c r="Y51" i="11"/>
  <c r="V112" i="11"/>
  <c r="W52" i="11"/>
  <c r="AA52" i="11"/>
  <c r="R54" i="11"/>
  <c r="S53" i="11"/>
  <c r="V70" i="14"/>
  <c r="W69" i="14"/>
  <c r="Y68" i="14" l="1"/>
  <c r="X69" i="14"/>
  <c r="Y69" i="14" s="1"/>
  <c r="AA68" i="14"/>
  <c r="AA53" i="11"/>
  <c r="W53" i="11"/>
  <c r="R55" i="11"/>
  <c r="S54" i="11"/>
  <c r="V113" i="11"/>
  <c r="Z52" i="11"/>
  <c r="Y52" i="11"/>
  <c r="V71" i="14"/>
  <c r="W70" i="14"/>
  <c r="Z69" i="14" l="1"/>
  <c r="X70" i="14"/>
  <c r="Z70" i="14" s="1"/>
  <c r="AA69" i="14"/>
  <c r="W54" i="11"/>
  <c r="AA54" i="11"/>
  <c r="R56" i="11"/>
  <c r="S55" i="11"/>
  <c r="Y53" i="11"/>
  <c r="Z53" i="11"/>
  <c r="V114" i="11"/>
  <c r="V72" i="14"/>
  <c r="W71" i="14"/>
  <c r="Y70" i="14" l="1"/>
  <c r="X71" i="14"/>
  <c r="Z71" i="14" s="1"/>
  <c r="AA70" i="14"/>
  <c r="V115" i="11"/>
  <c r="AA55" i="11"/>
  <c r="W55" i="11"/>
  <c r="R57" i="11"/>
  <c r="S56" i="11"/>
  <c r="Z54" i="11"/>
  <c r="Y54" i="11"/>
  <c r="V73" i="14"/>
  <c r="W72" i="14"/>
  <c r="Y71" i="14" l="1"/>
  <c r="X72" i="14"/>
  <c r="Y72" i="14" s="1"/>
  <c r="AA71" i="14"/>
  <c r="AA56" i="11"/>
  <c r="W56" i="11"/>
  <c r="Z55" i="11"/>
  <c r="Y55" i="11"/>
  <c r="R58" i="11"/>
  <c r="S57" i="11"/>
  <c r="V116" i="11"/>
  <c r="V74" i="14"/>
  <c r="W73" i="14"/>
  <c r="Z72" i="14" l="1"/>
  <c r="X73" i="14"/>
  <c r="Z73" i="14" s="1"/>
  <c r="AA72" i="14"/>
  <c r="V117" i="11"/>
  <c r="AA57" i="11"/>
  <c r="W57" i="11"/>
  <c r="Z56" i="11"/>
  <c r="Y56" i="11"/>
  <c r="R59" i="11"/>
  <c r="S58" i="11"/>
  <c r="V75" i="14"/>
  <c r="W74" i="14"/>
  <c r="Y73" i="14" l="1"/>
  <c r="X74" i="14"/>
  <c r="Y74" i="14" s="1"/>
  <c r="AA73" i="14"/>
  <c r="Z57" i="11"/>
  <c r="Y57" i="11"/>
  <c r="R60" i="11"/>
  <c r="S59" i="11"/>
  <c r="W58" i="11"/>
  <c r="AA58" i="11"/>
  <c r="V118" i="11"/>
  <c r="V76" i="14"/>
  <c r="W75" i="14"/>
  <c r="Z74" i="14" l="1"/>
  <c r="X75" i="14"/>
  <c r="Y75" i="14" s="1"/>
  <c r="AA74" i="14"/>
  <c r="V119" i="11"/>
  <c r="R61" i="11"/>
  <c r="S60" i="11"/>
  <c r="Y58" i="11"/>
  <c r="Z58" i="11"/>
  <c r="AA59" i="11"/>
  <c r="W59" i="11"/>
  <c r="V77" i="14"/>
  <c r="W76" i="14"/>
  <c r="Z75" i="14" l="1"/>
  <c r="X76" i="14"/>
  <c r="Y76" i="14" s="1"/>
  <c r="AA75" i="14"/>
  <c r="W60" i="11"/>
  <c r="AA60" i="11"/>
  <c r="R62" i="11"/>
  <c r="S61" i="11"/>
  <c r="Y59" i="11"/>
  <c r="Z59" i="11"/>
  <c r="V120" i="11"/>
  <c r="V78" i="14"/>
  <c r="W77" i="14"/>
  <c r="Z76" i="14" l="1"/>
  <c r="X77" i="14"/>
  <c r="Y77" i="14" s="1"/>
  <c r="AA76" i="14"/>
  <c r="R63" i="11"/>
  <c r="S62" i="11"/>
  <c r="V121" i="11"/>
  <c r="AA61" i="11"/>
  <c r="W61" i="11"/>
  <c r="Z60" i="11"/>
  <c r="Y60" i="11"/>
  <c r="V79" i="14"/>
  <c r="W78" i="14"/>
  <c r="Z77" i="14" l="1"/>
  <c r="X78" i="14"/>
  <c r="Z78" i="14" s="1"/>
  <c r="AA77" i="14"/>
  <c r="V122" i="11"/>
  <c r="Y61" i="11"/>
  <c r="Z61" i="11"/>
  <c r="AA62" i="11"/>
  <c r="W62" i="11"/>
  <c r="R64" i="11"/>
  <c r="S63" i="11"/>
  <c r="V80" i="14"/>
  <c r="W79" i="14"/>
  <c r="Y78" i="14" l="1"/>
  <c r="X79" i="14"/>
  <c r="Z79" i="14" s="1"/>
  <c r="AA78" i="14"/>
  <c r="AA63" i="11"/>
  <c r="W63" i="11"/>
  <c r="R65" i="11"/>
  <c r="S64" i="11"/>
  <c r="Z62" i="11"/>
  <c r="Y62" i="11"/>
  <c r="V123" i="11"/>
  <c r="V81" i="14"/>
  <c r="W80" i="14"/>
  <c r="Y79" i="14" l="1"/>
  <c r="X80" i="14"/>
  <c r="Y80" i="14" s="1"/>
  <c r="AA79" i="14"/>
  <c r="V124" i="11"/>
  <c r="R66" i="11"/>
  <c r="S65" i="11"/>
  <c r="Z63" i="11"/>
  <c r="Y63" i="11"/>
  <c r="AA64" i="11"/>
  <c r="W64" i="11"/>
  <c r="V82" i="14"/>
  <c r="W81" i="14"/>
  <c r="Z80" i="14" l="1"/>
  <c r="X81" i="14"/>
  <c r="Y81" i="14" s="1"/>
  <c r="AA80" i="14"/>
  <c r="R67" i="11"/>
  <c r="S66" i="11"/>
  <c r="W65" i="11"/>
  <c r="AA65" i="11"/>
  <c r="Y64" i="11"/>
  <c r="Z64" i="11"/>
  <c r="V125" i="11"/>
  <c r="V83" i="14"/>
  <c r="W82" i="14"/>
  <c r="Z81" i="14" l="1"/>
  <c r="X82" i="14"/>
  <c r="Z82" i="14" s="1"/>
  <c r="AA81" i="14"/>
  <c r="W66" i="11"/>
  <c r="AA66" i="11"/>
  <c r="V126" i="11"/>
  <c r="Z65" i="11"/>
  <c r="Y65" i="11"/>
  <c r="R68" i="11"/>
  <c r="S67" i="11"/>
  <c r="V84" i="14"/>
  <c r="W83" i="14"/>
  <c r="Y82" i="14" l="1"/>
  <c r="X83" i="14"/>
  <c r="Z83" i="14" s="1"/>
  <c r="AA82" i="14"/>
  <c r="V127" i="11"/>
  <c r="R69" i="11"/>
  <c r="S68" i="11"/>
  <c r="W67" i="11"/>
  <c r="AA67" i="11"/>
  <c r="Z66" i="11"/>
  <c r="Y66" i="11"/>
  <c r="V85" i="14"/>
  <c r="W84" i="14"/>
  <c r="Y83" i="14" l="1"/>
  <c r="X84" i="14"/>
  <c r="Z84" i="14" s="1"/>
  <c r="AA83" i="14"/>
  <c r="AA68" i="11"/>
  <c r="W68" i="11"/>
  <c r="R70" i="11"/>
  <c r="S69" i="11"/>
  <c r="Z67" i="11"/>
  <c r="Y67" i="11"/>
  <c r="V128" i="11"/>
  <c r="V129" i="11" s="1"/>
  <c r="V86" i="14"/>
  <c r="W85" i="14"/>
  <c r="Y84" i="14" l="1"/>
  <c r="X85" i="14"/>
  <c r="Y85" i="14" s="1"/>
  <c r="AA84" i="14"/>
  <c r="W69" i="11"/>
  <c r="AA69" i="11"/>
  <c r="V130" i="11"/>
  <c r="R71" i="11"/>
  <c r="S70" i="11"/>
  <c r="Y68" i="11"/>
  <c r="Z68" i="11"/>
  <c r="V87" i="14"/>
  <c r="W86" i="14"/>
  <c r="Z85" i="14" l="1"/>
  <c r="X86" i="14"/>
  <c r="Y86" i="14" s="1"/>
  <c r="AA85" i="14"/>
  <c r="R72" i="11"/>
  <c r="S71" i="11"/>
  <c r="Y69" i="11"/>
  <c r="Z69" i="11"/>
  <c r="V131" i="11"/>
  <c r="W70" i="11"/>
  <c r="AA70" i="11"/>
  <c r="V88" i="14"/>
  <c r="W87" i="14"/>
  <c r="Z86" i="14" l="1"/>
  <c r="X87" i="14"/>
  <c r="Z87" i="14" s="1"/>
  <c r="AA86" i="14"/>
  <c r="V132" i="11"/>
  <c r="W71" i="11"/>
  <c r="AA71" i="11"/>
  <c r="Y70" i="11"/>
  <c r="Z70" i="11"/>
  <c r="R73" i="11"/>
  <c r="S72" i="11"/>
  <c r="V89" i="14"/>
  <c r="W88" i="14"/>
  <c r="Y87" i="14" l="1"/>
  <c r="X88" i="14"/>
  <c r="Z88" i="14" s="1"/>
  <c r="AA87" i="14"/>
  <c r="R74" i="11"/>
  <c r="S73" i="11"/>
  <c r="Y71" i="11"/>
  <c r="Z71" i="11"/>
  <c r="W72" i="11"/>
  <c r="AA72" i="11"/>
  <c r="V133" i="11"/>
  <c r="V90" i="14"/>
  <c r="W89" i="14"/>
  <c r="Y88" i="14" l="1"/>
  <c r="X89" i="14"/>
  <c r="Y89" i="14" s="1"/>
  <c r="AA88" i="14"/>
  <c r="W73" i="11"/>
  <c r="AA73" i="11"/>
  <c r="V134" i="11"/>
  <c r="Y72" i="11"/>
  <c r="Z72" i="11"/>
  <c r="R75" i="11"/>
  <c r="S74" i="11"/>
  <c r="V91" i="14"/>
  <c r="W90" i="14"/>
  <c r="Z89" i="14" l="1"/>
  <c r="X90" i="14"/>
  <c r="Z90" i="14" s="1"/>
  <c r="AA89" i="14"/>
  <c r="R76" i="11"/>
  <c r="S75" i="11"/>
  <c r="V135" i="11"/>
  <c r="W74" i="11"/>
  <c r="AA74" i="11"/>
  <c r="Y73" i="11"/>
  <c r="Z73" i="11"/>
  <c r="V92" i="14"/>
  <c r="W91" i="14"/>
  <c r="Y90" i="14" l="1"/>
  <c r="X91" i="14"/>
  <c r="Z91" i="14" s="1"/>
  <c r="AA90" i="14"/>
  <c r="V136" i="11"/>
  <c r="V137" i="11" s="1"/>
  <c r="W75" i="11"/>
  <c r="AA75" i="11"/>
  <c r="Y74" i="11"/>
  <c r="Z74" i="11"/>
  <c r="R77" i="11"/>
  <c r="S76" i="11"/>
  <c r="V93" i="14"/>
  <c r="W92" i="14"/>
  <c r="Y91" i="14" l="1"/>
  <c r="X92" i="14"/>
  <c r="Y92" i="14" s="1"/>
  <c r="AA91" i="14"/>
  <c r="W76" i="11"/>
  <c r="AA76" i="11"/>
  <c r="R78" i="11"/>
  <c r="S77" i="11"/>
  <c r="Z75" i="11"/>
  <c r="Y75" i="11"/>
  <c r="V138" i="11"/>
  <c r="V94" i="14"/>
  <c r="W93" i="14"/>
  <c r="Z92" i="14" l="1"/>
  <c r="X93" i="14"/>
  <c r="Z93" i="14" s="1"/>
  <c r="AA92" i="14"/>
  <c r="V139" i="11"/>
  <c r="AA77" i="11"/>
  <c r="W77" i="11"/>
  <c r="R79" i="11"/>
  <c r="S78" i="11"/>
  <c r="Z76" i="11"/>
  <c r="Y76" i="11"/>
  <c r="V95" i="14"/>
  <c r="W94" i="14"/>
  <c r="Y93" i="14" l="1"/>
  <c r="X94" i="14"/>
  <c r="Y94" i="14" s="1"/>
  <c r="AA93" i="14"/>
  <c r="W78" i="11"/>
  <c r="AA78" i="11"/>
  <c r="Z77" i="11"/>
  <c r="Y77" i="11"/>
  <c r="R80" i="11"/>
  <c r="S79" i="11"/>
  <c r="V140" i="11"/>
  <c r="V96" i="14"/>
  <c r="W95" i="14"/>
  <c r="Z94" i="14" l="1"/>
  <c r="X95" i="14"/>
  <c r="Z95" i="14" s="1"/>
  <c r="AA94" i="14"/>
  <c r="AA79" i="11"/>
  <c r="W79" i="11"/>
  <c r="V141" i="11"/>
  <c r="R81" i="11"/>
  <c r="S80" i="11"/>
  <c r="Y78" i="11"/>
  <c r="Z78" i="11"/>
  <c r="V97" i="14"/>
  <c r="W96" i="14"/>
  <c r="Y95" i="14" l="1"/>
  <c r="X96" i="14"/>
  <c r="Z96" i="14" s="1"/>
  <c r="AA95" i="14"/>
  <c r="V142" i="11"/>
  <c r="V143" i="11" s="1"/>
  <c r="Z79" i="11"/>
  <c r="Y79" i="11"/>
  <c r="AA80" i="11"/>
  <c r="W80" i="11"/>
  <c r="R82" i="11"/>
  <c r="S81" i="11"/>
  <c r="V98" i="14"/>
  <c r="W97" i="14"/>
  <c r="Y96" i="14" l="1"/>
  <c r="X97" i="14"/>
  <c r="Z97" i="14" s="1"/>
  <c r="AA96" i="14"/>
  <c r="R83" i="11"/>
  <c r="S82" i="11"/>
  <c r="Z80" i="11"/>
  <c r="Y80" i="11"/>
  <c r="AA81" i="11"/>
  <c r="W81" i="11"/>
  <c r="V144" i="11"/>
  <c r="V99" i="14"/>
  <c r="W98" i="14"/>
  <c r="Y97" i="14" l="1"/>
  <c r="X98" i="14"/>
  <c r="Z98" i="14" s="1"/>
  <c r="AA97" i="14"/>
  <c r="V145" i="11"/>
  <c r="Z81" i="11"/>
  <c r="Y81" i="11"/>
  <c r="W82" i="11"/>
  <c r="AA82" i="11"/>
  <c r="R84" i="11"/>
  <c r="S83" i="11"/>
  <c r="V100" i="14"/>
  <c r="W99" i="14"/>
  <c r="Y98" i="14" l="1"/>
  <c r="X99" i="14"/>
  <c r="Y99" i="14" s="1"/>
  <c r="AA98" i="14"/>
  <c r="R85" i="11"/>
  <c r="S84" i="11"/>
  <c r="Y82" i="11"/>
  <c r="Z82" i="11"/>
  <c r="W83" i="11"/>
  <c r="AA83" i="11"/>
  <c r="V146" i="11"/>
  <c r="V147" i="11" s="1"/>
  <c r="V101" i="14"/>
  <c r="W100" i="14"/>
  <c r="Z99" i="14" l="1"/>
  <c r="X100" i="14"/>
  <c r="Y100" i="14" s="1"/>
  <c r="AA99" i="14"/>
  <c r="W84" i="11"/>
  <c r="AA84" i="11"/>
  <c r="V148" i="11"/>
  <c r="Y83" i="11"/>
  <c r="Z83" i="11"/>
  <c r="R86" i="11"/>
  <c r="S85" i="11"/>
  <c r="V102" i="14"/>
  <c r="W101" i="14"/>
  <c r="Z100" i="14" l="1"/>
  <c r="X101" i="14"/>
  <c r="Y101" i="14" s="1"/>
  <c r="AA100" i="14"/>
  <c r="V149" i="11"/>
  <c r="R87" i="11"/>
  <c r="S86" i="11"/>
  <c r="W85" i="11"/>
  <c r="AA85" i="11"/>
  <c r="Z84" i="11"/>
  <c r="Y84" i="11"/>
  <c r="V103" i="14"/>
  <c r="W102" i="14"/>
  <c r="Z101" i="14" l="1"/>
  <c r="X102" i="14"/>
  <c r="Z102" i="14" s="1"/>
  <c r="AA101" i="14"/>
  <c r="Y85" i="11"/>
  <c r="Z85" i="11"/>
  <c r="AA86" i="11"/>
  <c r="W86" i="11"/>
  <c r="R88" i="11"/>
  <c r="S87" i="11"/>
  <c r="V150" i="11"/>
  <c r="V104" i="14"/>
  <c r="W103" i="14"/>
  <c r="Y102" i="14" l="1"/>
  <c r="X103" i="14"/>
  <c r="Z103" i="14" s="1"/>
  <c r="AA102" i="14"/>
  <c r="V151" i="11"/>
  <c r="AA87" i="11"/>
  <c r="W87" i="11"/>
  <c r="R89" i="11"/>
  <c r="S88" i="11"/>
  <c r="Y86" i="11"/>
  <c r="Z86" i="11"/>
  <c r="V105" i="14"/>
  <c r="W104" i="14"/>
  <c r="Y103" i="14" l="1"/>
  <c r="X104" i="14"/>
  <c r="Y104" i="14" s="1"/>
  <c r="AA103" i="14"/>
  <c r="R90" i="11"/>
  <c r="S89" i="11"/>
  <c r="Y87" i="11"/>
  <c r="Z87" i="11"/>
  <c r="AA88" i="11"/>
  <c r="W88" i="11"/>
  <c r="V152" i="11"/>
  <c r="V106" i="14"/>
  <c r="W105" i="14"/>
  <c r="Z104" i="14" l="1"/>
  <c r="X105" i="14"/>
  <c r="Z105" i="14" s="1"/>
  <c r="AA104" i="14"/>
  <c r="Z88" i="11"/>
  <c r="Y88" i="11"/>
  <c r="AA89" i="11"/>
  <c r="W89" i="11"/>
  <c r="V153" i="11"/>
  <c r="V154" i="11" s="1"/>
  <c r="R91" i="11"/>
  <c r="S90" i="11"/>
  <c r="V107" i="14"/>
  <c r="W106" i="14"/>
  <c r="Y105" i="14" l="1"/>
  <c r="X106" i="14"/>
  <c r="Z106" i="14" s="1"/>
  <c r="AA105" i="14"/>
  <c r="Z89" i="11"/>
  <c r="Y89" i="11"/>
  <c r="R92" i="11"/>
  <c r="S91" i="11"/>
  <c r="V155" i="11"/>
  <c r="W90" i="11"/>
  <c r="AA90" i="11"/>
  <c r="V108" i="14"/>
  <c r="W107" i="14"/>
  <c r="Y106" i="14" l="1"/>
  <c r="X107" i="14"/>
  <c r="Z107" i="14" s="1"/>
  <c r="AA106" i="14"/>
  <c r="Y90" i="11"/>
  <c r="Z90" i="11"/>
  <c r="R93" i="11"/>
  <c r="S92" i="11"/>
  <c r="V156" i="11"/>
  <c r="W91" i="11"/>
  <c r="AA91" i="11"/>
  <c r="V109" i="14"/>
  <c r="W108" i="14"/>
  <c r="Y107" i="14" l="1"/>
  <c r="X108" i="14"/>
  <c r="Y108" i="14" s="1"/>
  <c r="AA107" i="14"/>
  <c r="Y91" i="11"/>
  <c r="Z91" i="11"/>
  <c r="R94" i="11"/>
  <c r="S93" i="11"/>
  <c r="V157" i="11"/>
  <c r="AA92" i="11"/>
  <c r="W92" i="11"/>
  <c r="V110" i="14"/>
  <c r="W109" i="14"/>
  <c r="Z108" i="14" l="1"/>
  <c r="X109" i="14"/>
  <c r="Z109" i="14" s="1"/>
  <c r="AA108" i="14"/>
  <c r="V158" i="11"/>
  <c r="R95" i="11"/>
  <c r="S94" i="11"/>
  <c r="Y92" i="11"/>
  <c r="Z92" i="11"/>
  <c r="W93" i="11"/>
  <c r="AA93" i="11"/>
  <c r="V111" i="14"/>
  <c r="W110" i="14"/>
  <c r="Y109" i="14" l="1"/>
  <c r="X110" i="14"/>
  <c r="AA109" i="14"/>
  <c r="R96" i="11"/>
  <c r="S95" i="11"/>
  <c r="Y93" i="11"/>
  <c r="Z93" i="11"/>
  <c r="AA94" i="11"/>
  <c r="W94" i="11"/>
  <c r="V159" i="11"/>
  <c r="V112" i="14"/>
  <c r="W111" i="14"/>
  <c r="X111" i="14" l="1"/>
  <c r="Z111" i="14" s="1"/>
  <c r="AA110" i="14"/>
  <c r="Z110" i="14"/>
  <c r="Y110" i="14"/>
  <c r="Z94" i="11"/>
  <c r="Y94" i="11"/>
  <c r="AA95" i="11"/>
  <c r="W95" i="11"/>
  <c r="V160" i="11"/>
  <c r="R97" i="11"/>
  <c r="S96" i="11"/>
  <c r="V113" i="14"/>
  <c r="W112" i="14"/>
  <c r="Y111" i="14" l="1"/>
  <c r="X112" i="14"/>
  <c r="Z112" i="14" s="1"/>
  <c r="AA111" i="14"/>
  <c r="R98" i="11"/>
  <c r="S97" i="11"/>
  <c r="AA96" i="11"/>
  <c r="W96" i="11"/>
  <c r="Y95" i="11"/>
  <c r="Z95" i="11"/>
  <c r="V161" i="11"/>
  <c r="V114" i="14"/>
  <c r="W113" i="14"/>
  <c r="Y112" i="14" l="1"/>
  <c r="X113" i="14"/>
  <c r="Z113" i="14" s="1"/>
  <c r="AA112" i="14"/>
  <c r="Y96" i="11"/>
  <c r="Z96" i="11"/>
  <c r="V162" i="11"/>
  <c r="AA97" i="11"/>
  <c r="W97" i="11"/>
  <c r="R99" i="11"/>
  <c r="S98" i="11"/>
  <c r="V115" i="14"/>
  <c r="W114" i="14"/>
  <c r="Y113" i="14" l="1"/>
  <c r="X114" i="14"/>
  <c r="Y114" i="14" s="1"/>
  <c r="AA113" i="14"/>
  <c r="AA98" i="11"/>
  <c r="W98" i="11"/>
  <c r="R100" i="11"/>
  <c r="S99" i="11"/>
  <c r="V163" i="11"/>
  <c r="Y97" i="11"/>
  <c r="Z97" i="11"/>
  <c r="V116" i="14"/>
  <c r="W115" i="14"/>
  <c r="Z114" i="14" l="1"/>
  <c r="X115" i="14"/>
  <c r="Y115" i="14" s="1"/>
  <c r="AA114" i="14"/>
  <c r="R101" i="11"/>
  <c r="S100" i="11"/>
  <c r="W99" i="11"/>
  <c r="AA99" i="11"/>
  <c r="Z98" i="11"/>
  <c r="Y98" i="11"/>
  <c r="V164" i="11"/>
  <c r="V117" i="14"/>
  <c r="W116" i="14"/>
  <c r="Z115" i="14" l="1"/>
  <c r="X116" i="14"/>
  <c r="Y116" i="14" s="1"/>
  <c r="AA115" i="14"/>
  <c r="V165" i="11"/>
  <c r="Z99" i="11"/>
  <c r="Y99" i="11"/>
  <c r="W100" i="11"/>
  <c r="AA100" i="11"/>
  <c r="R102" i="11"/>
  <c r="S101" i="11"/>
  <c r="V118" i="14"/>
  <c r="W117" i="14"/>
  <c r="Z116" i="14" l="1"/>
  <c r="X117" i="14"/>
  <c r="Z117" i="14" s="1"/>
  <c r="AA116" i="14"/>
  <c r="R103" i="11"/>
  <c r="S102" i="11"/>
  <c r="Z100" i="11"/>
  <c r="Y100" i="11"/>
  <c r="AA101" i="11"/>
  <c r="W101" i="11"/>
  <c r="V166" i="11"/>
  <c r="V167" i="11" s="1"/>
  <c r="V168" i="11" s="1"/>
  <c r="V119" i="14"/>
  <c r="W118" i="14"/>
  <c r="Y117" i="14" l="1"/>
  <c r="X118" i="14"/>
  <c r="Y118" i="14" s="1"/>
  <c r="AA117" i="14"/>
  <c r="Z101" i="11"/>
  <c r="Y101" i="11"/>
  <c r="AA102" i="11"/>
  <c r="W102" i="11"/>
  <c r="V169" i="11"/>
  <c r="V170" i="11" s="1"/>
  <c r="R104" i="11"/>
  <c r="S103" i="11"/>
  <c r="V120" i="14"/>
  <c r="W119" i="14"/>
  <c r="Z118" i="14" l="1"/>
  <c r="X119" i="14"/>
  <c r="Z119" i="14" s="1"/>
  <c r="AA118" i="14"/>
  <c r="R105" i="11"/>
  <c r="S104" i="11"/>
  <c r="V171" i="11"/>
  <c r="W103" i="11"/>
  <c r="AA103" i="11"/>
  <c r="Y102" i="11"/>
  <c r="Z102" i="11"/>
  <c r="V121" i="14"/>
  <c r="W120" i="14"/>
  <c r="Y119" i="14" l="1"/>
  <c r="X120" i="14"/>
  <c r="Y120" i="14" s="1"/>
  <c r="AA119" i="14"/>
  <c r="Z103" i="11"/>
  <c r="Y103" i="11"/>
  <c r="V172" i="11"/>
  <c r="W104" i="11"/>
  <c r="AA104" i="11"/>
  <c r="R106" i="11"/>
  <c r="S105" i="11"/>
  <c r="V122" i="14"/>
  <c r="W121" i="14"/>
  <c r="Z120" i="14" l="1"/>
  <c r="X121" i="14"/>
  <c r="Z121" i="14" s="1"/>
  <c r="AA120" i="14"/>
  <c r="W105" i="11"/>
  <c r="AA105" i="11"/>
  <c r="R107" i="11"/>
  <c r="S106" i="11"/>
  <c r="V173" i="11"/>
  <c r="Y104" i="11"/>
  <c r="Z104" i="11"/>
  <c r="V123" i="14"/>
  <c r="W122" i="14"/>
  <c r="Y121" i="14" l="1"/>
  <c r="X122" i="14"/>
  <c r="Y122" i="14" s="1"/>
  <c r="AA121" i="14"/>
  <c r="R108" i="11"/>
  <c r="S107" i="11"/>
  <c r="W106" i="11"/>
  <c r="AA106" i="11"/>
  <c r="V174" i="11"/>
  <c r="Z105" i="11"/>
  <c r="Y105" i="11"/>
  <c r="V124" i="14"/>
  <c r="W123" i="14"/>
  <c r="Z122" i="14" l="1"/>
  <c r="X123" i="14"/>
  <c r="Z123" i="14" s="1"/>
  <c r="AA122" i="14"/>
  <c r="Y106" i="11"/>
  <c r="Z106" i="11"/>
  <c r="AA107" i="11"/>
  <c r="W107" i="11"/>
  <c r="V175" i="11"/>
  <c r="R109" i="11"/>
  <c r="S108" i="11"/>
  <c r="V125" i="14"/>
  <c r="W124" i="14"/>
  <c r="Y123" i="14" l="1"/>
  <c r="X124" i="14"/>
  <c r="Y124" i="14" s="1"/>
  <c r="AA123" i="14"/>
  <c r="Y107" i="11"/>
  <c r="Z107" i="11"/>
  <c r="W108" i="11"/>
  <c r="AA108" i="11"/>
  <c r="R110" i="11"/>
  <c r="S109" i="11"/>
  <c r="V176" i="11"/>
  <c r="V126" i="14"/>
  <c r="W125" i="14"/>
  <c r="Z124" i="14" l="1"/>
  <c r="X125" i="14"/>
  <c r="Y125" i="14" s="1"/>
  <c r="AA124" i="14"/>
  <c r="Z108" i="11"/>
  <c r="Y108" i="11"/>
  <c r="V177" i="11"/>
  <c r="W109" i="11"/>
  <c r="AA109" i="11"/>
  <c r="R111" i="11"/>
  <c r="S110" i="11"/>
  <c r="V127" i="14"/>
  <c r="W126" i="14"/>
  <c r="Z125" i="14" l="1"/>
  <c r="X126" i="14"/>
  <c r="Y126" i="14" s="1"/>
  <c r="AA125" i="14"/>
  <c r="R112" i="11"/>
  <c r="S111" i="11"/>
  <c r="V178" i="11"/>
  <c r="Z109" i="11"/>
  <c r="Y109" i="11"/>
  <c r="AA110" i="11"/>
  <c r="W110" i="11"/>
  <c r="V128" i="14"/>
  <c r="W127" i="14"/>
  <c r="Z126" i="14" l="1"/>
  <c r="X127" i="14"/>
  <c r="Y127" i="14" s="1"/>
  <c r="AA126" i="14"/>
  <c r="Y110" i="11"/>
  <c r="Z110" i="11"/>
  <c r="V179" i="11"/>
  <c r="AA111" i="11"/>
  <c r="W111" i="11"/>
  <c r="R113" i="11"/>
  <c r="S112" i="11"/>
  <c r="V129" i="14"/>
  <c r="W128" i="14"/>
  <c r="Z127" i="14" l="1"/>
  <c r="X128" i="14"/>
  <c r="Z128" i="14" s="1"/>
  <c r="AA127" i="14"/>
  <c r="R114" i="11"/>
  <c r="S113" i="11"/>
  <c r="V180" i="11"/>
  <c r="Z111" i="11"/>
  <c r="Y111" i="11"/>
  <c r="W112" i="11"/>
  <c r="AA112" i="11"/>
  <c r="V130" i="14"/>
  <c r="W129" i="14"/>
  <c r="Y128" i="14" l="1"/>
  <c r="X129" i="14"/>
  <c r="Y129" i="14" s="1"/>
  <c r="AA128" i="14"/>
  <c r="V181" i="11"/>
  <c r="AA113" i="11"/>
  <c r="W113" i="11"/>
  <c r="Y112" i="11"/>
  <c r="Z112" i="11"/>
  <c r="R115" i="11"/>
  <c r="S114" i="11"/>
  <c r="V131" i="14"/>
  <c r="W130" i="14"/>
  <c r="Z129" i="14" l="1"/>
  <c r="X130" i="14"/>
  <c r="Z130" i="14" s="1"/>
  <c r="AA129" i="14"/>
  <c r="R116" i="11"/>
  <c r="S115" i="11"/>
  <c r="Z113" i="11"/>
  <c r="Y113" i="11"/>
  <c r="W114" i="11"/>
  <c r="AA114" i="11"/>
  <c r="V182" i="11"/>
  <c r="V132" i="14"/>
  <c r="W131" i="14"/>
  <c r="Y130" i="14" l="1"/>
  <c r="X131" i="14"/>
  <c r="Z131" i="14" s="1"/>
  <c r="AA130" i="14"/>
  <c r="V183" i="11"/>
  <c r="Y114" i="11"/>
  <c r="Z114" i="11"/>
  <c r="AA115" i="11"/>
  <c r="W115" i="11"/>
  <c r="R117" i="11"/>
  <c r="S116" i="11"/>
  <c r="V133" i="14"/>
  <c r="W132" i="14"/>
  <c r="Y131" i="14" l="1"/>
  <c r="X132" i="14"/>
  <c r="Y132" i="14" s="1"/>
  <c r="AA131" i="14"/>
  <c r="W116" i="11"/>
  <c r="AA116" i="11"/>
  <c r="V184" i="11"/>
  <c r="R118" i="11"/>
  <c r="S117" i="11"/>
  <c r="Y115" i="11"/>
  <c r="Z115" i="11"/>
  <c r="V134" i="14"/>
  <c r="W133" i="14"/>
  <c r="Z132" i="14" l="1"/>
  <c r="X133" i="14"/>
  <c r="Z133" i="14" s="1"/>
  <c r="AA132" i="14"/>
  <c r="V185" i="11"/>
  <c r="W117" i="11"/>
  <c r="AA117" i="11"/>
  <c r="R119" i="11"/>
  <c r="S118" i="11"/>
  <c r="Z116" i="11"/>
  <c r="Y116" i="11"/>
  <c r="V135" i="14"/>
  <c r="W134" i="14"/>
  <c r="Y133" i="14" l="1"/>
  <c r="X134" i="14"/>
  <c r="Y134" i="14" s="1"/>
  <c r="AA133" i="14"/>
  <c r="R120" i="11"/>
  <c r="S119" i="11"/>
  <c r="Y117" i="11"/>
  <c r="Z117" i="11"/>
  <c r="AA118" i="11"/>
  <c r="W118" i="11"/>
  <c r="V186" i="11"/>
  <c r="V136" i="14"/>
  <c r="W135" i="14"/>
  <c r="Z134" i="14" l="1"/>
  <c r="X135" i="14"/>
  <c r="Z135" i="14" s="1"/>
  <c r="AA134" i="14"/>
  <c r="V187" i="11"/>
  <c r="Z118" i="11"/>
  <c r="Y118" i="11"/>
  <c r="W119" i="11"/>
  <c r="AA119" i="11"/>
  <c r="R121" i="11"/>
  <c r="S120" i="11"/>
  <c r="V137" i="14"/>
  <c r="W136" i="14"/>
  <c r="Y135" i="14" l="1"/>
  <c r="X136" i="14"/>
  <c r="Y136" i="14" s="1"/>
  <c r="AA135" i="14"/>
  <c r="R122" i="11"/>
  <c r="S121" i="11"/>
  <c r="Z119" i="11"/>
  <c r="Y119" i="11"/>
  <c r="AA120" i="11"/>
  <c r="W120" i="11"/>
  <c r="V188" i="11"/>
  <c r="V138" i="14"/>
  <c r="W137" i="14"/>
  <c r="Z136" i="14" l="1"/>
  <c r="X137" i="14"/>
  <c r="Z137" i="14" s="1"/>
  <c r="AA136" i="14"/>
  <c r="V189" i="11"/>
  <c r="Y120" i="11"/>
  <c r="Z120" i="11"/>
  <c r="AA121" i="11"/>
  <c r="W121" i="11"/>
  <c r="R123" i="11"/>
  <c r="S122" i="11"/>
  <c r="V139" i="14"/>
  <c r="W138" i="14"/>
  <c r="Y137" i="14" l="1"/>
  <c r="X138" i="14"/>
  <c r="Z138" i="14" s="1"/>
  <c r="AA137" i="14"/>
  <c r="R124" i="11"/>
  <c r="S123" i="11"/>
  <c r="Y121" i="11"/>
  <c r="Z121" i="11"/>
  <c r="AA122" i="11"/>
  <c r="W122" i="11"/>
  <c r="V190" i="11"/>
  <c r="V140" i="14"/>
  <c r="W139" i="14"/>
  <c r="Y138" i="14" l="1"/>
  <c r="X139" i="14"/>
  <c r="Y139" i="14" s="1"/>
  <c r="AA138" i="14"/>
  <c r="V191" i="11"/>
  <c r="Y122" i="11"/>
  <c r="Z122" i="11"/>
  <c r="AA123" i="11"/>
  <c r="W123" i="11"/>
  <c r="R125" i="11"/>
  <c r="S124" i="11"/>
  <c r="V141" i="14"/>
  <c r="W140" i="14"/>
  <c r="Z139" i="14" l="1"/>
  <c r="X140" i="14"/>
  <c r="Z140" i="14" s="1"/>
  <c r="AA139" i="14"/>
  <c r="R126" i="11"/>
  <c r="S125" i="11"/>
  <c r="Z123" i="11"/>
  <c r="Y123" i="11"/>
  <c r="W124" i="11"/>
  <c r="AA124" i="11"/>
  <c r="V192" i="11"/>
  <c r="V142" i="14"/>
  <c r="W141" i="14"/>
  <c r="Y140" i="14" l="1"/>
  <c r="X141" i="14"/>
  <c r="Y141" i="14" s="1"/>
  <c r="AA140" i="14"/>
  <c r="V193" i="11"/>
  <c r="Y124" i="11"/>
  <c r="Z124" i="11"/>
  <c r="W125" i="11"/>
  <c r="AA125" i="11"/>
  <c r="R127" i="11"/>
  <c r="S126" i="11"/>
  <c r="V143" i="14"/>
  <c r="W142" i="14"/>
  <c r="Z141" i="14" l="1"/>
  <c r="X142" i="14"/>
  <c r="Y142" i="14" s="1"/>
  <c r="AA141" i="14"/>
  <c r="R128" i="11"/>
  <c r="S127" i="11"/>
  <c r="W126" i="11"/>
  <c r="AA126" i="11"/>
  <c r="Z125" i="11"/>
  <c r="Y125" i="11"/>
  <c r="V194" i="11"/>
  <c r="V144" i="14"/>
  <c r="W143" i="14"/>
  <c r="Z142" i="14" l="1"/>
  <c r="X143" i="14"/>
  <c r="Z143" i="14" s="1"/>
  <c r="AA142" i="14"/>
  <c r="V195" i="11"/>
  <c r="Y126" i="11"/>
  <c r="Z126" i="11"/>
  <c r="W127" i="11"/>
  <c r="AA127" i="11"/>
  <c r="R129" i="11"/>
  <c r="S128" i="11"/>
  <c r="V145" i="14"/>
  <c r="W144" i="14"/>
  <c r="Y143" i="14" l="1"/>
  <c r="X144" i="14"/>
  <c r="Y144" i="14" s="1"/>
  <c r="AA143" i="14"/>
  <c r="R130" i="11"/>
  <c r="S129" i="11"/>
  <c r="Y127" i="11"/>
  <c r="Z127" i="11"/>
  <c r="W128" i="11"/>
  <c r="AA128" i="11"/>
  <c r="V196" i="11"/>
  <c r="V146" i="14"/>
  <c r="W145" i="14"/>
  <c r="Z144" i="14" l="1"/>
  <c r="X145" i="14"/>
  <c r="Y145" i="14" s="1"/>
  <c r="AA144" i="14"/>
  <c r="V197" i="11"/>
  <c r="Z128" i="11"/>
  <c r="Y128" i="11"/>
  <c r="W129" i="11"/>
  <c r="AA129" i="11"/>
  <c r="R131" i="11"/>
  <c r="S130" i="11"/>
  <c r="V147" i="14"/>
  <c r="W146" i="14"/>
  <c r="Z145" i="14" l="1"/>
  <c r="X146" i="14"/>
  <c r="Z146" i="14" s="1"/>
  <c r="AA145" i="14"/>
  <c r="AA130" i="11"/>
  <c r="W130" i="11"/>
  <c r="R132" i="11"/>
  <c r="S131" i="11"/>
  <c r="Y129" i="11"/>
  <c r="Z129" i="11"/>
  <c r="V198" i="11"/>
  <c r="V148" i="14"/>
  <c r="W147" i="14"/>
  <c r="Y146" i="14" l="1"/>
  <c r="X147" i="14"/>
  <c r="Y147" i="14" s="1"/>
  <c r="AA146" i="14"/>
  <c r="AA131" i="11"/>
  <c r="W131" i="11"/>
  <c r="V199" i="11"/>
  <c r="R133" i="11"/>
  <c r="S132" i="11"/>
  <c r="Z130" i="11"/>
  <c r="Y130" i="11"/>
  <c r="V149" i="14"/>
  <c r="W148" i="14"/>
  <c r="Z147" i="14" l="1"/>
  <c r="X148" i="14"/>
  <c r="Y148" i="14" s="1"/>
  <c r="AA147" i="14"/>
  <c r="R134" i="11"/>
  <c r="S133" i="11"/>
  <c r="V200" i="11"/>
  <c r="W132" i="11"/>
  <c r="AA132" i="11"/>
  <c r="Z131" i="11"/>
  <c r="Y131" i="11"/>
  <c r="V150" i="14"/>
  <c r="W149" i="14"/>
  <c r="Z148" i="14" l="1"/>
  <c r="X149" i="14"/>
  <c r="Y149" i="14" s="1"/>
  <c r="AA148" i="14"/>
  <c r="V201" i="11"/>
  <c r="V202" i="11" s="1"/>
  <c r="AA133" i="11"/>
  <c r="W133" i="11"/>
  <c r="Y132" i="11"/>
  <c r="Z132" i="11"/>
  <c r="R135" i="11"/>
  <c r="S134" i="11"/>
  <c r="V151" i="14"/>
  <c r="W150" i="14"/>
  <c r="Z149" i="14" l="1"/>
  <c r="X150" i="14"/>
  <c r="Z150" i="14" s="1"/>
  <c r="AA149" i="14"/>
  <c r="R136" i="11"/>
  <c r="S135" i="11"/>
  <c r="Z133" i="11"/>
  <c r="Y133" i="11"/>
  <c r="W134" i="11"/>
  <c r="AA134" i="11"/>
  <c r="V203" i="11"/>
  <c r="V152" i="14"/>
  <c r="W151" i="14"/>
  <c r="Y150" i="14" l="1"/>
  <c r="X151" i="14"/>
  <c r="Y151" i="14" s="1"/>
  <c r="AA150" i="14"/>
  <c r="V204" i="11"/>
  <c r="V205" i="11" s="1"/>
  <c r="V206" i="11" s="1"/>
  <c r="V207" i="11" s="1"/>
  <c r="V208" i="11" s="1"/>
  <c r="V209" i="11" s="1"/>
  <c r="V210" i="11" s="1"/>
  <c r="V211" i="11" s="1"/>
  <c r="V212" i="11" s="1"/>
  <c r="V213" i="11" s="1"/>
  <c r="V214" i="11" s="1"/>
  <c r="V215" i="11" s="1"/>
  <c r="V216" i="11" s="1"/>
  <c r="V217" i="11" s="1"/>
  <c r="V218" i="11" s="1"/>
  <c r="V219" i="11" s="1"/>
  <c r="Z134" i="11"/>
  <c r="Y134" i="11"/>
  <c r="W135" i="11"/>
  <c r="AA135" i="11"/>
  <c r="R137" i="11"/>
  <c r="S136" i="11"/>
  <c r="V153" i="14"/>
  <c r="W152" i="14"/>
  <c r="Z151" i="14" l="1"/>
  <c r="X152" i="14"/>
  <c r="Z152" i="14" s="1"/>
  <c r="AA151" i="14"/>
  <c r="Y135" i="11"/>
  <c r="Z135" i="11"/>
  <c r="R138" i="11"/>
  <c r="S137" i="11"/>
  <c r="W136" i="11"/>
  <c r="AA136" i="11"/>
  <c r="V154" i="14"/>
  <c r="W153" i="14"/>
  <c r="Y152" i="14" l="1"/>
  <c r="X153" i="14"/>
  <c r="Y153" i="14" s="1"/>
  <c r="AA152" i="14"/>
  <c r="R139" i="11"/>
  <c r="S138" i="11"/>
  <c r="Y136" i="11"/>
  <c r="Z136" i="11"/>
  <c r="AA137" i="11"/>
  <c r="W137" i="11"/>
  <c r="V155" i="14"/>
  <c r="W154" i="14"/>
  <c r="Z153" i="14" l="1"/>
  <c r="X154" i="14"/>
  <c r="Y154" i="14" s="1"/>
  <c r="AA153" i="14"/>
  <c r="Z137" i="11"/>
  <c r="Y137" i="11"/>
  <c r="W138" i="11"/>
  <c r="AA138" i="11"/>
  <c r="R140" i="11"/>
  <c r="S139" i="11"/>
  <c r="V156" i="14"/>
  <c r="W155" i="14"/>
  <c r="Z154" i="14" l="1"/>
  <c r="X155" i="14"/>
  <c r="Z155" i="14" s="1"/>
  <c r="AA154" i="14"/>
  <c r="Z138" i="11"/>
  <c r="Y138" i="11"/>
  <c r="AA139" i="11"/>
  <c r="W139" i="11"/>
  <c r="R141" i="11"/>
  <c r="S140" i="11"/>
  <c r="V157" i="14"/>
  <c r="W156" i="14"/>
  <c r="Y155" i="14" l="1"/>
  <c r="X156" i="14"/>
  <c r="Y156" i="14" s="1"/>
  <c r="AA155" i="14"/>
  <c r="Y139" i="11"/>
  <c r="Z139" i="11"/>
  <c r="AA140" i="11"/>
  <c r="W140" i="11"/>
  <c r="R142" i="11"/>
  <c r="S141" i="11"/>
  <c r="V158" i="14"/>
  <c r="W157" i="14"/>
  <c r="Z156" i="14" l="1"/>
  <c r="X157" i="14"/>
  <c r="Z157" i="14" s="1"/>
  <c r="AA156" i="14"/>
  <c r="W141" i="11"/>
  <c r="AA141" i="11"/>
  <c r="R143" i="11"/>
  <c r="S142" i="11"/>
  <c r="Z140" i="11"/>
  <c r="Y140" i="11"/>
  <c r="V159" i="14"/>
  <c r="W158" i="14"/>
  <c r="Y157" i="14" l="1"/>
  <c r="X158" i="14"/>
  <c r="Y158" i="14" s="1"/>
  <c r="AA157" i="14"/>
  <c r="AA142" i="11"/>
  <c r="W142" i="11"/>
  <c r="R144" i="11"/>
  <c r="S143" i="11"/>
  <c r="Y141" i="11"/>
  <c r="Z141" i="11"/>
  <c r="V160" i="14"/>
  <c r="W159" i="14"/>
  <c r="Z158" i="14" l="1"/>
  <c r="X159" i="14"/>
  <c r="Y159" i="14" s="1"/>
  <c r="AA158" i="14"/>
  <c r="W143" i="11"/>
  <c r="AA143" i="11"/>
  <c r="R145" i="11"/>
  <c r="S144" i="11"/>
  <c r="Y142" i="11"/>
  <c r="Z142" i="11"/>
  <c r="V161" i="14"/>
  <c r="W160" i="14"/>
  <c r="Z159" i="14" l="1"/>
  <c r="X160" i="14"/>
  <c r="Z160" i="14" s="1"/>
  <c r="AA159" i="14"/>
  <c r="R146" i="11"/>
  <c r="S145" i="11"/>
  <c r="AA144" i="11"/>
  <c r="W144" i="11"/>
  <c r="Y143" i="11"/>
  <c r="Z143" i="11"/>
  <c r="V162" i="14"/>
  <c r="W161" i="14"/>
  <c r="Y160" i="14" l="1"/>
  <c r="X161" i="14"/>
  <c r="Y161" i="14" s="1"/>
  <c r="AA160" i="14"/>
  <c r="Y144" i="11"/>
  <c r="Z144" i="11"/>
  <c r="W145" i="11"/>
  <c r="AA145" i="11"/>
  <c r="R147" i="11"/>
  <c r="S146" i="11"/>
  <c r="V163" i="14"/>
  <c r="W162" i="14"/>
  <c r="Z161" i="14" l="1"/>
  <c r="X162" i="14"/>
  <c r="Y162" i="14" s="1"/>
  <c r="AA161" i="14"/>
  <c r="R148" i="11"/>
  <c r="S147" i="11"/>
  <c r="Y145" i="11"/>
  <c r="Z145" i="11"/>
  <c r="AA146" i="11"/>
  <c r="W146" i="11"/>
  <c r="V164" i="14"/>
  <c r="W163" i="14"/>
  <c r="Z162" i="14" l="1"/>
  <c r="X163" i="14"/>
  <c r="Z163" i="14" s="1"/>
  <c r="AA162" i="14"/>
  <c r="W147" i="11"/>
  <c r="AA147" i="11"/>
  <c r="Z146" i="11"/>
  <c r="Y146" i="11"/>
  <c r="R149" i="11"/>
  <c r="S148" i="11"/>
  <c r="V165" i="14"/>
  <c r="W164" i="14"/>
  <c r="Y163" i="14" l="1"/>
  <c r="X164" i="14"/>
  <c r="Y164" i="14" s="1"/>
  <c r="AA163" i="14"/>
  <c r="W148" i="11"/>
  <c r="AA148" i="11"/>
  <c r="R150" i="11"/>
  <c r="S149" i="11"/>
  <c r="Y147" i="11"/>
  <c r="Z147" i="11"/>
  <c r="V166" i="14"/>
  <c r="W165" i="14"/>
  <c r="Z164" i="14" l="1"/>
  <c r="X165" i="14"/>
  <c r="Y165" i="14" s="1"/>
  <c r="AA164" i="14"/>
  <c r="W149" i="11"/>
  <c r="AA149" i="11"/>
  <c r="R151" i="11"/>
  <c r="S150" i="11"/>
  <c r="Z148" i="11"/>
  <c r="Y148" i="11"/>
  <c r="V167" i="14"/>
  <c r="W166" i="14"/>
  <c r="X166" i="14" l="1"/>
  <c r="Z166" i="14" s="1"/>
  <c r="AA165" i="14"/>
  <c r="Z165" i="14"/>
  <c r="W150" i="11"/>
  <c r="AA150" i="11"/>
  <c r="R152" i="11"/>
  <c r="S151" i="11"/>
  <c r="Y149" i="11"/>
  <c r="Z149" i="11"/>
  <c r="V168" i="14"/>
  <c r="W167" i="14"/>
  <c r="Y166" i="14" l="1"/>
  <c r="X167" i="14"/>
  <c r="Z167" i="14" s="1"/>
  <c r="AA166" i="14"/>
  <c r="AA151" i="11"/>
  <c r="W151" i="11"/>
  <c r="R153" i="11"/>
  <c r="S152" i="11"/>
  <c r="Y150" i="11"/>
  <c r="Z150" i="11"/>
  <c r="V169" i="14"/>
  <c r="W168" i="14"/>
  <c r="Y167" i="14" l="1"/>
  <c r="X168" i="14"/>
  <c r="Z168" i="14" s="1"/>
  <c r="AA167" i="14"/>
  <c r="R154" i="11"/>
  <c r="S153" i="11"/>
  <c r="AA152" i="11"/>
  <c r="W152" i="11"/>
  <c r="Y151" i="11"/>
  <c r="Z151" i="11"/>
  <c r="V170" i="14"/>
  <c r="W169" i="14"/>
  <c r="Y168" i="14" l="1"/>
  <c r="X169" i="14"/>
  <c r="Z169" i="14" s="1"/>
  <c r="AA168" i="14"/>
  <c r="Z152" i="11"/>
  <c r="Y152" i="11"/>
  <c r="AA153" i="11"/>
  <c r="W153" i="11"/>
  <c r="R155" i="11"/>
  <c r="S154" i="11"/>
  <c r="V171" i="14"/>
  <c r="W170" i="14"/>
  <c r="Y169" i="14" l="1"/>
  <c r="X170" i="14"/>
  <c r="Y170" i="14" s="1"/>
  <c r="AA169" i="14"/>
  <c r="AA154" i="11"/>
  <c r="W154" i="11"/>
  <c r="R156" i="11"/>
  <c r="S155" i="11"/>
  <c r="Z153" i="11"/>
  <c r="Y153" i="11"/>
  <c r="V172" i="14"/>
  <c r="W171" i="14"/>
  <c r="Z170" i="14"/>
  <c r="X171" i="14" l="1"/>
  <c r="Y171" i="14" s="1"/>
  <c r="AA170" i="14"/>
  <c r="AA155" i="11"/>
  <c r="W155" i="11"/>
  <c r="R157" i="11"/>
  <c r="S156" i="11"/>
  <c r="Z154" i="11"/>
  <c r="Y154" i="11"/>
  <c r="V173" i="14"/>
  <c r="W172" i="14"/>
  <c r="Z171" i="14" l="1"/>
  <c r="X172" i="14"/>
  <c r="Z172" i="14" s="1"/>
  <c r="AA171" i="14"/>
  <c r="W156" i="11"/>
  <c r="AA156" i="11"/>
  <c r="R158" i="11"/>
  <c r="S157" i="11"/>
  <c r="Y155" i="11"/>
  <c r="Z155" i="11"/>
  <c r="V174" i="14"/>
  <c r="W173" i="14"/>
  <c r="Y172" i="14" l="1"/>
  <c r="X173" i="14"/>
  <c r="Z173" i="14" s="1"/>
  <c r="AA172" i="14"/>
  <c r="W157" i="11"/>
  <c r="AA157" i="11"/>
  <c r="R159" i="11"/>
  <c r="S158" i="11"/>
  <c r="Y156" i="11"/>
  <c r="Z156" i="11"/>
  <c r="V175" i="14"/>
  <c r="W174" i="14"/>
  <c r="Y173" i="14" l="1"/>
  <c r="X174" i="14"/>
  <c r="Y174" i="14" s="1"/>
  <c r="AA173" i="14"/>
  <c r="AA158" i="11"/>
  <c r="W158" i="11"/>
  <c r="R160" i="11"/>
  <c r="S159" i="11"/>
  <c r="Z157" i="11"/>
  <c r="Y157" i="11"/>
  <c r="V176" i="14"/>
  <c r="W175" i="14"/>
  <c r="Z174" i="14" l="1"/>
  <c r="X175" i="14"/>
  <c r="Y175" i="14" s="1"/>
  <c r="AA174" i="14"/>
  <c r="AA159" i="11"/>
  <c r="W159" i="11"/>
  <c r="R161" i="11"/>
  <c r="S160" i="11"/>
  <c r="Z158" i="11"/>
  <c r="Y158" i="11"/>
  <c r="V177" i="14"/>
  <c r="W176" i="14"/>
  <c r="Z175" i="14" l="1"/>
  <c r="X176" i="14"/>
  <c r="Z176" i="14" s="1"/>
  <c r="AA175" i="14"/>
  <c r="AA160" i="11"/>
  <c r="W160" i="11"/>
  <c r="R162" i="11"/>
  <c r="S161" i="11"/>
  <c r="Z159" i="11"/>
  <c r="Y159" i="11"/>
  <c r="V178" i="14"/>
  <c r="W177" i="14"/>
  <c r="Y176" i="14" l="1"/>
  <c r="X177" i="14"/>
  <c r="Y177" i="14" s="1"/>
  <c r="AA176" i="14"/>
  <c r="W161" i="11"/>
  <c r="AA161" i="11"/>
  <c r="R163" i="11"/>
  <c r="S162" i="11"/>
  <c r="Y160" i="11"/>
  <c r="Z160" i="11"/>
  <c r="Z177" i="14"/>
  <c r="V179" i="14"/>
  <c r="W178" i="14"/>
  <c r="X178" i="14" l="1"/>
  <c r="Y178" i="14" s="1"/>
  <c r="AA177" i="14"/>
  <c r="W162" i="11"/>
  <c r="AA162" i="11"/>
  <c r="R164" i="11"/>
  <c r="S163" i="11"/>
  <c r="Y161" i="11"/>
  <c r="Z161" i="11"/>
  <c r="V180" i="14"/>
  <c r="W179" i="14"/>
  <c r="Z178" i="14" l="1"/>
  <c r="X179" i="14"/>
  <c r="Z179" i="14" s="1"/>
  <c r="AA178" i="14"/>
  <c r="AA163" i="11"/>
  <c r="W163" i="11"/>
  <c r="R165" i="11"/>
  <c r="S164" i="11"/>
  <c r="Z162" i="11"/>
  <c r="Y162" i="11"/>
  <c r="V181" i="14"/>
  <c r="W180" i="14"/>
  <c r="X180" i="14" l="1"/>
  <c r="Z180" i="14" s="1"/>
  <c r="AA179" i="14"/>
  <c r="Y179" i="14"/>
  <c r="AA164" i="11"/>
  <c r="W164" i="11"/>
  <c r="R166" i="11"/>
  <c r="S165" i="11"/>
  <c r="Z163" i="11"/>
  <c r="Y163" i="11"/>
  <c r="V182" i="14"/>
  <c r="W181" i="14"/>
  <c r="Y180" i="14" l="1"/>
  <c r="X181" i="14"/>
  <c r="Y181" i="14" s="1"/>
  <c r="AA180" i="14"/>
  <c r="AA165" i="11"/>
  <c r="W165" i="11"/>
  <c r="R167" i="11"/>
  <c r="S166" i="11"/>
  <c r="Z164" i="11"/>
  <c r="Y164" i="11"/>
  <c r="W182" i="14"/>
  <c r="V183" i="14"/>
  <c r="Z181" i="14" l="1"/>
  <c r="X182" i="14"/>
  <c r="Y182" i="14" s="1"/>
  <c r="AA181" i="14"/>
  <c r="W166" i="11"/>
  <c r="AA166" i="11"/>
  <c r="R168" i="11"/>
  <c r="S167" i="11"/>
  <c r="Z165" i="11"/>
  <c r="Y165" i="11"/>
  <c r="V184" i="14"/>
  <c r="W183" i="14"/>
  <c r="Z182" i="14" l="1"/>
  <c r="X183" i="14"/>
  <c r="Z183" i="14" s="1"/>
  <c r="AA182" i="14"/>
  <c r="AA167" i="11"/>
  <c r="W167" i="11"/>
  <c r="R169" i="11"/>
  <c r="S168" i="11"/>
  <c r="Y166" i="11"/>
  <c r="Z166" i="11"/>
  <c r="Y183" i="14"/>
  <c r="V185" i="14"/>
  <c r="W184" i="14"/>
  <c r="X184" i="14" l="1"/>
  <c r="Z184" i="14" s="1"/>
  <c r="AA183" i="14"/>
  <c r="Z167" i="11"/>
  <c r="Y167" i="11"/>
  <c r="W168" i="11"/>
  <c r="AA168" i="11"/>
  <c r="R170" i="11"/>
  <c r="S169" i="11"/>
  <c r="V186" i="14"/>
  <c r="W185" i="14"/>
  <c r="Y184" i="14" l="1"/>
  <c r="X185" i="14"/>
  <c r="Z185" i="14" s="1"/>
  <c r="AA184" i="14"/>
  <c r="Y168" i="11"/>
  <c r="Z168" i="11"/>
  <c r="AA169" i="11"/>
  <c r="W169" i="11"/>
  <c r="R171" i="11"/>
  <c r="S170" i="11"/>
  <c r="W186" i="14"/>
  <c r="V187" i="14"/>
  <c r="Y185" i="14" l="1"/>
  <c r="X186" i="14"/>
  <c r="Z186" i="14" s="1"/>
  <c r="AA185" i="14"/>
  <c r="Y169" i="11"/>
  <c r="Z169" i="11"/>
  <c r="W170" i="11"/>
  <c r="AA170" i="11"/>
  <c r="R172" i="11"/>
  <c r="S171" i="11"/>
  <c r="V188" i="14"/>
  <c r="W187" i="14"/>
  <c r="Y186" i="14" l="1"/>
  <c r="X187" i="14"/>
  <c r="Y187" i="14" s="1"/>
  <c r="AA186" i="14"/>
  <c r="Y170" i="11"/>
  <c r="Z170" i="11"/>
  <c r="W171" i="11"/>
  <c r="AA171" i="11"/>
  <c r="R173" i="11"/>
  <c r="S172" i="11"/>
  <c r="Z187" i="14"/>
  <c r="V189" i="14"/>
  <c r="W188" i="14"/>
  <c r="X188" i="14" l="1"/>
  <c r="Z188" i="14" s="1"/>
  <c r="AA187" i="14"/>
  <c r="Z171" i="11"/>
  <c r="Y171" i="11"/>
  <c r="AA172" i="11"/>
  <c r="W172" i="11"/>
  <c r="R174" i="11"/>
  <c r="S173" i="11"/>
  <c r="V190" i="14"/>
  <c r="W189" i="14"/>
  <c r="Y188" i="14" l="1"/>
  <c r="X189" i="14"/>
  <c r="Z189" i="14" s="1"/>
  <c r="AA188" i="14"/>
  <c r="AA173" i="11"/>
  <c r="W173" i="11"/>
  <c r="R175" i="11"/>
  <c r="S174" i="11"/>
  <c r="Y172" i="11"/>
  <c r="Z172" i="11"/>
  <c r="V191" i="14"/>
  <c r="W190" i="14"/>
  <c r="Y189" i="14" l="1"/>
  <c r="X190" i="14"/>
  <c r="Z190" i="14" s="1"/>
  <c r="AA189" i="14"/>
  <c r="R176" i="11"/>
  <c r="S175" i="11"/>
  <c r="AA174" i="11"/>
  <c r="W174" i="11"/>
  <c r="Z173" i="11"/>
  <c r="Y173" i="11"/>
  <c r="V192" i="14"/>
  <c r="W191" i="14"/>
  <c r="Y190" i="14" l="1"/>
  <c r="X191" i="14"/>
  <c r="Z191" i="14" s="1"/>
  <c r="AA190" i="14"/>
  <c r="Y174" i="11"/>
  <c r="Z174" i="11"/>
  <c r="W175" i="11"/>
  <c r="AA175" i="11"/>
  <c r="R177" i="11"/>
  <c r="S176" i="11"/>
  <c r="V193" i="14"/>
  <c r="W192" i="14"/>
  <c r="Y191" i="14" l="1"/>
  <c r="X192" i="14"/>
  <c r="Y192" i="14" s="1"/>
  <c r="AA191" i="14"/>
  <c r="W176" i="11"/>
  <c r="AA176" i="11"/>
  <c r="Y175" i="11"/>
  <c r="Z175" i="11"/>
  <c r="R178" i="11"/>
  <c r="S177" i="11"/>
  <c r="W193" i="14"/>
  <c r="V194" i="14"/>
  <c r="Z192" i="14" l="1"/>
  <c r="X193" i="14"/>
  <c r="Z193" i="14" s="1"/>
  <c r="AA192" i="14"/>
  <c r="R179" i="11"/>
  <c r="S178" i="11"/>
  <c r="AA177" i="11"/>
  <c r="W177" i="11"/>
  <c r="Y176" i="11"/>
  <c r="Z176" i="11"/>
  <c r="V195" i="14"/>
  <c r="W194" i="14"/>
  <c r="Y193" i="14" l="1"/>
  <c r="X194" i="14"/>
  <c r="Z194" i="14" s="1"/>
  <c r="AA193" i="14"/>
  <c r="Y177" i="11"/>
  <c r="Z177" i="11"/>
  <c r="W178" i="11"/>
  <c r="AA178" i="11"/>
  <c r="R180" i="11"/>
  <c r="S179" i="11"/>
  <c r="V196" i="14"/>
  <c r="W195" i="14"/>
  <c r="Y194" i="14" l="1"/>
  <c r="X195" i="14"/>
  <c r="Z195" i="14" s="1"/>
  <c r="AA194" i="14"/>
  <c r="Z178" i="11"/>
  <c r="Y178" i="11"/>
  <c r="AA179" i="11"/>
  <c r="W179" i="11"/>
  <c r="R181" i="11"/>
  <c r="S180" i="11"/>
  <c r="Y195" i="14"/>
  <c r="W196" i="14"/>
  <c r="V197" i="14"/>
  <c r="X196" i="14" l="1"/>
  <c r="Y196" i="14" s="1"/>
  <c r="AA195" i="14"/>
  <c r="Z179" i="11"/>
  <c r="Y179" i="11"/>
  <c r="W180" i="11"/>
  <c r="AA180" i="11"/>
  <c r="S181" i="11"/>
  <c r="R182" i="11"/>
  <c r="V198" i="14"/>
  <c r="W197" i="14"/>
  <c r="Z196" i="14" l="1"/>
  <c r="X197" i="14"/>
  <c r="Z197" i="14" s="1"/>
  <c r="AA196" i="14"/>
  <c r="Z180" i="11"/>
  <c r="Y180" i="11"/>
  <c r="R183" i="11"/>
  <c r="S182" i="11"/>
  <c r="W181" i="11"/>
  <c r="AA181" i="11"/>
  <c r="V199" i="14"/>
  <c r="W198" i="14"/>
  <c r="Y197" i="14"/>
  <c r="X198" i="14" l="1"/>
  <c r="Y198" i="14" s="1"/>
  <c r="AA197" i="14"/>
  <c r="R184" i="11"/>
  <c r="S183" i="11"/>
  <c r="Y181" i="11"/>
  <c r="Z181" i="11"/>
  <c r="W182" i="11"/>
  <c r="AA182" i="11"/>
  <c r="W199" i="14"/>
  <c r="V200" i="14"/>
  <c r="Z198" i="14" l="1"/>
  <c r="X199" i="14"/>
  <c r="Y199" i="14" s="1"/>
  <c r="AA198" i="14"/>
  <c r="Y182" i="11"/>
  <c r="Z182" i="11"/>
  <c r="AA183" i="11"/>
  <c r="W183" i="11"/>
  <c r="R185" i="11"/>
  <c r="S184" i="11"/>
  <c r="W200" i="14"/>
  <c r="V201" i="14"/>
  <c r="Z199" i="14" l="1"/>
  <c r="X200" i="14"/>
  <c r="Y200" i="14" s="1"/>
  <c r="AA199" i="14"/>
  <c r="Z183" i="11"/>
  <c r="Y183" i="11"/>
  <c r="AA184" i="11"/>
  <c r="W184" i="11"/>
  <c r="S185" i="11"/>
  <c r="R186" i="11"/>
  <c r="V202" i="14"/>
  <c r="W201" i="14"/>
  <c r="Z200" i="14" l="1"/>
  <c r="X201" i="14"/>
  <c r="Y201" i="14" s="1"/>
  <c r="AA200" i="14"/>
  <c r="R187" i="11"/>
  <c r="S186" i="11"/>
  <c r="W185" i="11"/>
  <c r="AA185" i="11"/>
  <c r="Y184" i="11"/>
  <c r="Z184" i="11"/>
  <c r="W202" i="14"/>
  <c r="V203" i="14"/>
  <c r="V204" i="14" s="1"/>
  <c r="Z201" i="14" l="1"/>
  <c r="V205" i="14"/>
  <c r="W204" i="14"/>
  <c r="X202" i="14"/>
  <c r="AA201" i="14"/>
  <c r="Y185" i="11"/>
  <c r="Z185" i="11"/>
  <c r="W186" i="11"/>
  <c r="AA186" i="11"/>
  <c r="R188" i="11"/>
  <c r="S187" i="11"/>
  <c r="W203" i="14"/>
  <c r="V206" i="14" l="1"/>
  <c r="W205" i="14"/>
  <c r="X203" i="14"/>
  <c r="Y203" i="14" s="1"/>
  <c r="AA202" i="14"/>
  <c r="Z202" i="14"/>
  <c r="Y202" i="14"/>
  <c r="Y186" i="11"/>
  <c r="Z186" i="11"/>
  <c r="W187" i="11"/>
  <c r="AA187" i="11"/>
  <c r="S188" i="11"/>
  <c r="R189" i="11"/>
  <c r="V207" i="14" l="1"/>
  <c r="W206" i="14"/>
  <c r="AA203" i="14"/>
  <c r="X204" i="14"/>
  <c r="Z203" i="14"/>
  <c r="AA188" i="11"/>
  <c r="W188" i="11"/>
  <c r="Y187" i="11"/>
  <c r="Z187" i="11"/>
  <c r="R190" i="11"/>
  <c r="S189" i="11"/>
  <c r="V208" i="14" l="1"/>
  <c r="W207" i="14"/>
  <c r="X205" i="14"/>
  <c r="AA204" i="14"/>
  <c r="Y204" i="14"/>
  <c r="Z204" i="14"/>
  <c r="S190" i="11"/>
  <c r="R191" i="11"/>
  <c r="AA189" i="11"/>
  <c r="W189" i="11"/>
  <c r="Y188" i="11"/>
  <c r="Z188" i="11"/>
  <c r="W208" i="14" l="1"/>
  <c r="V209" i="14"/>
  <c r="X206" i="14"/>
  <c r="AA205" i="14"/>
  <c r="Y205" i="14"/>
  <c r="Z205" i="14"/>
  <c r="Z189" i="11"/>
  <c r="Y189" i="11"/>
  <c r="S191" i="11"/>
  <c r="R192" i="11"/>
  <c r="W190" i="11"/>
  <c r="AA190" i="11"/>
  <c r="V210" i="14" l="1"/>
  <c r="W209" i="14"/>
  <c r="X207" i="14"/>
  <c r="AA206" i="14"/>
  <c r="Z206" i="14"/>
  <c r="Y206" i="14"/>
  <c r="W191" i="11"/>
  <c r="AA191" i="11"/>
  <c r="Y190" i="11"/>
  <c r="Z190" i="11"/>
  <c r="R193" i="11"/>
  <c r="S192" i="11"/>
  <c r="V211" i="14" l="1"/>
  <c r="W210" i="14"/>
  <c r="X208" i="14"/>
  <c r="X209" i="14" s="1"/>
  <c r="AA207" i="14"/>
  <c r="Y207" i="14"/>
  <c r="Z207" i="14"/>
  <c r="W192" i="11"/>
  <c r="AA192" i="11"/>
  <c r="R194" i="11"/>
  <c r="S193" i="11"/>
  <c r="Y191" i="11"/>
  <c r="Z191" i="11"/>
  <c r="V212" i="14" l="1"/>
  <c r="W211" i="14"/>
  <c r="X210" i="14"/>
  <c r="AA209" i="14"/>
  <c r="Y209" i="14"/>
  <c r="Z209" i="14"/>
  <c r="AA208" i="14"/>
  <c r="Y208" i="14"/>
  <c r="Z208" i="14"/>
  <c r="W193" i="11"/>
  <c r="AA193" i="11"/>
  <c r="R195" i="11"/>
  <c r="S194" i="11"/>
  <c r="Y192" i="11"/>
  <c r="Z192" i="11"/>
  <c r="V213" i="14" l="1"/>
  <c r="W212" i="14"/>
  <c r="X211" i="14"/>
  <c r="AA210" i="14"/>
  <c r="Y210" i="14"/>
  <c r="Z210" i="14"/>
  <c r="W194" i="11"/>
  <c r="AA194" i="11"/>
  <c r="S195" i="11"/>
  <c r="R196" i="11"/>
  <c r="Z193" i="11"/>
  <c r="Y193" i="11"/>
  <c r="W213" i="14" l="1"/>
  <c r="V214" i="14"/>
  <c r="X212" i="14"/>
  <c r="AA211" i="14"/>
  <c r="Z211" i="14"/>
  <c r="Y211" i="14"/>
  <c r="W195" i="11"/>
  <c r="AA195" i="11"/>
  <c r="R197" i="11"/>
  <c r="S196" i="11"/>
  <c r="Y194" i="11"/>
  <c r="Z194" i="11"/>
  <c r="W214" i="14" l="1"/>
  <c r="V215" i="14"/>
  <c r="X213" i="14"/>
  <c r="X214" i="14" s="1"/>
  <c r="AA212" i="14"/>
  <c r="Y212" i="14"/>
  <c r="Z212" i="14"/>
  <c r="W196" i="11"/>
  <c r="AA196" i="11"/>
  <c r="S197" i="11"/>
  <c r="R198" i="11"/>
  <c r="Z195" i="11"/>
  <c r="Y195" i="11"/>
  <c r="X215" i="14" l="1"/>
  <c r="AA214" i="14"/>
  <c r="V216" i="14"/>
  <c r="W215" i="14"/>
  <c r="Y214" i="14"/>
  <c r="Z214" i="14"/>
  <c r="AA213" i="14"/>
  <c r="Y213" i="14"/>
  <c r="Z213" i="14"/>
  <c r="S198" i="11"/>
  <c r="R199" i="11"/>
  <c r="W197" i="11"/>
  <c r="AA197" i="11"/>
  <c r="Z196" i="11"/>
  <c r="Y196" i="11"/>
  <c r="Z215" i="14" l="1"/>
  <c r="Y215" i="14"/>
  <c r="V217" i="14"/>
  <c r="W216" i="14"/>
  <c r="X216" i="14"/>
  <c r="AA215" i="14"/>
  <c r="W198" i="11"/>
  <c r="AA198" i="11"/>
  <c r="Y197" i="11"/>
  <c r="Z197" i="11"/>
  <c r="S199" i="11"/>
  <c r="R200" i="11"/>
  <c r="Z216" i="14" l="1"/>
  <c r="Y216" i="14"/>
  <c r="V218" i="14"/>
  <c r="W217" i="14"/>
  <c r="X217" i="14"/>
  <c r="AA216" i="14"/>
  <c r="S200" i="11"/>
  <c r="R201" i="11"/>
  <c r="W199" i="11"/>
  <c r="AA199" i="11"/>
  <c r="Z198" i="11"/>
  <c r="Y198" i="11"/>
  <c r="W218" i="14" l="1"/>
  <c r="Z218" i="14" s="1"/>
  <c r="V219" i="14"/>
  <c r="X218" i="14"/>
  <c r="AA217" i="14"/>
  <c r="Z217" i="14"/>
  <c r="Y217" i="14"/>
  <c r="Z199" i="11"/>
  <c r="Y199" i="11"/>
  <c r="S201" i="11"/>
  <c r="R202" i="11"/>
  <c r="W200" i="11"/>
  <c r="AA200" i="11"/>
  <c r="Y218" i="14" l="1"/>
  <c r="AA218" i="14"/>
  <c r="X219" i="14"/>
  <c r="V220" i="14"/>
  <c r="W219" i="14"/>
  <c r="AA201" i="11"/>
  <c r="W201" i="11"/>
  <c r="Y200" i="11"/>
  <c r="Z200" i="11"/>
  <c r="S202" i="11"/>
  <c r="R203" i="11"/>
  <c r="X220" i="14" l="1"/>
  <c r="AA219" i="14"/>
  <c r="Y219" i="14"/>
  <c r="Z219" i="14"/>
  <c r="V221" i="14"/>
  <c r="W220" i="14"/>
  <c r="S203" i="11"/>
  <c r="R204" i="11"/>
  <c r="W202" i="11"/>
  <c r="AA202" i="11"/>
  <c r="Z201" i="11"/>
  <c r="Y201" i="11"/>
  <c r="Y220" i="14" l="1"/>
  <c r="Z220" i="14"/>
  <c r="V222" i="14"/>
  <c r="W221" i="14"/>
  <c r="X221" i="14"/>
  <c r="AA220" i="14"/>
  <c r="S204" i="11"/>
  <c r="AA204" i="11" s="1"/>
  <c r="R205" i="11"/>
  <c r="Y202" i="11"/>
  <c r="Z202" i="11"/>
  <c r="AA203" i="11"/>
  <c r="W203" i="11"/>
  <c r="X222" i="14" l="1"/>
  <c r="AA221" i="14"/>
  <c r="Z221" i="14"/>
  <c r="Y221" i="14"/>
  <c r="V223" i="14"/>
  <c r="W223" i="14" s="1"/>
  <c r="W222" i="14"/>
  <c r="W204" i="11"/>
  <c r="Y204" i="11" s="1"/>
  <c r="S205" i="11"/>
  <c r="R206" i="11"/>
  <c r="Y203" i="11"/>
  <c r="Z203" i="11"/>
  <c r="Y222" i="14" l="1"/>
  <c r="Z222" i="14"/>
  <c r="X223" i="14"/>
  <c r="AA223" i="14" s="1"/>
  <c r="AA222" i="14"/>
  <c r="Z204" i="11"/>
  <c r="R207" i="11"/>
  <c r="S206" i="11"/>
  <c r="W205" i="11"/>
  <c r="AA205" i="11"/>
  <c r="Z223" i="14" l="1"/>
  <c r="Y223" i="14"/>
  <c r="W206" i="11"/>
  <c r="AA206" i="11"/>
  <c r="Y205" i="11"/>
  <c r="Z205" i="11"/>
  <c r="R208" i="11"/>
  <c r="S207" i="11"/>
  <c r="W207" i="11" l="1"/>
  <c r="AA207" i="11"/>
  <c r="S208" i="11"/>
  <c r="R209" i="11"/>
  <c r="Z206" i="11"/>
  <c r="Y206" i="11"/>
  <c r="S209" i="11" l="1"/>
  <c r="W209" i="11" s="1"/>
  <c r="R210" i="11"/>
  <c r="AA209" i="11"/>
  <c r="W208" i="11"/>
  <c r="AA208" i="11"/>
  <c r="Y207" i="11"/>
  <c r="Z207" i="11"/>
  <c r="R211" i="11" l="1"/>
  <c r="S210" i="11"/>
  <c r="Z208" i="11"/>
  <c r="Y208" i="11"/>
  <c r="Y209" i="11"/>
  <c r="Z209" i="11"/>
  <c r="S211" i="11" l="1"/>
  <c r="R212" i="11"/>
  <c r="W210" i="11"/>
  <c r="AA210" i="11"/>
  <c r="Y210" i="11" l="1"/>
  <c r="Z210" i="11"/>
  <c r="S212" i="11"/>
  <c r="R213" i="11"/>
  <c r="W211" i="11"/>
  <c r="AA211" i="11"/>
  <c r="Y211" i="11" l="1"/>
  <c r="Z211" i="11"/>
  <c r="R214" i="11"/>
  <c r="S213" i="11"/>
  <c r="W212" i="11"/>
  <c r="AA212" i="11"/>
  <c r="S214" i="11" l="1"/>
  <c r="R215" i="11"/>
  <c r="Z212" i="11"/>
  <c r="Y212" i="11"/>
  <c r="W213" i="11"/>
  <c r="AA213" i="11"/>
  <c r="W214" i="11"/>
  <c r="AA214" i="11"/>
  <c r="S215" i="11" l="1"/>
  <c r="R216" i="11"/>
  <c r="Y213" i="11"/>
  <c r="Z213" i="11"/>
  <c r="Y214" i="11"/>
  <c r="Z214" i="11"/>
  <c r="R217" i="11" l="1"/>
  <c r="S216" i="11"/>
  <c r="W215" i="11"/>
  <c r="AA215" i="11"/>
  <c r="Y215" i="11" l="1"/>
  <c r="Z215" i="11"/>
  <c r="W216" i="11"/>
  <c r="AA216" i="11"/>
  <c r="S217" i="11"/>
  <c r="R218" i="11"/>
  <c r="Z216" i="11" l="1"/>
  <c r="Y216" i="11"/>
  <c r="R219" i="11"/>
  <c r="S218" i="11"/>
  <c r="W217" i="11"/>
  <c r="AA217" i="11"/>
  <c r="S219" i="11" l="1"/>
  <c r="W219" i="11"/>
  <c r="AA219" i="11"/>
  <c r="W218" i="11"/>
  <c r="AA218" i="11"/>
  <c r="Z217" i="11"/>
  <c r="Y217" i="11"/>
  <c r="Z218" i="11" l="1"/>
  <c r="Y218" i="11"/>
  <c r="Y219" i="11"/>
  <c r="Z21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19CF649E-A50A-C547-ADAA-8A301DC8324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0484D528-4871-6D4F-A9F3-13B575A0244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36932C6-6234-5843-B126-054C0D48AD9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R1" authorId="0" shapeId="0" xr:uid="{F379C87E-CCDF-B44D-BD13-5EFD5745A662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R1" authorId="0" shapeId="0" xr:uid="{6D8DD3C9-7739-EE48-A784-0D13015893BA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E7C0689A-A031-9643-9CE4-ADEB094A633E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C75E5FC7-D74C-A848-9D1B-AF3FB08D7045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6AB97A1-FCF6-8544-B3CC-EC96AF768151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56A2980E-C562-0D4E-983D-E5455D1146F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smzdm</author>
  </authors>
  <commentList>
    <comment ref="F2" authorId="0" shapeId="0" xr:uid="{50917815-44A2-6E40-BDF2-A8134894A5A9}">
      <text>
        <r>
          <rPr>
            <b/>
            <sz val="10"/>
            <color rgb="FF000000"/>
            <rFont val="DengXian"/>
            <family val="4"/>
            <charset val="134"/>
          </rPr>
          <t>cc: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已剔除手续费</t>
        </r>
      </text>
    </comment>
    <comment ref="L2" authorId="0" shapeId="0" xr:uid="{437357EA-3AEA-AC46-B99C-08ACDBB0AEE7}">
      <text>
        <r>
          <rPr>
            <b/>
            <sz val="10"/>
            <color rgb="FF000000"/>
            <rFont val="DengXian"/>
            <family val="4"/>
            <charset val="134"/>
          </rPr>
          <t>cc: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已剔除手续费</t>
        </r>
      </text>
    </comment>
  </commentList>
</comments>
</file>

<file path=xl/sharedStrings.xml><?xml version="1.0" encoding="utf-8"?>
<sst xmlns="http://schemas.openxmlformats.org/spreadsheetml/2006/main" count="2452" uniqueCount="861">
  <si>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</si>
  <si>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</si>
  <si>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</si>
  <si>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</si>
  <si>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</si>
  <si>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</si>
  <si>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</si>
  <si>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</si>
  <si>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</si>
  <si>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</si>
  <si>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</si>
  <si>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</si>
  <si>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</si>
  <si>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</si>
  <si>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</si>
  <si>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</si>
  <si>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</si>
  <si>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</si>
  <si>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</si>
  <si>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</si>
  <si>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</si>
  <si>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</si>
  <si>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</si>
  <si>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</si>
  <si>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</si>
  <si>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</si>
  <si>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</si>
  <si>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</si>
  <si>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</si>
  <si>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</si>
  <si>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</si>
  <si>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</si>
  <si>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</si>
  <si>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</si>
  <si>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</si>
  <si>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</si>
  <si>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</si>
  <si>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</si>
  <si>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</si>
  <si>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</si>
  <si>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</si>
  <si>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</si>
  <si>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</si>
  <si>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</si>
  <si>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</si>
  <si>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</si>
  <si>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</si>
  <si>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</si>
  <si>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</si>
  <si>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</si>
  <si>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</si>
  <si>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</si>
  <si>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</si>
  <si>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</si>
  <si>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</si>
  <si>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</si>
  <si>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</si>
  <si>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</si>
  <si>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</si>
  <si>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</si>
  <si>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</si>
  <si>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</si>
  <si>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</si>
  <si>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</si>
  <si>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</si>
  <si>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</si>
  <si>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</si>
  <si>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</si>
  <si>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</si>
  <si>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</si>
  <si>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</si>
  <si>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</si>
  <si>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</si>
  <si>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</si>
  <si>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</si>
  <si>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</si>
  <si>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</si>
  <si>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</si>
  <si>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</si>
  <si>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</si>
  <si>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</si>
  <si>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</si>
  <si>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</si>
  <si>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</si>
  <si>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</si>
  <si>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</si>
  <si>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</si>
  <si>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</si>
  <si>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</si>
  <si>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</si>
  <si>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</si>
  <si>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</si>
  <si>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</si>
  <si>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</si>
  <si>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</si>
  <si>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</si>
  <si>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</si>
  <si>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</si>
  <si>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</si>
  <si>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</si>
  <si>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</si>
  <si>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</si>
  <si>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</si>
  <si>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</si>
  <si>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</si>
  <si>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</si>
  <si>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</si>
  <si>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</si>
  <si>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</si>
  <si>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</si>
  <si>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</si>
  <si>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</si>
  <si>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</si>
  <si>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</si>
  <si>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</si>
  <si>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</si>
  <si>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</si>
  <si>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</si>
  <si>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</si>
  <si>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</si>
  <si>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</si>
  <si>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</si>
  <si>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</si>
  <si>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</si>
  <si>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</si>
  <si>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</si>
  <si>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</si>
  <si>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</si>
  <si>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</si>
  <si>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</si>
  <si>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</si>
  <si>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</si>
  <si>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</si>
  <si>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</si>
  <si>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</si>
  <si>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</si>
  <si>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</si>
  <si>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</si>
  <si>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</si>
  <si>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</si>
  <si>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</si>
  <si>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</si>
  <si>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</si>
  <si>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</si>
  <si>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</si>
  <si>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</si>
  <si>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</si>
  <si>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</si>
  <si>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</si>
  <si>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</si>
  <si>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</si>
  <si>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</si>
  <si>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</si>
  <si>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</si>
  <si>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</si>
  <si>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</si>
  <si>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</si>
  <si>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</si>
  <si>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</si>
  <si>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</si>
  <si>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</si>
  <si>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</si>
  <si>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</si>
  <si>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</si>
  <si>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</si>
  <si>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</si>
  <si>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</si>
  <si>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</si>
  <si>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</si>
  <si>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</si>
  <si>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</si>
  <si>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</si>
  <si>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</si>
  <si>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</si>
  <si>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</si>
  <si>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</si>
  <si>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</si>
  <si>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</si>
  <si>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</si>
  <si>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</si>
  <si>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</si>
  <si>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</si>
  <si>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</si>
  <si>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</si>
  <si>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</si>
  <si>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</si>
  <si>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</si>
  <si>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</si>
  <si>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</si>
  <si>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</si>
  <si>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</si>
  <si>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</si>
  <si>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</si>
  <si>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</si>
  <si>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</si>
  <si>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</si>
  <si>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</si>
  <si>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</si>
  <si>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</si>
  <si>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</si>
  <si>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</si>
  <si>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</si>
  <si>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</si>
  <si>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</si>
  <si>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</si>
  <si>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</si>
  <si>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</si>
  <si>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</si>
  <si>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</si>
  <si>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</si>
  <si>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</si>
  <si>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</si>
  <si>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</si>
  <si>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</si>
  <si>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</si>
  <si>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</si>
  <si>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</si>
  <si>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</si>
  <si>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</si>
  <si>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</si>
  <si>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</si>
  <si>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</si>
  <si>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</si>
  <si>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</si>
  <si>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</si>
  <si>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</si>
  <si>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</si>
  <si>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</si>
  <si>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</si>
  <si>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</si>
  <si>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</si>
  <si>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</si>
  <si>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</si>
  <si>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</si>
  <si>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</si>
  <si>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</si>
  <si>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</si>
  <si>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</si>
  <si>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</si>
  <si>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</si>
  <si>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</si>
  <si>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</si>
  <si>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</si>
  <si>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</si>
  <si>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</si>
  <si>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</si>
  <si>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</si>
  <si>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</si>
  <si>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</si>
  <si>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</si>
  <si>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</si>
  <si>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</si>
  <si>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</si>
  <si>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</si>
  <si>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</si>
  <si>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</si>
  <si>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</si>
  <si>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</si>
  <si>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</si>
  <si>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</si>
  <si>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</si>
  <si>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</si>
  <si>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</si>
  <si>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</si>
  <si>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</si>
  <si>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</si>
  <si>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</si>
  <si>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</si>
  <si>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</si>
  <si>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</si>
  <si>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</si>
  <si>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</si>
  <si>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</si>
  <si>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</si>
  <si>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</si>
  <si>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</si>
  <si>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</si>
  <si>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</si>
  <si>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</si>
  <si>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</si>
  <si>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</si>
  <si>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</si>
  <si>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</si>
  <si>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</si>
  <si>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</si>
  <si>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</si>
  <si>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</si>
  <si>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</si>
  <si>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</si>
  <si>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</si>
  <si>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</si>
  <si>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</si>
  <si>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</si>
  <si>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</si>
  <si>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</si>
  <si>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</si>
  <si>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</si>
  <si>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</si>
  <si>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</si>
  <si>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</si>
  <si>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</si>
  <si>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</si>
  <si>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</si>
  <si>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</si>
  <si>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</si>
  <si>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</si>
  <si>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</si>
  <si>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</si>
  <si>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</si>
  <si>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</si>
  <si>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</si>
  <si>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</si>
  <si>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</si>
  <si>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</si>
  <si>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</si>
  <si>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</si>
  <si>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</si>
  <si>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</si>
  <si>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</si>
  <si>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</si>
  <si>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</si>
  <si>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</si>
  <si>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</si>
  <si>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</si>
  <si>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</si>
  <si>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</si>
  <si>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</si>
  <si>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</si>
  <si>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</si>
  <si>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</si>
  <si>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</si>
  <si>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</si>
  <si>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</si>
  <si>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</si>
  <si>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</si>
  <si>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</si>
  <si>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</si>
  <si>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</si>
  <si>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</si>
  <si>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</si>
  <si>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</si>
  <si>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</si>
  <si>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</si>
  <si>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</si>
  <si>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</si>
  <si>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</si>
  <si>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</si>
  <si>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</si>
  <si>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</si>
  <si>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</si>
  <si>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</si>
  <si>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</si>
  <si>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</si>
  <si>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</si>
  <si>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</si>
  <si>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</si>
  <si>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</si>
  <si>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</si>
  <si>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</si>
  <si>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</si>
  <si>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</si>
  <si>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</si>
  <si>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</si>
  <si>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</si>
  <si>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</si>
  <si>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</si>
  <si>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</si>
  <si>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</si>
  <si>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</si>
  <si>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</si>
  <si>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</si>
  <si>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</si>
  <si>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</si>
  <si>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</si>
  <si>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</si>
  <si>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</si>
  <si>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</si>
  <si>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</si>
  <si>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</si>
  <si>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</si>
  <si>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</si>
  <si>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</si>
  <si>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</si>
  <si>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</si>
  <si>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</si>
  <si>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</si>
  <si>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</si>
  <si>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</si>
  <si>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</si>
  <si>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</si>
  <si>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</si>
  <si>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</si>
  <si>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</si>
  <si>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</si>
  <si>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</si>
  <si>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</si>
  <si>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</si>
  <si>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</si>
  <si>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</si>
  <si>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</si>
  <si>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</si>
  <si>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</si>
  <si>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</si>
  <si>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</si>
  <si>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</si>
  <si>
    <t>信用评级</t>
  </si>
  <si>
    <t>溢价率</t>
  </si>
  <si>
    <t>三方建议</t>
  </si>
  <si>
    <t>AAA</t>
  </si>
  <si>
    <t>-10 以下</t>
  </si>
  <si>
    <t>大概率上升</t>
  </si>
  <si>
    <t>建议申购</t>
  </si>
  <si>
    <t>A</t>
  </si>
  <si>
    <t>大概率平稳</t>
  </si>
  <si>
    <t>其他</t>
  </si>
  <si>
    <t>大概率下跌</t>
  </si>
  <si>
    <t>DT_HS300_20190624</t>
  </si>
  <si>
    <t>20190624购入</t>
  </si>
  <si>
    <t>DT_HS300_20190625</t>
  </si>
  <si>
    <t>20190625购入</t>
  </si>
  <si>
    <t>DT_HS300_20190626</t>
  </si>
  <si>
    <t>20190626购入</t>
  </si>
  <si>
    <t>DT_HS300_20190627</t>
  </si>
  <si>
    <t>20190627购入</t>
  </si>
  <si>
    <t>DT_HS300_20190628</t>
  </si>
  <si>
    <t>20190628购入</t>
  </si>
  <si>
    <t>DT_ZZ500_20190624</t>
  </si>
  <si>
    <t>DT_ZZ500_20190625</t>
  </si>
  <si>
    <t>DT_ZZ500_20190626</t>
  </si>
  <si>
    <t>DT_ZZ500_20190627</t>
  </si>
  <si>
    <t>DT_ZZ500_20190628</t>
  </si>
  <si>
    <t> -10 - -5</t>
    <phoneticPr fontId="2" type="noConversion"/>
  </si>
  <si>
    <t>-5 - 5</t>
    <phoneticPr fontId="2" type="noConversion"/>
  </si>
  <si>
    <t>适当参与</t>
    <phoneticPr fontId="2" type="noConversion"/>
  </si>
  <si>
    <t>谨慎申购</t>
    <phoneticPr fontId="2" type="noConversion"/>
  </si>
  <si>
    <t>持有天数</t>
    <phoneticPr fontId="2" type="noConversion"/>
  </si>
  <si>
    <t>缴款日期</t>
    <phoneticPr fontId="2" type="noConversion"/>
  </si>
  <si>
    <t>环境转债</t>
    <phoneticPr fontId="2" type="noConversion"/>
  </si>
  <si>
    <t>华钰转债</t>
    <phoneticPr fontId="2" type="noConversion"/>
  </si>
  <si>
    <t>智能转债</t>
    <phoneticPr fontId="2" type="noConversion"/>
  </si>
  <si>
    <t>DT_HS300_20190701</t>
    <phoneticPr fontId="2" type="noConversion"/>
  </si>
  <si>
    <t>20190701购入</t>
    <phoneticPr fontId="2" type="noConversion"/>
  </si>
  <si>
    <t>DT_HS300_20190702</t>
  </si>
  <si>
    <t>20190702购入</t>
  </si>
  <si>
    <t>DT_HS300_20190703</t>
  </si>
  <si>
    <t>20190703购入</t>
  </si>
  <si>
    <t>DT_HS300_20190704</t>
  </si>
  <si>
    <t>20190704购入</t>
  </si>
  <si>
    <t>DT_HS300_20190705</t>
  </si>
  <si>
    <t>20190705购入</t>
  </si>
  <si>
    <t>DT_ZZ500_20190701</t>
    <phoneticPr fontId="2" type="noConversion"/>
  </si>
  <si>
    <t>DT_ZZ500_20190702</t>
  </si>
  <si>
    <t>DT_ZZ500_20190703</t>
  </si>
  <si>
    <t>DT_ZZ500_20190704</t>
  </si>
  <si>
    <t>DT_ZZ500_20190705</t>
  </si>
  <si>
    <t>总计</t>
    <phoneticPr fontId="2" type="noConversion"/>
  </si>
  <si>
    <t>DT_ZZ500_20190708</t>
  </si>
  <si>
    <t>20190708购入</t>
  </si>
  <si>
    <t>DT_ZZ500_20190709</t>
  </si>
  <si>
    <t>20190709购入</t>
  </si>
  <si>
    <t>DT_ZZ500_20190710</t>
  </si>
  <si>
    <t>20190710购入</t>
  </si>
  <si>
    <t>DT_ZZ500_20190711</t>
  </si>
  <si>
    <t>20190711购入</t>
  </si>
  <si>
    <t>DT_ZZ500_20190712</t>
  </si>
  <si>
    <t>20190712购入</t>
  </si>
  <si>
    <t>DT_HS300_20190708</t>
  </si>
  <si>
    <t>DT_HS300_20190709</t>
  </si>
  <si>
    <t>DT_HS300_20190710</t>
  </si>
  <si>
    <t>DT_HS300_20190711</t>
  </si>
  <si>
    <t>DT_HS300_20190712</t>
  </si>
  <si>
    <t>南威转债</t>
    <phoneticPr fontId="2" type="noConversion"/>
  </si>
  <si>
    <t>DT_HS300_20190715</t>
  </si>
  <si>
    <t>20190715购入</t>
  </si>
  <si>
    <t>DT_HS300_20190716</t>
  </si>
  <si>
    <t>20190716购入</t>
  </si>
  <si>
    <t>DT_HS300_20190717</t>
  </si>
  <si>
    <t>20190717购入</t>
  </si>
  <si>
    <t>DT_HS300_20190718</t>
  </si>
  <si>
    <t>20190718购入</t>
  </si>
  <si>
    <t>DT_HS300_20190719</t>
  </si>
  <si>
    <t>20190719购入</t>
  </si>
  <si>
    <t>DT_ZZ500_20190715</t>
  </si>
  <si>
    <t>DT_ZZ500_20190716</t>
  </si>
  <si>
    <t>DT_ZZ500_20190717</t>
  </si>
  <si>
    <t>DT_ZZ500_20190718</t>
  </si>
  <si>
    <t>DT_ZZ500_20190719</t>
  </si>
  <si>
    <t>DT_ZZ500_20190722</t>
    <phoneticPr fontId="2" type="noConversion"/>
  </si>
  <si>
    <t>20190722购入</t>
    <phoneticPr fontId="2" type="noConversion"/>
  </si>
  <si>
    <t>DT_ZZ500_20190723</t>
  </si>
  <si>
    <t>20190723购入</t>
  </si>
  <si>
    <t>DT_HS300_20190722</t>
    <phoneticPr fontId="2" type="noConversion"/>
  </si>
  <si>
    <t>DT_HS300_20190723</t>
  </si>
  <si>
    <t>DT_HS300_20190724</t>
  </si>
  <si>
    <t>20190724购入</t>
  </si>
  <si>
    <t>DT_ZZ500_20190724</t>
  </si>
  <si>
    <t>DT_HS300_20190725</t>
  </si>
  <si>
    <t>20190725购入</t>
  </si>
  <si>
    <t>DT_HS300_20190726</t>
  </si>
  <si>
    <t>20190726购入</t>
  </si>
  <si>
    <t>DT_HS300_20190729</t>
  </si>
  <si>
    <t>20190729购入</t>
  </si>
  <si>
    <t>DT_ZZ500_20190725</t>
  </si>
  <si>
    <t>DT_ZZ500_20190726</t>
  </si>
  <si>
    <t>DT_ZZ500_20190729</t>
  </si>
  <si>
    <t>荣晟转债</t>
    <phoneticPr fontId="2" type="noConversion"/>
  </si>
  <si>
    <t>DT_HS300_20190730</t>
  </si>
  <si>
    <t>20190730购入</t>
  </si>
  <si>
    <t>DT_HS300_20190731</t>
  </si>
  <si>
    <t>20190731购入</t>
  </si>
  <si>
    <t>20190801购入</t>
    <phoneticPr fontId="2" type="noConversion"/>
  </si>
  <si>
    <t>20190802购入</t>
    <phoneticPr fontId="2" type="noConversion"/>
  </si>
  <si>
    <t>DT_HS300_20190801</t>
    <phoneticPr fontId="2" type="noConversion"/>
  </si>
  <si>
    <t>DT_HS300_20190802</t>
    <phoneticPr fontId="2" type="noConversion"/>
  </si>
  <si>
    <t>DT_ZZ500_20190730</t>
  </si>
  <si>
    <t>DT_ZZ500_20190731</t>
  </si>
  <si>
    <t>DT_ZZ500_20190801</t>
    <phoneticPr fontId="2" type="noConversion"/>
  </si>
  <si>
    <t>DT_ZZ500_20190802</t>
    <phoneticPr fontId="2" type="noConversion"/>
  </si>
  <si>
    <t>比例</t>
    <phoneticPr fontId="2" type="noConversion"/>
  </si>
  <si>
    <t>基数</t>
    <phoneticPr fontId="2" type="noConversion"/>
  </si>
  <si>
    <t>日期</t>
    <phoneticPr fontId="2" type="noConversion"/>
  </si>
  <si>
    <t>close</t>
    <phoneticPr fontId="2" type="noConversion"/>
  </si>
  <si>
    <t>份数</t>
    <phoneticPr fontId="2" type="noConversion"/>
  </si>
  <si>
    <t>加权</t>
    <phoneticPr fontId="2" type="noConversion"/>
  </si>
  <si>
    <t>好客转债</t>
    <phoneticPr fontId="2" type="noConversion"/>
  </si>
  <si>
    <t>资金占用</t>
    <phoneticPr fontId="2" type="noConversion"/>
  </si>
  <si>
    <t>年化</t>
    <phoneticPr fontId="2" type="noConversion"/>
  </si>
  <si>
    <t>DT_ZZ500_20190805</t>
  </si>
  <si>
    <t>20190805购入</t>
  </si>
  <si>
    <t>DT_ZZ500_20190806</t>
  </si>
  <si>
    <t>20190806购入</t>
  </si>
  <si>
    <t>DT_ZZ500_20190807</t>
  </si>
  <si>
    <t>20190807购入</t>
  </si>
  <si>
    <t>DT_ZZ500_20190808</t>
  </si>
  <si>
    <t>20190808购入</t>
  </si>
  <si>
    <t>DT_ZZ500_20190809</t>
  </si>
  <si>
    <t>20190809购入</t>
  </si>
  <si>
    <t>DT_HS300_20190805</t>
  </si>
  <si>
    <t>DT_HS300_20190806</t>
  </si>
  <si>
    <t>DT_HS300_20190807</t>
  </si>
  <si>
    <t>DT_HS300_20190808</t>
  </si>
  <si>
    <t>DT_HS300_20190809</t>
  </si>
  <si>
    <t>——</t>
    <phoneticPr fontId="2" type="noConversion"/>
  </si>
  <si>
    <t>不建议申购</t>
    <phoneticPr fontId="2" type="noConversion"/>
  </si>
  <si>
    <t>风险申购</t>
    <phoneticPr fontId="2" type="noConversion"/>
  </si>
  <si>
    <t>DT_HS300_20190812</t>
  </si>
  <si>
    <t>20190812购入</t>
  </si>
  <si>
    <t>DT_HS300_20190813</t>
  </si>
  <si>
    <t>20190813购入</t>
  </si>
  <si>
    <t>DT_HS300_20190814</t>
  </si>
  <si>
    <t>20190814购入</t>
  </si>
  <si>
    <t>DT_HS300_20190815</t>
  </si>
  <si>
    <t>20190815购入</t>
  </si>
  <si>
    <t>DT_HS300_20190816</t>
  </si>
  <si>
    <t>20190816购入</t>
  </si>
  <si>
    <t>DT_ZZ500_20190812</t>
  </si>
  <si>
    <t>DT_ZZ500_20190813</t>
  </si>
  <si>
    <t>DT_ZZ500_20190814</t>
  </si>
  <si>
    <t>DT_ZZ500_20190815</t>
  </si>
  <si>
    <t>DT_ZZ500_20190816</t>
  </si>
  <si>
    <t>英科转债</t>
    <phoneticPr fontId="2" type="noConversion"/>
  </si>
  <si>
    <t>代码</t>
    <phoneticPr fontId="2" type="noConversion"/>
  </si>
  <si>
    <t>简称</t>
    <phoneticPr fontId="2" type="noConversion"/>
  </si>
  <si>
    <t>中签金额</t>
    <phoneticPr fontId="2" type="noConversion"/>
  </si>
  <si>
    <t>出售日期</t>
    <phoneticPr fontId="2" type="noConversion"/>
  </si>
  <si>
    <t>出售金额</t>
    <phoneticPr fontId="2" type="noConversion"/>
  </si>
  <si>
    <t>获利</t>
    <phoneticPr fontId="2" type="noConversion"/>
  </si>
  <si>
    <t>CC</t>
    <phoneticPr fontId="2" type="noConversion"/>
  </si>
  <si>
    <t>ZSQ</t>
    <phoneticPr fontId="2" type="noConversion"/>
  </si>
  <si>
    <t>哈尔转债</t>
    <phoneticPr fontId="2" type="noConversion"/>
  </si>
  <si>
    <t>买入成本</t>
    <phoneticPr fontId="2" type="noConversion"/>
  </si>
  <si>
    <t>提取到卡</t>
    <phoneticPr fontId="2" type="noConversion"/>
  </si>
  <si>
    <t>交易日期</t>
    <phoneticPr fontId="2" type="noConversion"/>
  </si>
  <si>
    <t>交易单价</t>
    <phoneticPr fontId="2" type="noConversion"/>
  </si>
  <si>
    <t>交易数量</t>
    <phoneticPr fontId="2" type="noConversion"/>
  </si>
  <si>
    <t>手续费用</t>
    <phoneticPr fontId="2" type="noConversion"/>
  </si>
  <si>
    <t>费用发生</t>
    <phoneticPr fontId="2" type="noConversion"/>
  </si>
  <si>
    <t>股数发生</t>
    <phoneticPr fontId="2" type="noConversion"/>
  </si>
  <si>
    <t>股数余额</t>
    <phoneticPr fontId="2" type="noConversion"/>
  </si>
  <si>
    <t>分红</t>
    <phoneticPr fontId="2" type="noConversion"/>
  </si>
  <si>
    <t>DT_HS300_20190819</t>
  </si>
  <si>
    <t>20190819购入</t>
  </si>
  <si>
    <t>DT_HS300_20190820</t>
  </si>
  <si>
    <t>20190820购入</t>
  </si>
  <si>
    <t>DT_HS300_20190821</t>
  </si>
  <si>
    <t>20190821购入</t>
  </si>
  <si>
    <t>DT_HS300_20190822</t>
  </si>
  <si>
    <t>20190822购入</t>
  </si>
  <si>
    <t>DT_HS300_20190823</t>
  </si>
  <si>
    <t>20190823购入</t>
  </si>
  <si>
    <t>DT_ZZ500_20190819</t>
  </si>
  <si>
    <t>DT_ZZ500_20190820</t>
  </si>
  <si>
    <t>DT_ZZ500_20190821</t>
  </si>
  <si>
    <t>DT_ZZ500_20190822</t>
  </si>
  <si>
    <t>DT_ZZ500_20190823</t>
  </si>
  <si>
    <t>已投</t>
    <phoneticPr fontId="2" type="noConversion"/>
  </si>
  <si>
    <t>投入成本</t>
    <phoneticPr fontId="2" type="noConversion"/>
  </si>
  <si>
    <t>DT_HS300_20190826</t>
  </si>
  <si>
    <t>20190826购入</t>
  </si>
  <si>
    <t>DT_HS300_20190827</t>
  </si>
  <si>
    <t>20190827购入</t>
  </si>
  <si>
    <t>DT_HS300_20190828</t>
  </si>
  <si>
    <t>20190828购入</t>
  </si>
  <si>
    <t>DT_HS300_20190829</t>
  </si>
  <si>
    <t>20190829购入</t>
  </si>
  <si>
    <t>DT_HS300_20190830</t>
  </si>
  <si>
    <t>20190830购入</t>
  </si>
  <si>
    <t>DT_ZZ500_20190826</t>
  </si>
  <si>
    <t>DT_ZZ500_20190827</t>
  </si>
  <si>
    <t>DT_ZZ500_20190828</t>
  </si>
  <si>
    <t>DT_ZZ500_20190829</t>
  </si>
  <si>
    <t>DT_ZZ500_20190830</t>
  </si>
  <si>
    <t>20190213购入,20190905售出</t>
    <phoneticPr fontId="2" type="noConversion"/>
  </si>
  <si>
    <t>20190218购入,20190905售出</t>
    <phoneticPr fontId="2" type="noConversion"/>
  </si>
  <si>
    <t>20190219购入,20190905售出</t>
    <phoneticPr fontId="2" type="noConversion"/>
  </si>
  <si>
    <t>20190220购入,20190905售出</t>
    <phoneticPr fontId="2" type="noConversion"/>
  </si>
  <si>
    <t>20190221购入,20190905售出</t>
    <phoneticPr fontId="2" type="noConversion"/>
  </si>
  <si>
    <t>买入</t>
    <phoneticPr fontId="2" type="noConversion"/>
  </si>
  <si>
    <t>卖出</t>
    <phoneticPr fontId="2" type="noConversion"/>
  </si>
  <si>
    <t>占用</t>
    <phoneticPr fontId="2" type="noConversion"/>
  </si>
  <si>
    <t>投比</t>
    <phoneticPr fontId="2" type="noConversion"/>
  </si>
  <si>
    <t>投
比</t>
    <phoneticPr fontId="2" type="noConversion"/>
  </si>
  <si>
    <t>该笔基金
出售金额</t>
    <rPh sb="0" eb="1">
      <t>shou</t>
    </rPh>
    <rPh sb="1" eb="2">
      <t>dan'jia</t>
    </rPh>
    <phoneticPr fontId="2" type="noConversion"/>
  </si>
  <si>
    <t>DT_HS300_20190902</t>
    <phoneticPr fontId="2" type="noConversion"/>
  </si>
  <si>
    <t>20190902购入</t>
    <phoneticPr fontId="2" type="noConversion"/>
  </si>
  <si>
    <t>DT_HS300_20190903</t>
  </si>
  <si>
    <t>20190903购入</t>
  </si>
  <si>
    <t>DT_HS300_20190904</t>
  </si>
  <si>
    <t>20190904购入</t>
  </si>
  <si>
    <t>DT_HS300_20190905</t>
  </si>
  <si>
    <t>20190905购入</t>
  </si>
  <si>
    <t>DT_HS300_20190906</t>
  </si>
  <si>
    <t>20190906购入</t>
  </si>
  <si>
    <t>DT_ZZ500_20190902</t>
    <phoneticPr fontId="2" type="noConversion"/>
  </si>
  <si>
    <t>DT_ZZ500_20190903</t>
  </si>
  <si>
    <t>DT_ZZ500_20190904</t>
  </si>
  <si>
    <t>DT_ZZ500_20190905</t>
  </si>
  <si>
    <t>DT_ZZ500_20190906</t>
  </si>
  <si>
    <t>20190130购入,20190906售出</t>
    <phoneticPr fontId="2" type="noConversion"/>
  </si>
  <si>
    <r>
      <t xml:space="preserve">交易方向
</t>
    </r>
    <r>
      <rPr>
        <sz val="8"/>
        <color theme="1"/>
        <rFont val="DengXian (正文)"/>
        <family val="3"/>
        <charset val="134"/>
      </rPr>
      <t>1:买入 -1: 卖出</t>
    </r>
    <phoneticPr fontId="2" type="noConversion"/>
  </si>
  <si>
    <t>综合成本</t>
    <phoneticPr fontId="2" type="noConversion"/>
  </si>
  <si>
    <t>DT_HS300_20190909</t>
  </si>
  <si>
    <t>20190909购入</t>
  </si>
  <si>
    <t>DT_HS300_20190910</t>
  </si>
  <si>
    <t>20190910购入</t>
  </si>
  <si>
    <t>DT_HS300_20190911</t>
  </si>
  <si>
    <t>20190911购入</t>
  </si>
  <si>
    <t>DT_HS300_20190912</t>
  </si>
  <si>
    <t>20190912购入</t>
  </si>
  <si>
    <t>DT_HS300_20190916</t>
  </si>
  <si>
    <t>20190916购入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</si>
  <si>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</si>
  <si>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</si>
  <si>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</si>
  <si>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</si>
  <si>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</si>
  <si>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</si>
  <si>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20190917购入</t>
  </si>
  <si>
    <t>DT_ZZ500_20190918</t>
  </si>
  <si>
    <t>20190918购入</t>
  </si>
  <si>
    <t>DT_ZZ500_20190919</t>
  </si>
  <si>
    <t>20190919购入</t>
  </si>
  <si>
    <t>DT_ZZ500_20190920</t>
  </si>
  <si>
    <t>20190920购入</t>
  </si>
  <si>
    <t>DT_HS300_20190917</t>
  </si>
  <si>
    <t>DT_HS300_20190918</t>
  </si>
  <si>
    <t>DT_HS300_20190919</t>
  </si>
  <si>
    <t>DT_HS300_20190920</t>
  </si>
  <si>
    <t>桃李转债</t>
    <phoneticPr fontId="2" type="noConversion"/>
  </si>
  <si>
    <t>DT_HS300_20190923</t>
  </si>
  <si>
    <t>20190923购入</t>
  </si>
  <si>
    <t>DT_HS300_20190924</t>
  </si>
  <si>
    <t>20190924购入</t>
  </si>
  <si>
    <t>DT_HS300_20190925</t>
  </si>
  <si>
    <t>20190925购入</t>
  </si>
  <si>
    <t>DT_HS300_20190926</t>
  </si>
  <si>
    <t>20190926购入</t>
  </si>
  <si>
    <t>DT_HS300_20190927</t>
  </si>
  <si>
    <t>20190927购入</t>
  </si>
  <si>
    <t>DT_ZZ500_20190923</t>
  </si>
  <si>
    <t>DT_ZZ500_20190924</t>
  </si>
  <si>
    <t>DT_ZZ500_20190925</t>
  </si>
  <si>
    <t>DT_ZZ500_20190926</t>
  </si>
  <si>
    <t>DT_ZZ500_20190927</t>
  </si>
  <si>
    <t>5-10</t>
    <phoneticPr fontId="2" type="noConversion"/>
  </si>
  <si>
    <t>10以上</t>
    <phoneticPr fontId="2" type="noConversion"/>
  </si>
  <si>
    <t>DT_HS300_20190930</t>
    <phoneticPr fontId="2" type="noConversion"/>
  </si>
  <si>
    <t>20190930购入</t>
    <phoneticPr fontId="2" type="noConversion"/>
  </si>
  <si>
    <t>DT_HS300_20191008</t>
    <phoneticPr fontId="2" type="noConversion"/>
  </si>
  <si>
    <t>20191008购入</t>
    <phoneticPr fontId="2" type="noConversion"/>
  </si>
  <si>
    <t>DT_HS300_20191009</t>
  </si>
  <si>
    <t>20191009购入</t>
  </si>
  <si>
    <t>DT_HS300_20191010</t>
  </si>
  <si>
    <t>20191010购入</t>
  </si>
  <si>
    <t>DT_HS300_20191011</t>
  </si>
  <si>
    <t>20191011购入</t>
  </si>
  <si>
    <t>DT_ZZ500_20190930</t>
    <phoneticPr fontId="2" type="noConversion"/>
  </si>
  <si>
    <t>DT_ZZ500_20191008</t>
    <phoneticPr fontId="2" type="noConversion"/>
  </si>
  <si>
    <t>DT_ZZ500_20191009</t>
  </si>
  <si>
    <t>DT_ZZ500_20191010</t>
  </si>
  <si>
    <t>DT_ZZ500_20191011</t>
  </si>
  <si>
    <t>华夏转债</t>
    <phoneticPr fontId="2" type="noConversion"/>
  </si>
  <si>
    <t>DT_HS300_20191014</t>
  </si>
  <si>
    <t>20191014购入</t>
  </si>
  <si>
    <t>DT_HS300_20191015</t>
  </si>
  <si>
    <t>20191015购入</t>
  </si>
  <si>
    <t>DT_HS300_20191016</t>
  </si>
  <si>
    <t>20191016购入</t>
  </si>
  <si>
    <t>DT_HS300_20191017</t>
  </si>
  <si>
    <t>20191017购入</t>
  </si>
  <si>
    <t>DT_HS300_20191018</t>
  </si>
  <si>
    <t>20191018购入</t>
  </si>
  <si>
    <t>DT_ZZ500_20191014</t>
  </si>
  <si>
    <t>DT_ZZ500_20191015</t>
  </si>
  <si>
    <t>DT_ZZ500_20191016</t>
  </si>
  <si>
    <t>DT_ZZ500_20191017</t>
  </si>
  <si>
    <t>DT_ZZ500_20191018</t>
  </si>
  <si>
    <t>英联转债</t>
    <phoneticPr fontId="2" type="noConversion"/>
  </si>
  <si>
    <t>AA+</t>
    <phoneticPr fontId="2" type="noConversion"/>
  </si>
  <si>
    <t>AA</t>
    <phoneticPr fontId="2" type="noConversion"/>
  </si>
  <si>
    <t>AA-</t>
  </si>
  <si>
    <t>A+</t>
  </si>
  <si>
    <t>A-</t>
  </si>
  <si>
    <t>DT_HS300_20191021</t>
  </si>
  <si>
    <t>20191021购入</t>
  </si>
  <si>
    <t>DT_HS300_20191022</t>
  </si>
  <si>
    <t>20191022购入</t>
  </si>
  <si>
    <t>DT_HS300_20191023</t>
  </si>
  <si>
    <t>20191023购入</t>
  </si>
  <si>
    <t>DT_HS300_20191024</t>
  </si>
  <si>
    <t>20191024购入</t>
  </si>
  <si>
    <t>DT_HS300_20191025</t>
  </si>
  <si>
    <t>20191025购入</t>
  </si>
  <si>
    <t>DT_ZZ500_20191021</t>
  </si>
  <si>
    <t>DT_ZZ500_20191022</t>
  </si>
  <si>
    <t>DT_ZZ500_20191023</t>
  </si>
  <si>
    <t>DT_ZZ500_20191024</t>
  </si>
  <si>
    <t>DT_ZZ500_20191025</t>
  </si>
  <si>
    <t>北方转债</t>
    <phoneticPr fontId="2" type="noConversion"/>
  </si>
  <si>
    <t>浦发转债</t>
    <phoneticPr fontId="2" type="noConversion"/>
  </si>
  <si>
    <t>石英转债</t>
    <phoneticPr fontId="2" type="noConversion"/>
  </si>
  <si>
    <t>DT_ZZ500_20191028</t>
  </si>
  <si>
    <t>20191028购入</t>
  </si>
  <si>
    <t>DT_ZZ500_20191029</t>
  </si>
  <si>
    <t>20191029购入</t>
  </si>
  <si>
    <t>DT_ZZ500_20191030</t>
  </si>
  <si>
    <t>20191030购入</t>
  </si>
  <si>
    <t>DT_ZZ500_20191031</t>
  </si>
  <si>
    <t>20191031购入</t>
  </si>
  <si>
    <t>DT_ZZ500_20191101</t>
    <phoneticPr fontId="2" type="noConversion"/>
  </si>
  <si>
    <t>20191101购入</t>
    <phoneticPr fontId="2" type="noConversion"/>
  </si>
  <si>
    <t>DT_HS300_20191028</t>
  </si>
  <si>
    <t>DT_HS300_20191029</t>
  </si>
  <si>
    <t>DT_HS300_20191030</t>
  </si>
  <si>
    <t>DT_HS300_20191031</t>
  </si>
  <si>
    <t>DT_HS300_20191101</t>
    <phoneticPr fontId="2" type="noConversion"/>
  </si>
  <si>
    <t>目标</t>
    <phoneticPr fontId="2" type="noConversion"/>
  </si>
  <si>
    <t>20190128购入,20191105售出</t>
    <phoneticPr fontId="2" type="noConversion"/>
  </si>
  <si>
    <t>20190222购入,20191105售出</t>
    <phoneticPr fontId="2" type="noConversion"/>
  </si>
  <si>
    <t>DT_HS300_20191104</t>
  </si>
  <si>
    <t>20191104购入</t>
  </si>
  <si>
    <t>DT_HS300_20191105</t>
  </si>
  <si>
    <t>20191105购入</t>
  </si>
  <si>
    <t>DT_HS300_20191106</t>
  </si>
  <si>
    <t>20191106购入</t>
  </si>
  <si>
    <t>DT_HS300_20191107</t>
  </si>
  <si>
    <t>20191107购入</t>
  </si>
  <si>
    <t>DT_HS300_20191108</t>
  </si>
  <si>
    <t>20191108购入</t>
  </si>
  <si>
    <t>DT_ZZ500_20191104</t>
  </si>
  <si>
    <t>DT_ZZ500_20191105</t>
  </si>
  <si>
    <t>DT_ZZ500_20191106</t>
  </si>
  <si>
    <t>DT_ZZ500_20191107</t>
  </si>
  <si>
    <t>DT_ZZ500_20191108</t>
  </si>
  <si>
    <t>积极申购</t>
    <phoneticPr fontId="2" type="noConversion"/>
  </si>
  <si>
    <t>后期展望</t>
    <phoneticPr fontId="2" type="noConversion"/>
  </si>
  <si>
    <t>无</t>
    <phoneticPr fontId="2" type="noConversion"/>
  </si>
  <si>
    <t>其他加权</t>
    <phoneticPr fontId="2" type="noConversion"/>
  </si>
  <si>
    <t>特殊行业</t>
    <phoneticPr fontId="2" type="noConversion"/>
  </si>
  <si>
    <t>K线异常</t>
    <phoneticPr fontId="2" type="noConversion"/>
  </si>
  <si>
    <t>牛市状态</t>
    <phoneticPr fontId="2" type="noConversion"/>
  </si>
  <si>
    <t>熊市状态</t>
    <phoneticPr fontId="2" type="noConversion"/>
  </si>
  <si>
    <t>通光转债</t>
    <phoneticPr fontId="2" type="noConversion"/>
  </si>
  <si>
    <t>DT_HS300_20191111</t>
  </si>
  <si>
    <t>20191111购入</t>
  </si>
  <si>
    <t>DT_HS300_20191112</t>
  </si>
  <si>
    <t>20191112购入</t>
  </si>
  <si>
    <t>DT_HS300_20191113</t>
  </si>
  <si>
    <t>20191113购入</t>
  </si>
  <si>
    <t>DT_HS300_20191114</t>
  </si>
  <si>
    <t>20191114购入</t>
  </si>
  <si>
    <t>DT_HS300_20191115</t>
  </si>
  <si>
    <t>20191115购入</t>
  </si>
  <si>
    <t>DT_ZZ500_20191111</t>
  </si>
  <si>
    <t>DT_ZZ500_20191112</t>
  </si>
  <si>
    <t>DT_ZZ500_20191113</t>
  </si>
  <si>
    <t>DT_ZZ500_20191114</t>
  </si>
  <si>
    <t>DT_ZZ500_20191115</t>
  </si>
  <si>
    <t>售出</t>
  </si>
  <si>
    <t>利德转债</t>
    <phoneticPr fontId="2" type="noConversion"/>
  </si>
  <si>
    <t>常汽转债</t>
    <phoneticPr fontId="2" type="noConversion"/>
  </si>
  <si>
    <t>海亮转债</t>
    <phoneticPr fontId="2" type="noConversion"/>
  </si>
  <si>
    <t>DT_HS300_20191118</t>
  </si>
  <si>
    <t>20191118购入</t>
  </si>
  <si>
    <t>DT_HS300_20191119</t>
  </si>
  <si>
    <t>20191119购入</t>
  </si>
  <si>
    <t>DT_HS300_20191120</t>
  </si>
  <si>
    <t>20191120购入</t>
  </si>
  <si>
    <t>DT_HS300_20191121</t>
  </si>
  <si>
    <t>20191121购入</t>
  </si>
  <si>
    <t>DT_HS300_20191122</t>
  </si>
  <si>
    <t>20191122购入</t>
  </si>
  <si>
    <t>DT_ZZ500_20191118</t>
  </si>
  <si>
    <t>DT_ZZ500_20191119</t>
  </si>
  <si>
    <t>DT_ZZ500_20191120</t>
  </si>
  <si>
    <t>DT_ZZ500_20191121</t>
  </si>
  <si>
    <t>DT_ZZ500_20191122</t>
  </si>
  <si>
    <t>中行</t>
    <phoneticPr fontId="2" type="noConversion"/>
  </si>
  <si>
    <t>建行</t>
    <phoneticPr fontId="2" type="noConversion"/>
  </si>
  <si>
    <t>工行</t>
    <phoneticPr fontId="2" type="noConversion"/>
  </si>
  <si>
    <t>农行</t>
    <phoneticPr fontId="2" type="noConversion"/>
  </si>
  <si>
    <t>交行</t>
    <phoneticPr fontId="2" type="noConversion"/>
  </si>
  <si>
    <t>招行</t>
    <phoneticPr fontId="2" type="noConversion"/>
  </si>
  <si>
    <t>兴业</t>
    <phoneticPr fontId="2" type="noConversion"/>
  </si>
  <si>
    <t>民生</t>
    <phoneticPr fontId="2" type="noConversion"/>
  </si>
  <si>
    <t>浦发</t>
    <phoneticPr fontId="2" type="noConversion"/>
  </si>
  <si>
    <t>南京</t>
    <phoneticPr fontId="2" type="noConversion"/>
  </si>
  <si>
    <t>宁波</t>
    <phoneticPr fontId="2" type="noConversion"/>
  </si>
  <si>
    <t>北京</t>
    <phoneticPr fontId="2" type="noConversion"/>
  </si>
  <si>
    <t>光大</t>
    <phoneticPr fontId="2" type="noConversion"/>
  </si>
  <si>
    <t>华夏</t>
    <phoneticPr fontId="2" type="noConversion"/>
  </si>
  <si>
    <t>平安</t>
    <phoneticPr fontId="2" type="noConversion"/>
  </si>
  <si>
    <t>中信</t>
    <phoneticPr fontId="2" type="noConversion"/>
  </si>
  <si>
    <t>名称</t>
    <phoneticPr fontId="2" type="noConversion"/>
  </si>
  <si>
    <t>国寿嘉年188</t>
    <phoneticPr fontId="2" type="noConversion"/>
  </si>
  <si>
    <t>长江养老月安享</t>
    <phoneticPr fontId="2" type="noConversion"/>
  </si>
  <si>
    <t>金额</t>
    <phoneticPr fontId="2" type="noConversion"/>
  </si>
  <si>
    <t>开始时间</t>
    <phoneticPr fontId="2" type="noConversion"/>
  </si>
  <si>
    <t>结束时间</t>
    <phoneticPr fontId="2" type="noConversion"/>
  </si>
  <si>
    <t>开心存2号</t>
    <phoneticPr fontId="2" type="noConversion"/>
  </si>
  <si>
    <t>建信养老飞来富25期</t>
    <phoneticPr fontId="2" type="noConversion"/>
  </si>
  <si>
    <t>到期时间</t>
    <phoneticPr fontId="2" type="noConversion"/>
  </si>
  <si>
    <t>当前金额</t>
    <phoneticPr fontId="2" type="noConversion"/>
  </si>
  <si>
    <t>实际利率</t>
    <phoneticPr fontId="2" type="noConversion"/>
  </si>
  <si>
    <t>小概率下跌</t>
    <phoneticPr fontId="2" type="noConversion"/>
  </si>
  <si>
    <t>小概率上升</t>
    <phoneticPr fontId="2" type="noConversion"/>
  </si>
  <si>
    <t>DT_HS300_20191125</t>
  </si>
  <si>
    <t>20191125购入</t>
  </si>
  <si>
    <t>DT_HS300_20191126</t>
  </si>
  <si>
    <t>20191126购入</t>
  </si>
  <si>
    <t>DT_HS300_20191127</t>
  </si>
  <si>
    <t>20191127购入</t>
  </si>
  <si>
    <t>DT_HS300_20191128</t>
  </si>
  <si>
    <t>20191128购入</t>
  </si>
  <si>
    <t>DT_HS300_20191129</t>
  </si>
  <si>
    <t>20191129购入</t>
  </si>
  <si>
    <t>DT_ZZ500_20191125</t>
  </si>
  <si>
    <t>DT_ZZ500_20191126</t>
  </si>
  <si>
    <t>DT_ZZ500_20191127</t>
  </si>
  <si>
    <t>DT_ZZ500_20191128</t>
  </si>
  <si>
    <t>DT_ZZ500_20191129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</si>
</sst>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  <numFmt numFmtId="181" formatCode="yyyy\-mm\-dd;@"/>
    <numFmt numFmtId="182" formatCode="0.0000_);[Red]\(0.0000\)"/>
    <numFmt numFmtId="183" formatCode="m&quot;月&quot;dd&quot;日&quot;"/>
    <numFmt numFmtId="184" formatCode="0.000%"/>
  </numFmts>
  <fonts count="32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color rgb="FF00800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  <font>
      <sz val="18"/>
      <color theme="1"/>
      <name val="DengXian"/>
      <family val="4"/>
      <charset val="134"/>
      <scheme val="minor"/>
    </font>
    <font>
      <sz val="18"/>
      <color rgb="FFFF0000"/>
      <name val="DengXian"/>
      <family val="4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sz val="6"/>
      <color theme="1"/>
      <name val="DengXian"/>
      <family val="4"/>
      <charset val="134"/>
      <scheme val="minor"/>
    </font>
    <font>
      <sz val="2"/>
      <color theme="1"/>
      <name val="DengXian"/>
      <family val="4"/>
      <charset val="134"/>
      <scheme val="minor"/>
    </font>
    <font>
      <sz val="2"/>
      <color rgb="FFFF0000"/>
      <name val="DengXian"/>
      <family val="4"/>
      <charset val="134"/>
      <scheme val="minor"/>
    </font>
    <font>
      <sz val="6"/>
      <color theme="1"/>
      <name val="DengXian"/>
      <family val="2"/>
      <charset val="134"/>
      <scheme val="minor"/>
    </font>
    <font>
      <sz val="8"/>
      <color theme="1"/>
      <name val="DengXian"/>
      <family val="4"/>
      <charset val="134"/>
      <scheme val="minor"/>
    </font>
    <font>
      <sz val="8"/>
      <color rgb="FFFF0000"/>
      <name val="DengXian"/>
      <family val="4"/>
      <charset val="134"/>
      <scheme val="minor"/>
    </font>
    <font>
      <b/>
      <sz val="10"/>
      <color rgb="FFFF0000"/>
      <name val="DengXian"/>
      <family val="4"/>
      <charset val="134"/>
      <scheme val="minor"/>
    </font>
    <font>
      <sz val="8"/>
      <color theme="1"/>
      <name val="DengXian"/>
      <family val="2"/>
      <charset val="134"/>
      <scheme val="minor"/>
    </font>
    <font>
      <sz val="8"/>
      <name val="DengXian"/>
      <family val="4"/>
      <charset val="134"/>
      <scheme val="minor"/>
    </font>
    <font>
      <sz val="8"/>
      <color theme="1"/>
      <name val="DengXian (正文)"/>
      <family val="3"/>
      <charset val="134"/>
    </font>
    <font>
      <b/>
      <sz val="10"/>
      <color rgb="FF000000"/>
      <name val="DengXian"/>
      <family val="4"/>
      <charset val="134"/>
    </font>
    <font>
      <b/>
      <sz val="24"/>
      <color rgb="FFFF0000"/>
      <name val="DengXian"/>
      <family val="4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5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180" fontId="0" fillId="0" borderId="0" xfId="0" applyNumberFormat="1" applyAlignment="1">
      <alignment horizontal="left" wrapText="1"/>
    </xf>
    <xf numFmtId="180" fontId="0" fillId="0" borderId="0" xfId="0" applyNumberFormat="1" applyAlignment="1">
      <alignment horizontal="left" vertical="center" wrapText="1"/>
    </xf>
    <xf numFmtId="0" fontId="13" fillId="0" borderId="0" xfId="0" applyFont="1"/>
    <xf numFmtId="58" fontId="13" fillId="0" borderId="0" xfId="0" quotePrefix="1" applyNumberFormat="1" applyFont="1"/>
    <xf numFmtId="0" fontId="13" fillId="0" borderId="0" xfId="0" applyFont="1" applyAlignment="1">
      <alignment horizontal="right"/>
    </xf>
    <xf numFmtId="0" fontId="13" fillId="0" borderId="0" xfId="0" quotePrefix="1" applyFont="1"/>
    <xf numFmtId="14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13" fillId="0" borderId="0" xfId="1" applyNumberFormat="1" applyFont="1" applyFill="1" applyAlignment="1">
      <alignment horizontal="left"/>
    </xf>
    <xf numFmtId="182" fontId="13" fillId="0" borderId="0" xfId="1" applyNumberFormat="1" applyFont="1" applyFill="1" applyAlignment="1">
      <alignment horizontal="left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81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/>
    <xf numFmtId="14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/>
    <xf numFmtId="0" fontId="13" fillId="0" borderId="1" xfId="0" applyFont="1" applyBorder="1"/>
    <xf numFmtId="0" fontId="16" fillId="0" borderId="1" xfId="0" applyFont="1" applyBorder="1" applyAlignment="1"/>
    <xf numFmtId="0" fontId="17" fillId="0" borderId="0" xfId="0" applyFont="1" applyBorder="1" applyAlignment="1">
      <alignment horizontal="right"/>
    </xf>
    <xf numFmtId="183" fontId="0" fillId="0" borderId="0" xfId="0" applyNumberFormat="1"/>
    <xf numFmtId="180" fontId="18" fillId="0" borderId="0" xfId="0" applyNumberFormat="1" applyFont="1" applyAlignment="1">
      <alignment horizontal="left" wrapText="1"/>
    </xf>
    <xf numFmtId="180" fontId="18" fillId="0" borderId="0" xfId="0" applyNumberFormat="1" applyFont="1" applyAlignment="1">
      <alignment horizontal="left" vertical="center" wrapText="1"/>
    </xf>
    <xf numFmtId="0" fontId="19" fillId="0" borderId="0" xfId="0" applyFont="1"/>
    <xf numFmtId="181" fontId="20" fillId="0" borderId="0" xfId="0" applyNumberFormat="1" applyFont="1" applyAlignment="1">
      <alignment horizontal="right"/>
    </xf>
    <xf numFmtId="0" fontId="20" fillId="0" borderId="0" xfId="0" applyFont="1"/>
    <xf numFmtId="0" fontId="21" fillId="0" borderId="0" xfId="0" applyFont="1" applyFill="1"/>
    <xf numFmtId="0" fontId="20" fillId="0" borderId="0" xfId="0" applyFont="1" applyAlignment="1">
      <alignment horizontal="right"/>
    </xf>
    <xf numFmtId="0" fontId="20" fillId="0" borderId="0" xfId="0" applyFont="1" applyAlignment="1"/>
    <xf numFmtId="14" fontId="20" fillId="0" borderId="0" xfId="0" applyNumberFormat="1" applyFont="1" applyAlignment="1"/>
    <xf numFmtId="14" fontId="20" fillId="0" borderId="0" xfId="0" applyNumberFormat="1" applyFont="1" applyAlignment="1">
      <alignment horizontal="right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2" fontId="19" fillId="0" borderId="0" xfId="0" applyNumberFormat="1" applyFont="1"/>
    <xf numFmtId="0" fontId="22" fillId="0" borderId="0" xfId="0" applyFont="1"/>
    <xf numFmtId="0" fontId="0" fillId="0" borderId="0" xfId="0" applyFont="1" applyAlignment="1">
      <alignment wrapText="1"/>
    </xf>
    <xf numFmtId="9" fontId="19" fillId="0" borderId="0" xfId="1" applyFont="1"/>
    <xf numFmtId="0" fontId="0" fillId="0" borderId="0" xfId="0" applyFont="1" applyAlignment="1">
      <alignment horizontal="center" wrapText="1"/>
    </xf>
    <xf numFmtId="178" fontId="10" fillId="0" borderId="0" xfId="1" applyNumberFormat="1" applyFont="1" applyFill="1" applyAlignment="1">
      <alignment horizontal="left"/>
    </xf>
    <xf numFmtId="182" fontId="10" fillId="0" borderId="0" xfId="1" applyNumberFormat="1" applyFont="1" applyFill="1" applyAlignment="1">
      <alignment horizontal="left"/>
    </xf>
    <xf numFmtId="0" fontId="23" fillId="0" borderId="0" xfId="0" applyFont="1"/>
    <xf numFmtId="0" fontId="24" fillId="0" borderId="0" xfId="0" applyFont="1" applyFill="1"/>
    <xf numFmtId="0" fontId="24" fillId="0" borderId="0" xfId="0" applyFont="1"/>
    <xf numFmtId="10" fontId="24" fillId="0" borderId="0" xfId="1" applyNumberFormat="1" applyFont="1" applyFill="1"/>
    <xf numFmtId="9" fontId="25" fillId="0" borderId="0" xfId="1" applyFont="1" applyAlignment="1">
      <alignment wrapText="1"/>
    </xf>
    <xf numFmtId="49" fontId="24" fillId="0" borderId="0" xfId="0" applyNumberFormat="1" applyFont="1" applyFill="1"/>
    <xf numFmtId="49" fontId="24" fillId="0" borderId="0" xfId="0" applyNumberFormat="1" applyFont="1"/>
    <xf numFmtId="49" fontId="23" fillId="0" borderId="0" xfId="0" applyNumberFormat="1" applyFont="1"/>
    <xf numFmtId="49" fontId="23" fillId="0" borderId="0" xfId="0" applyNumberFormat="1" applyFont="1" applyFill="1"/>
    <xf numFmtId="2" fontId="23" fillId="0" borderId="0" xfId="0" applyNumberFormat="1" applyFont="1"/>
    <xf numFmtId="177" fontId="23" fillId="0" borderId="0" xfId="0" applyNumberFormat="1" applyFont="1"/>
    <xf numFmtId="0" fontId="0" fillId="0" borderId="0" xfId="0" applyNumberFormat="1" applyAlignment="1">
      <alignment horizontal="left"/>
    </xf>
    <xf numFmtId="49" fontId="27" fillId="0" borderId="0" xfId="0" applyNumberFormat="1" applyFont="1" applyFill="1"/>
    <xf numFmtId="10" fontId="23" fillId="0" borderId="0" xfId="1" applyNumberFormat="1" applyFont="1" applyAlignment="1"/>
    <xf numFmtId="0" fontId="23" fillId="0" borderId="0" xfId="0" applyFont="1" applyAlignment="1"/>
    <xf numFmtId="0" fontId="25" fillId="0" borderId="0" xfId="0" applyFont="1" applyAlignment="1">
      <alignment wrapText="1"/>
    </xf>
    <xf numFmtId="2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6" fillId="0" borderId="0" xfId="0" applyFont="1" applyAlignment="1">
      <alignment vertical="top" wrapText="1"/>
    </xf>
    <xf numFmtId="0" fontId="23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3" fillId="0" borderId="0" xfId="0" applyFont="1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31" fillId="0" borderId="0" xfId="0" applyFont="1"/>
    <xf numFmtId="184" fontId="0" fillId="0" borderId="0" xfId="1" applyNumberFormat="1" applyFont="1" applyAlignment="1">
      <alignment horizontal="right"/>
    </xf>
    <xf numFmtId="10" fontId="0" fillId="0" borderId="0" xfId="1" applyNumberFormat="1" applyFont="1" applyAlignment="1">
      <alignment horizontal="right"/>
    </xf>
    <xf numFmtId="9" fontId="0" fillId="0" borderId="0" xfId="1" applyFont="1" applyAlignment="1">
      <alignment horizontal="right"/>
    </xf>
    <xf numFmtId="2" fontId="0" fillId="0" borderId="0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right" vertical="center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13" fillId="0" borderId="0" xfId="0" applyNumberFormat="1" applyFont="1" applyBorder="1"/>
    <xf numFmtId="2" fontId="11" fillId="0" borderId="0" xfId="0" applyNumberFormat="1" applyFont="1" applyBorder="1" applyAlignment="1">
      <alignment horizontal="right" vertical="center"/>
    </xf>
    <xf numFmtId="2" fontId="11" fillId="0" borderId="0" xfId="0" applyNumberFormat="1" applyFont="1" applyBorder="1"/>
    <xf numFmtId="2" fontId="14" fillId="0" borderId="0" xfId="0" applyNumberFormat="1" applyFont="1" applyBorder="1"/>
    <xf numFmtId="0" fontId="15" fillId="0" borderId="1" xfId="0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2" fontId="15" fillId="0" borderId="0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81" fontId="0" fillId="0" borderId="0" xfId="0" applyNumberFormat="1" applyBorder="1" applyAlignment="1">
      <alignment horizontal="right"/>
    </xf>
    <xf numFmtId="2" fontId="13" fillId="0" borderId="0" xfId="0" applyNumberFormat="1" applyFont="1" applyBorder="1" applyAlignment="1">
      <alignment horizontal="right"/>
    </xf>
    <xf numFmtId="2" fontId="10" fillId="0" borderId="0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10" fillId="0" borderId="0" xfId="0" applyFont="1" applyBorder="1" applyAlignment="1">
      <alignment horizontal="right" vertical="center"/>
    </xf>
    <xf numFmtId="2" fontId="10" fillId="0" borderId="0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5" fillId="0" borderId="2" xfId="0" applyFont="1" applyBorder="1" applyAlignment="1">
      <alignment horizontal="right"/>
    </xf>
    <xf numFmtId="0" fontId="15" fillId="0" borderId="1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2" fontId="15" fillId="0" borderId="0" xfId="0" applyNumberFormat="1" applyFont="1" applyBorder="1" applyAlignment="1">
      <alignment horizontal="right" vertical="center"/>
    </xf>
    <xf numFmtId="0" fontId="15" fillId="0" borderId="2" xfId="0" applyFont="1" applyBorder="1" applyAlignment="1">
      <alignment horizontal="right" vertical="center"/>
    </xf>
    <xf numFmtId="181" fontId="0" fillId="0" borderId="0" xfId="0" applyNumberForma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10" fontId="30" fillId="0" borderId="0" xfId="1" applyNumberFormat="1" applyFont="1" applyBorder="1" applyAlignment="1">
      <alignment horizontal="left"/>
    </xf>
    <xf numFmtId="10" fontId="30" fillId="0" borderId="2" xfId="1" applyNumberFormat="1" applyFont="1" applyBorder="1" applyAlignment="1">
      <alignment horizontal="left"/>
    </xf>
    <xf numFmtId="2" fontId="30" fillId="0" borderId="0" xfId="0" applyNumberFormat="1" applyFont="1" applyBorder="1" applyAlignment="1">
      <alignment horizontal="center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17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16</xdr:col>
      <xdr:colOff>571500</xdr:colOff>
      <xdr:row>26</xdr:row>
      <xdr:rowOff>114300</xdr:rowOff>
    </xdr:to>
    <xdr:pic>
      <xdr:nvPicPr>
        <xdr:cNvPr id="3" name="图片 2" descr="从2017年分红数据看，16家银行股平均每10股派现金2.95元，招商银行、兴业银行、宁波银行、南京银行和建设银行现金分红排名靠前。">
          <a:extLst>
            <a:ext uri="{FF2B5EF4-FFF2-40B4-BE49-F238E27FC236}">
              <a16:creationId xmlns:a16="http://schemas.microsoft.com/office/drawing/2014/main" id="{68D32A5F-528A-A445-B699-3B61F906D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812800"/>
          <a:ext cx="6350000" cy="458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FEAF-3110-834A-B656-D9CF9C34C8E1}">
  <dimension ref="A1:AC223"/>
  <sheetViews>
    <sheetView workbookViewId="0">
      <pane xSplit="1" ySplit="1" topLeftCell="B36" activePane="bottomRight" state="frozen"/>
      <selection activeCell="D23" sqref="D23"/>
      <selection pane="topRight" activeCell="D23" sqref="D23"/>
      <selection pane="bottomLeft" activeCell="D23" sqref="D23"/>
      <selection pane="bottomRight" activeCell="F1" sqref="F1"/>
    </sheetView>
  </sheetViews>
  <sheetFormatPr baseColWidth="10" defaultRowHeight="16"/>
  <cols>
    <col min="1" max="1" width="13" style="96" customWidth="1"/>
    <col min="2" max="2" width="6" bestFit="1" customWidth="1"/>
    <col min="3" max="3" width="8.5" bestFit="1" customWidth="1"/>
    <col min="4" max="4" width="8" bestFit="1" customWidth="1"/>
    <col min="5" max="5" width="4.5" customWidth="1"/>
    <col min="6" max="6" width="9.33203125" style="35" customWidth="1"/>
    <col min="7" max="7" width="9.1640625" style="9" customWidth="1"/>
    <col min="8" max="8" width="8.33203125" style="41" customWidth="1"/>
    <col min="9" max="9" width="3.33203125" customWidth="1"/>
    <col min="10" max="10" width="10.33203125" style="96" customWidth="1"/>
    <col min="11" max="11" width="4" style="83" customWidth="1"/>
    <col min="12" max="12" width="3.33203125" style="83" customWidth="1"/>
    <col min="13" max="13" width="3.1640625" style="81" customWidth="1"/>
    <col min="14" max="14" width="7" style="96" customWidth="1"/>
    <col min="15" max="15" width="4.1640625" style="79" customWidth="1"/>
    <col min="16" max="16" width="4.5" style="79" customWidth="1"/>
    <col min="17" max="17" width="4.83203125" style="79" customWidth="1"/>
    <col min="18" max="18" width="10" bestFit="1" customWidth="1"/>
    <col min="19" max="19" width="5.83203125" style="96" customWidth="1"/>
    <col min="20" max="20" width="6.6640625" style="96" customWidth="1"/>
    <col min="21" max="21" width="6" style="96" customWidth="1"/>
    <col min="22" max="22" width="6.1640625" style="96" customWidth="1"/>
    <col min="23" max="23" width="6" style="96" customWidth="1"/>
    <col min="24" max="24" width="5.1640625" style="96" customWidth="1"/>
    <col min="25" max="25" width="9" bestFit="1" customWidth="1"/>
    <col min="26" max="27" width="15.5" customWidth="1"/>
    <col min="28" max="28" width="7" style="119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07">
        <v>1.3502000000000001</v>
      </c>
      <c r="G1" s="31" t="s">
        <v>622</v>
      </c>
      <c r="H1" s="77" t="str">
        <f>ROUND(SUM(H2:H19935),2)&amp;"盈利"</f>
        <v>2249.44盈利</v>
      </c>
      <c r="I1" s="20" t="s">
        <v>6</v>
      </c>
      <c r="J1" s="47" t="s">
        <v>2</v>
      </c>
      <c r="K1" s="87" t="s">
        <v>617</v>
      </c>
      <c r="L1" s="87" t="s">
        <v>618</v>
      </c>
      <c r="M1" s="87" t="s">
        <v>619</v>
      </c>
      <c r="N1" s="100" t="str">
        <f ca="1">TEXT(ROUND(SUM(H2:H19935)/SUM(M2:M19935)*365,4),"0.00%"
&amp;
" 
年化")</f>
        <v>18.82% 
年化</v>
      </c>
      <c r="O1" s="87" t="s">
        <v>10</v>
      </c>
      <c r="P1" s="87" t="s">
        <v>8</v>
      </c>
      <c r="Q1" s="93" t="s">
        <v>621</v>
      </c>
      <c r="R1" s="20" t="s">
        <v>34</v>
      </c>
      <c r="S1" s="114" t="s">
        <v>33</v>
      </c>
      <c r="T1" s="116" t="s">
        <v>35</v>
      </c>
      <c r="U1" s="116" t="s">
        <v>36</v>
      </c>
      <c r="V1" s="116" t="s">
        <v>37</v>
      </c>
      <c r="W1" s="116" t="s">
        <v>38</v>
      </c>
      <c r="X1" s="117" t="s">
        <v>28</v>
      </c>
      <c r="Y1" s="20" t="s">
        <v>365</v>
      </c>
      <c r="Z1" t="s">
        <v>364</v>
      </c>
      <c r="AA1" s="17" t="s">
        <v>43</v>
      </c>
      <c r="AB1" s="17" t="s">
        <v>756</v>
      </c>
    </row>
    <row r="2" spans="1:28">
      <c r="A2" s="101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97" t="s">
        <v>12</v>
      </c>
      <c r="K2" s="80">
        <f>DATE(MID(J2,1,4),MID(J2,5,2),MID(J2,7,2))</f>
        <v>43467</v>
      </c>
      <c r="L2" s="80">
        <f ca="1">IF(LEN(J2) &gt; 15,DATE(MID(J2,12,4),MID(J2,16,2),MID(J2,18,2)),TEXT(TODAY(),"yyyy-mm-dd"))</f>
        <v>43521</v>
      </c>
      <c r="M2" s="82">
        <f ca="1">(L2-K2+1)*B2</f>
        <v>8250</v>
      </c>
      <c r="N2" s="99">
        <f ca="1">H2/M2*365</f>
        <v>1.5714909090909095</v>
      </c>
      <c r="O2" s="89">
        <f t="shared" ref="O2:O33" si="2">D2*C2</f>
        <v>149.85083399999999</v>
      </c>
      <c r="P2" s="89">
        <f t="shared" ref="P2:P33" si="3">B2-O2</f>
        <v>0.14916600000000813</v>
      </c>
      <c r="Q2" s="92">
        <f>O2/150</f>
        <v>0.99900555999999996</v>
      </c>
      <c r="R2" s="2">
        <v>166.39</v>
      </c>
      <c r="S2" s="105">
        <f t="shared" ref="S2:S33" si="4">R2*D2</f>
        <v>149.85083399999999</v>
      </c>
      <c r="T2" s="105"/>
      <c r="U2" s="105"/>
      <c r="V2" s="106">
        <v>0</v>
      </c>
      <c r="W2" s="106">
        <f t="shared" ref="W2:W11" si="5">V2+S2</f>
        <v>149.85083399999999</v>
      </c>
      <c r="X2" s="96">
        <f>B2</f>
        <v>150</v>
      </c>
      <c r="Y2" s="6">
        <f>W2-X2</f>
        <v>-0.14916600000000813</v>
      </c>
      <c r="Z2" s="4">
        <f>W2/X2-1</f>
        <v>-9.9444000000004085E-4</v>
      </c>
      <c r="AA2" s="4">
        <f>S2/(X2-V2)-1</f>
        <v>-9.9444000000004085E-4</v>
      </c>
      <c r="AB2" s="122" t="str">
        <f>IF(E2-F2&lt;0,"达成",E2-F2)</f>
        <v>达成</v>
      </c>
    </row>
    <row r="3" spans="1:28">
      <c r="A3" s="101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97" t="s">
        <v>13</v>
      </c>
      <c r="K3" s="80">
        <f t="shared" ref="K3:K66" si="6">DATE(MID(J3,1,4),MID(J3,5,2),MID(J3,7,2))</f>
        <v>43468</v>
      </c>
      <c r="L3" s="80">
        <f t="shared" ref="L3:L66" ca="1" si="7">IF(LEN(J3) &gt; 15,DATE(MID(J3,12,4),MID(J3,16,2),MID(J3,18,2)),TEXT(TODAY(),"yyyy-mm-dd"))</f>
        <v>43521</v>
      </c>
      <c r="M3" s="82">
        <f t="shared" ref="M3:M66" ca="1" si="8">(L3-K3+1)*B3</f>
        <v>8100</v>
      </c>
      <c r="N3" s="99">
        <f t="shared" ref="N3:N66" ca="1" si="9">H3/M3*365</f>
        <v>1.612759259259259</v>
      </c>
      <c r="O3" s="89">
        <f t="shared" si="2"/>
        <v>149.850359</v>
      </c>
      <c r="P3" s="89">
        <f t="shared" si="3"/>
        <v>0.14964100000000258</v>
      </c>
      <c r="Q3" s="92">
        <f t="shared" ref="Q3:Q66" si="10">O3/150</f>
        <v>0.99900239333333329</v>
      </c>
      <c r="R3" s="6">
        <f>R2+C3</f>
        <v>333.02</v>
      </c>
      <c r="S3" s="105">
        <f t="shared" si="4"/>
        <v>299.48488599999996</v>
      </c>
      <c r="T3" s="105"/>
      <c r="U3" s="105"/>
      <c r="V3" s="106">
        <f t="shared" ref="V3:V11" si="11">V2+U3</f>
        <v>0</v>
      </c>
      <c r="W3" s="106">
        <f t="shared" si="5"/>
        <v>299.48488599999996</v>
      </c>
      <c r="X3" s="96">
        <f t="shared" ref="X3:X34" si="12">X2+B3</f>
        <v>300</v>
      </c>
      <c r="Y3" s="6">
        <f t="shared" ref="Y3:Y11" si="13">W3-X3</f>
        <v>-0.5151140000000396</v>
      </c>
      <c r="Z3" s="4">
        <f t="shared" ref="Z3:Z11" si="14">W3/X3-1</f>
        <v>-1.7170466666668327E-3</v>
      </c>
      <c r="AA3" s="4">
        <f t="shared" ref="AA3:AA11" si="15">S3/(X3-V3)-1</f>
        <v>-1.7170466666668327E-3</v>
      </c>
      <c r="AB3" s="122" t="str">
        <f t="shared" ref="AB3:AB66" si="16">IF(E3-F3&lt;0,"达成",E3-F3)</f>
        <v>达成</v>
      </c>
    </row>
    <row r="4" spans="1:28">
      <c r="A4" s="102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98" t="s">
        <v>40</v>
      </c>
      <c r="K4" s="80">
        <f t="shared" si="6"/>
        <v>43469</v>
      </c>
      <c r="L4" s="80">
        <f t="shared" ca="1" si="7"/>
        <v>43528</v>
      </c>
      <c r="M4" s="82">
        <f t="shared" ca="1" si="8"/>
        <v>9000</v>
      </c>
      <c r="N4" s="99">
        <f t="shared" ca="1" si="9"/>
        <v>1.4060611111111105</v>
      </c>
      <c r="O4" s="89">
        <f t="shared" si="2"/>
        <v>149.8459</v>
      </c>
      <c r="P4" s="89">
        <f t="shared" si="3"/>
        <v>0.15409999999999968</v>
      </c>
      <c r="Q4" s="92">
        <f t="shared" si="10"/>
        <v>0.99897266666666662</v>
      </c>
      <c r="R4" s="6">
        <f t="shared" ref="R4:R35" si="17">R3+C4-T4</f>
        <v>496.02</v>
      </c>
      <c r="S4" s="105">
        <f t="shared" si="4"/>
        <v>455.99118599999997</v>
      </c>
      <c r="T4" s="105"/>
      <c r="U4" s="105"/>
      <c r="V4" s="106">
        <f t="shared" si="11"/>
        <v>0</v>
      </c>
      <c r="W4" s="106">
        <f t="shared" si="5"/>
        <v>455.99118599999997</v>
      </c>
      <c r="X4" s="96">
        <f t="shared" si="12"/>
        <v>450</v>
      </c>
      <c r="Y4" s="6">
        <f t="shared" si="13"/>
        <v>5.9911859999999706</v>
      </c>
      <c r="Z4" s="4">
        <f t="shared" si="14"/>
        <v>1.3313746666666626E-2</v>
      </c>
      <c r="AA4" s="4">
        <v>0.01</v>
      </c>
      <c r="AB4" s="122" t="str">
        <f t="shared" si="16"/>
        <v>达成</v>
      </c>
    </row>
    <row r="5" spans="1:28">
      <c r="A5" s="102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98" t="s">
        <v>46</v>
      </c>
      <c r="K5" s="80">
        <f t="shared" si="6"/>
        <v>43472</v>
      </c>
      <c r="L5" s="80">
        <f t="shared" ca="1" si="7"/>
        <v>43530</v>
      </c>
      <c r="M5" s="82">
        <f t="shared" ca="1" si="8"/>
        <v>8850</v>
      </c>
      <c r="N5" s="99">
        <f t="shared" ca="1" si="9"/>
        <v>1.4323672316384177</v>
      </c>
      <c r="O5" s="89">
        <f t="shared" si="2"/>
        <v>149.85462799999999</v>
      </c>
      <c r="P5" s="89">
        <f t="shared" si="3"/>
        <v>0.14537200000000894</v>
      </c>
      <c r="Q5" s="92">
        <f t="shared" si="10"/>
        <v>0.9990308533333333</v>
      </c>
      <c r="R5" s="6">
        <f t="shared" si="17"/>
        <v>656.86</v>
      </c>
      <c r="S5" s="105">
        <f t="shared" si="4"/>
        <v>611.99646199999995</v>
      </c>
      <c r="T5" s="105"/>
      <c r="U5" s="105"/>
      <c r="V5" s="106">
        <f t="shared" si="11"/>
        <v>0</v>
      </c>
      <c r="W5" s="106">
        <f t="shared" si="5"/>
        <v>611.99646199999995</v>
      </c>
      <c r="X5" s="96">
        <f t="shared" si="12"/>
        <v>600</v>
      </c>
      <c r="Y5" s="6">
        <f t="shared" si="13"/>
        <v>11.996461999999951</v>
      </c>
      <c r="Z5" s="4">
        <f t="shared" si="14"/>
        <v>1.9994103333333291E-2</v>
      </c>
      <c r="AA5" s="4">
        <f t="shared" si="15"/>
        <v>1.9994103333333291E-2</v>
      </c>
      <c r="AB5" s="122" t="str">
        <f t="shared" si="16"/>
        <v>达成</v>
      </c>
    </row>
    <row r="6" spans="1:28">
      <c r="A6" s="102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98" t="s">
        <v>41</v>
      </c>
      <c r="K6" s="80">
        <f t="shared" si="6"/>
        <v>43473</v>
      </c>
      <c r="L6" s="80">
        <f t="shared" ca="1" si="7"/>
        <v>43529</v>
      </c>
      <c r="M6" s="82">
        <f t="shared" ca="1" si="8"/>
        <v>8550</v>
      </c>
      <c r="N6" s="99">
        <f t="shared" ca="1" si="9"/>
        <v>1.4958596491228067</v>
      </c>
      <c r="O6" s="89">
        <f t="shared" si="2"/>
        <v>149.84869199999997</v>
      </c>
      <c r="P6" s="89">
        <f t="shared" si="3"/>
        <v>0.15130800000002864</v>
      </c>
      <c r="Q6" s="92">
        <f t="shared" si="10"/>
        <v>0.99899127999999981</v>
      </c>
      <c r="R6" s="6">
        <f t="shared" si="17"/>
        <v>819.28</v>
      </c>
      <c r="S6" s="105">
        <f t="shared" si="4"/>
        <v>755.86772799999994</v>
      </c>
      <c r="T6" s="105"/>
      <c r="U6" s="105"/>
      <c r="V6" s="106">
        <f t="shared" si="11"/>
        <v>0</v>
      </c>
      <c r="W6" s="106">
        <f t="shared" si="5"/>
        <v>755.86772799999994</v>
      </c>
      <c r="X6" s="96">
        <f t="shared" si="12"/>
        <v>750</v>
      </c>
      <c r="Y6" s="6">
        <f t="shared" si="13"/>
        <v>5.8677279999999428</v>
      </c>
      <c r="Z6" s="4">
        <f t="shared" si="14"/>
        <v>7.8236373333333553E-3</v>
      </c>
      <c r="AA6" s="4">
        <f t="shared" si="15"/>
        <v>7.8236373333333553E-3</v>
      </c>
      <c r="AB6" s="122" t="str">
        <f t="shared" si="16"/>
        <v>达成</v>
      </c>
    </row>
    <row r="7" spans="1:28">
      <c r="A7" s="102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98" t="s">
        <v>42</v>
      </c>
      <c r="K7" s="80">
        <f t="shared" si="6"/>
        <v>43474</v>
      </c>
      <c r="L7" s="80">
        <f t="shared" ca="1" si="7"/>
        <v>43529</v>
      </c>
      <c r="M7" s="82">
        <f t="shared" ca="1" si="8"/>
        <v>8400</v>
      </c>
      <c r="N7" s="99">
        <f t="shared" ca="1" si="9"/>
        <v>1.5060595238095238</v>
      </c>
      <c r="O7" s="89">
        <f t="shared" si="2"/>
        <v>149.852205</v>
      </c>
      <c r="P7" s="89">
        <f t="shared" si="3"/>
        <v>0.14779500000000212</v>
      </c>
      <c r="Q7" s="92">
        <f t="shared" si="10"/>
        <v>0.99901470000000003</v>
      </c>
      <c r="R7" s="6">
        <f t="shared" si="17"/>
        <v>981.37</v>
      </c>
      <c r="S7" s="105">
        <f t="shared" si="4"/>
        <v>907.27656500000001</v>
      </c>
      <c r="T7" s="105"/>
      <c r="U7" s="105"/>
      <c r="V7" s="106">
        <f t="shared" si="11"/>
        <v>0</v>
      </c>
      <c r="W7" s="106">
        <f t="shared" si="5"/>
        <v>907.27656500000001</v>
      </c>
      <c r="X7" s="96">
        <f t="shared" si="12"/>
        <v>900</v>
      </c>
      <c r="Y7" s="6">
        <f t="shared" si="13"/>
        <v>7.2765650000000051</v>
      </c>
      <c r="Z7" s="4">
        <f t="shared" si="14"/>
        <v>8.0850722222223226E-3</v>
      </c>
      <c r="AA7" s="4">
        <f t="shared" si="15"/>
        <v>8.0850722222223226E-3</v>
      </c>
      <c r="AB7" s="122" t="str">
        <f t="shared" si="16"/>
        <v>达成</v>
      </c>
    </row>
    <row r="8" spans="1:28">
      <c r="A8" s="102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98" t="s">
        <v>44</v>
      </c>
      <c r="K8" s="80">
        <f t="shared" si="6"/>
        <v>43475</v>
      </c>
      <c r="L8" s="80">
        <f t="shared" ca="1" si="7"/>
        <v>43530</v>
      </c>
      <c r="M8" s="82">
        <f t="shared" ca="1" si="8"/>
        <v>8400</v>
      </c>
      <c r="N8" s="99">
        <f t="shared" ca="1" si="9"/>
        <v>1.5251785714285713</v>
      </c>
      <c r="O8" s="89">
        <f t="shared" si="2"/>
        <v>149.84656799999999</v>
      </c>
      <c r="P8" s="89">
        <f t="shared" si="3"/>
        <v>0.15343200000000934</v>
      </c>
      <c r="Q8" s="92">
        <f t="shared" si="10"/>
        <v>0.99897711999999994</v>
      </c>
      <c r="R8" s="6">
        <f t="shared" si="17"/>
        <v>1142.53</v>
      </c>
      <c r="S8" s="105">
        <f t="shared" si="4"/>
        <v>1062.324394</v>
      </c>
      <c r="T8" s="105"/>
      <c r="U8" s="105"/>
      <c r="V8" s="106">
        <f t="shared" si="11"/>
        <v>0</v>
      </c>
      <c r="W8" s="106">
        <f t="shared" si="5"/>
        <v>1062.324394</v>
      </c>
      <c r="X8" s="96">
        <f t="shared" si="12"/>
        <v>1050</v>
      </c>
      <c r="Y8" s="6">
        <f t="shared" si="13"/>
        <v>12.324393999999984</v>
      </c>
      <c r="Z8" s="4">
        <f t="shared" si="14"/>
        <v>1.1737518095238153E-2</v>
      </c>
      <c r="AA8" s="4">
        <f t="shared" si="15"/>
        <v>1.1737518095238153E-2</v>
      </c>
      <c r="AB8" s="122" t="str">
        <f t="shared" si="16"/>
        <v>达成</v>
      </c>
    </row>
    <row r="9" spans="1:28">
      <c r="A9" s="102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98" t="s">
        <v>63</v>
      </c>
      <c r="K9" s="80">
        <f t="shared" si="6"/>
        <v>43476</v>
      </c>
      <c r="L9" s="80">
        <f t="shared" ca="1" si="7"/>
        <v>43553</v>
      </c>
      <c r="M9" s="82">
        <f t="shared" ca="1" si="8"/>
        <v>11700</v>
      </c>
      <c r="N9" s="99">
        <f t="shared" ca="1" si="9"/>
        <v>1.0903205128205125</v>
      </c>
      <c r="O9" s="89">
        <f t="shared" si="2"/>
        <v>149.85088800000003</v>
      </c>
      <c r="P9" s="89">
        <f t="shared" si="3"/>
        <v>0.14911199999997393</v>
      </c>
      <c r="Q9" s="92">
        <f t="shared" si="10"/>
        <v>0.99900592000000021</v>
      </c>
      <c r="R9" s="6">
        <f t="shared" si="17"/>
        <v>1302.6099999999999</v>
      </c>
      <c r="S9" s="105">
        <f t="shared" si="4"/>
        <v>1219.3732210000001</v>
      </c>
      <c r="T9" s="105"/>
      <c r="U9" s="105"/>
      <c r="V9" s="106">
        <f t="shared" si="11"/>
        <v>0</v>
      </c>
      <c r="W9" s="106">
        <f t="shared" si="5"/>
        <v>1219.3732210000001</v>
      </c>
      <c r="X9" s="96">
        <f t="shared" si="12"/>
        <v>1200</v>
      </c>
      <c r="Y9" s="6">
        <f t="shared" si="13"/>
        <v>19.373221000000058</v>
      </c>
      <c r="Z9" s="4">
        <f t="shared" si="14"/>
        <v>1.6144350833333432E-2</v>
      </c>
      <c r="AA9" s="4">
        <f t="shared" si="15"/>
        <v>1.6144350833333432E-2</v>
      </c>
      <c r="AB9" s="122" t="str">
        <f t="shared" si="16"/>
        <v>达成</v>
      </c>
    </row>
    <row r="10" spans="1:28">
      <c r="A10" s="102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98" t="s">
        <v>45</v>
      </c>
      <c r="K10" s="80">
        <f t="shared" si="6"/>
        <v>43479</v>
      </c>
      <c r="L10" s="80">
        <f t="shared" ca="1" si="7"/>
        <v>43530</v>
      </c>
      <c r="M10" s="82">
        <f t="shared" ca="1" si="8"/>
        <v>7800</v>
      </c>
      <c r="N10" s="99">
        <f t="shared" ca="1" si="9"/>
        <v>1.6565384615384617</v>
      </c>
      <c r="O10" s="89">
        <f t="shared" si="2"/>
        <v>149.84618599999999</v>
      </c>
      <c r="P10" s="89">
        <f t="shared" si="3"/>
        <v>0.15381400000001122</v>
      </c>
      <c r="Q10" s="92">
        <f t="shared" si="10"/>
        <v>0.99897457333333328</v>
      </c>
      <c r="R10" s="6">
        <f t="shared" si="17"/>
        <v>1464.03</v>
      </c>
      <c r="S10" s="105">
        <f t="shared" si="4"/>
        <v>1359.059049</v>
      </c>
      <c r="T10" s="105"/>
      <c r="U10" s="105"/>
      <c r="V10" s="106">
        <f t="shared" si="11"/>
        <v>0</v>
      </c>
      <c r="W10" s="106">
        <f t="shared" si="5"/>
        <v>1359.059049</v>
      </c>
      <c r="X10" s="96">
        <f t="shared" si="12"/>
        <v>1350</v>
      </c>
      <c r="Y10" s="6">
        <f t="shared" si="13"/>
        <v>9.0590489999999591</v>
      </c>
      <c r="Z10" s="4">
        <f t="shared" si="14"/>
        <v>6.7104066666665574E-3</v>
      </c>
      <c r="AA10" s="4">
        <f t="shared" si="15"/>
        <v>6.7104066666665574E-3</v>
      </c>
      <c r="AB10" s="122" t="str">
        <f t="shared" si="16"/>
        <v>达成</v>
      </c>
    </row>
    <row r="11" spans="1:28">
      <c r="A11" s="102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98" t="s">
        <v>70</v>
      </c>
      <c r="K11" s="80">
        <f t="shared" si="6"/>
        <v>43480</v>
      </c>
      <c r="L11" s="80">
        <f t="shared" ca="1" si="7"/>
        <v>43556</v>
      </c>
      <c r="M11" s="82">
        <f t="shared" ca="1" si="8"/>
        <v>11550</v>
      </c>
      <c r="N11" s="99">
        <f t="shared" ca="1" si="9"/>
        <v>1.1932813852813851</v>
      </c>
      <c r="O11" s="89">
        <f t="shared" si="2"/>
        <v>149.8459</v>
      </c>
      <c r="P11" s="89">
        <f t="shared" si="3"/>
        <v>0.15409999999999968</v>
      </c>
      <c r="Q11" s="92">
        <f t="shared" si="10"/>
        <v>0.99897266666666662</v>
      </c>
      <c r="R11" s="6">
        <f t="shared" si="17"/>
        <v>1622.53</v>
      </c>
      <c r="S11" s="105">
        <f t="shared" si="4"/>
        <v>1533.9398619999999</v>
      </c>
      <c r="T11" s="105"/>
      <c r="U11" s="105"/>
      <c r="V11" s="106">
        <f t="shared" si="11"/>
        <v>0</v>
      </c>
      <c r="W11" s="106">
        <f t="shared" si="5"/>
        <v>1533.9398619999999</v>
      </c>
      <c r="X11" s="96">
        <f t="shared" si="12"/>
        <v>1500</v>
      </c>
      <c r="Y11" s="6">
        <f t="shared" si="13"/>
        <v>33.939861999999948</v>
      </c>
      <c r="Z11" s="4">
        <f t="shared" si="14"/>
        <v>2.2626574666666732E-2</v>
      </c>
      <c r="AA11" s="4">
        <f t="shared" si="15"/>
        <v>2.2626574666666732E-2</v>
      </c>
      <c r="AB11" s="122" t="str">
        <f t="shared" si="16"/>
        <v>达成</v>
      </c>
    </row>
    <row r="12" spans="1:28">
      <c r="A12" s="102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98" t="s">
        <v>71</v>
      </c>
      <c r="K12" s="80">
        <f t="shared" si="6"/>
        <v>43481</v>
      </c>
      <c r="L12" s="80">
        <f t="shared" ca="1" si="7"/>
        <v>43556</v>
      </c>
      <c r="M12" s="82">
        <f t="shared" ca="1" si="8"/>
        <v>11400</v>
      </c>
      <c r="N12" s="99">
        <f t="shared" ca="1" si="9"/>
        <v>1.2077017543859649</v>
      </c>
      <c r="O12" s="89">
        <f t="shared" si="2"/>
        <v>149.849232</v>
      </c>
      <c r="P12" s="89">
        <f t="shared" si="3"/>
        <v>0.15076799999999935</v>
      </c>
      <c r="Q12" s="92">
        <f t="shared" si="10"/>
        <v>0.99899488000000003</v>
      </c>
      <c r="R12" s="6">
        <f t="shared" si="17"/>
        <v>1781</v>
      </c>
      <c r="S12" s="105">
        <f t="shared" si="4"/>
        <v>1684.1135999999999</v>
      </c>
      <c r="T12" s="105"/>
      <c r="U12" s="105"/>
      <c r="V12" s="106">
        <f t="shared" ref="V12:V75" si="18">V11+U12</f>
        <v>0</v>
      </c>
      <c r="W12" s="106">
        <f t="shared" ref="W12:W75" si="19">V12+S12</f>
        <v>1684.1135999999999</v>
      </c>
      <c r="X12" s="96">
        <f t="shared" si="12"/>
        <v>1650</v>
      </c>
      <c r="Y12" s="6">
        <f t="shared" ref="Y12:Y75" si="20">W12-X12</f>
        <v>34.113599999999906</v>
      </c>
      <c r="Z12" s="4">
        <f t="shared" ref="Z12:Z75" si="21">W12/X12-1</f>
        <v>2.0674909090909077E-2</v>
      </c>
      <c r="AA12" s="4">
        <f t="shared" ref="AA12:AA75" si="22">S12/(X12-V12)-1</f>
        <v>2.0674909090909077E-2</v>
      </c>
      <c r="AB12" s="122" t="str">
        <f t="shared" si="16"/>
        <v>达成</v>
      </c>
    </row>
    <row r="13" spans="1:28">
      <c r="A13" s="102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98" t="s">
        <v>72</v>
      </c>
      <c r="K13" s="80">
        <f t="shared" si="6"/>
        <v>43482</v>
      </c>
      <c r="L13" s="80">
        <f t="shared" ca="1" si="7"/>
        <v>43556</v>
      </c>
      <c r="M13" s="82">
        <f t="shared" ca="1" si="8"/>
        <v>11250</v>
      </c>
      <c r="N13" s="99">
        <f t="shared" ca="1" si="9"/>
        <v>1.2562488888888887</v>
      </c>
      <c r="O13" s="89">
        <f t="shared" si="2"/>
        <v>149.85351</v>
      </c>
      <c r="P13" s="89">
        <f t="shared" si="3"/>
        <v>0.14649000000000001</v>
      </c>
      <c r="Q13" s="92">
        <f t="shared" si="10"/>
        <v>0.99902340000000001</v>
      </c>
      <c r="R13" s="6">
        <f t="shared" si="17"/>
        <v>1940.3</v>
      </c>
      <c r="S13" s="105">
        <f t="shared" si="4"/>
        <v>1825.2402099999999</v>
      </c>
      <c r="T13" s="105"/>
      <c r="U13" s="105"/>
      <c r="V13" s="106">
        <f t="shared" si="18"/>
        <v>0</v>
      </c>
      <c r="W13" s="106">
        <f t="shared" si="19"/>
        <v>1825.2402099999999</v>
      </c>
      <c r="X13" s="96">
        <f t="shared" si="12"/>
        <v>1800</v>
      </c>
      <c r="Y13" s="6">
        <f t="shared" si="20"/>
        <v>25.240209999999934</v>
      </c>
      <c r="Z13" s="4">
        <f t="shared" si="21"/>
        <v>1.402233888888893E-2</v>
      </c>
      <c r="AA13" s="4">
        <f t="shared" si="22"/>
        <v>1.402233888888893E-2</v>
      </c>
      <c r="AB13" s="122" t="str">
        <f t="shared" si="16"/>
        <v>达成</v>
      </c>
    </row>
    <row r="14" spans="1:28">
      <c r="A14" s="102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98" t="s">
        <v>73</v>
      </c>
      <c r="K14" s="80">
        <f t="shared" si="6"/>
        <v>43483</v>
      </c>
      <c r="L14" s="80">
        <f t="shared" ca="1" si="7"/>
        <v>43556</v>
      </c>
      <c r="M14" s="82">
        <f t="shared" ca="1" si="8"/>
        <v>11100</v>
      </c>
      <c r="N14" s="99">
        <f t="shared" ca="1" si="9"/>
        <v>1.1683288288288289</v>
      </c>
      <c r="O14" s="89">
        <f t="shared" si="2"/>
        <v>149.854016</v>
      </c>
      <c r="P14" s="89">
        <f t="shared" si="3"/>
        <v>0.14598399999999856</v>
      </c>
      <c r="Q14" s="92">
        <f t="shared" si="10"/>
        <v>0.99902677333333334</v>
      </c>
      <c r="R14" s="6">
        <f t="shared" si="17"/>
        <v>2096.92</v>
      </c>
      <c r="S14" s="105">
        <f t="shared" si="4"/>
        <v>2006.3330559999999</v>
      </c>
      <c r="T14" s="105"/>
      <c r="U14" s="105"/>
      <c r="V14" s="106">
        <f t="shared" si="18"/>
        <v>0</v>
      </c>
      <c r="W14" s="106">
        <f t="shared" si="19"/>
        <v>2006.3330559999999</v>
      </c>
      <c r="X14" s="96">
        <f t="shared" si="12"/>
        <v>1950</v>
      </c>
      <c r="Y14" s="6">
        <f t="shared" si="20"/>
        <v>56.333055999999942</v>
      </c>
      <c r="Z14" s="4">
        <f t="shared" si="21"/>
        <v>2.8888746666666743E-2</v>
      </c>
      <c r="AA14" s="4">
        <f t="shared" si="22"/>
        <v>2.8888746666666743E-2</v>
      </c>
      <c r="AB14" s="122" t="str">
        <f t="shared" si="16"/>
        <v>达成</v>
      </c>
    </row>
    <row r="15" spans="1:28">
      <c r="A15" s="102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98" t="s">
        <v>74</v>
      </c>
      <c r="K15" s="80">
        <f t="shared" si="6"/>
        <v>43486</v>
      </c>
      <c r="L15" s="80">
        <f t="shared" ca="1" si="7"/>
        <v>43556</v>
      </c>
      <c r="M15" s="82">
        <f t="shared" ca="1" si="8"/>
        <v>10650</v>
      </c>
      <c r="N15" s="99">
        <f t="shared" ca="1" si="9"/>
        <v>1.1847934272300467</v>
      </c>
      <c r="O15" s="89">
        <f t="shared" si="2"/>
        <v>149.84844000000001</v>
      </c>
      <c r="P15" s="89">
        <f t="shared" si="3"/>
        <v>0.15155999999998926</v>
      </c>
      <c r="Q15" s="92">
        <f t="shared" si="10"/>
        <v>0.99898960000000003</v>
      </c>
      <c r="R15" s="6">
        <f t="shared" si="17"/>
        <v>2252.7200000000003</v>
      </c>
      <c r="S15" s="105">
        <f t="shared" si="4"/>
        <v>2166.6660960000004</v>
      </c>
      <c r="T15" s="105"/>
      <c r="U15" s="105"/>
      <c r="V15" s="106">
        <f t="shared" si="18"/>
        <v>0</v>
      </c>
      <c r="W15" s="106">
        <f t="shared" si="19"/>
        <v>2166.6660960000004</v>
      </c>
      <c r="X15" s="96">
        <f t="shared" si="12"/>
        <v>2100</v>
      </c>
      <c r="Y15" s="6">
        <f t="shared" si="20"/>
        <v>66.66609600000038</v>
      </c>
      <c r="Z15" s="4">
        <f t="shared" si="21"/>
        <v>3.1745760000000178E-2</v>
      </c>
      <c r="AA15" s="4">
        <f t="shared" si="22"/>
        <v>3.1745760000000178E-2</v>
      </c>
      <c r="AB15" s="122" t="str">
        <f t="shared" si="16"/>
        <v>达成</v>
      </c>
    </row>
    <row r="16" spans="1:28">
      <c r="A16" s="102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98" t="s">
        <v>75</v>
      </c>
      <c r="K16" s="80">
        <f t="shared" si="6"/>
        <v>43487</v>
      </c>
      <c r="L16" s="80">
        <f t="shared" ca="1" si="7"/>
        <v>43556</v>
      </c>
      <c r="M16" s="82">
        <f t="shared" ca="1" si="8"/>
        <v>10500</v>
      </c>
      <c r="N16" s="99">
        <f t="shared" ca="1" si="9"/>
        <v>1.2823666666666662</v>
      </c>
      <c r="O16" s="89">
        <f t="shared" si="2"/>
        <v>149.84994600000002</v>
      </c>
      <c r="P16" s="89">
        <f t="shared" si="3"/>
        <v>0.15005399999998303</v>
      </c>
      <c r="Q16" s="92">
        <f t="shared" si="10"/>
        <v>0.99899964000000008</v>
      </c>
      <c r="R16" s="6">
        <f t="shared" si="17"/>
        <v>2410.4900000000002</v>
      </c>
      <c r="S16" s="105">
        <f t="shared" si="4"/>
        <v>2289.4834020000003</v>
      </c>
      <c r="T16" s="105"/>
      <c r="U16" s="105"/>
      <c r="V16" s="106">
        <f t="shared" si="18"/>
        <v>0</v>
      </c>
      <c r="W16" s="106">
        <f t="shared" si="19"/>
        <v>2289.4834020000003</v>
      </c>
      <c r="X16" s="96">
        <f t="shared" si="12"/>
        <v>2250</v>
      </c>
      <c r="Y16" s="6">
        <f t="shared" si="20"/>
        <v>39.483402000000297</v>
      </c>
      <c r="Z16" s="4">
        <f t="shared" si="21"/>
        <v>1.7548178666666692E-2</v>
      </c>
      <c r="AA16" s="4">
        <f t="shared" si="22"/>
        <v>1.7548178666666692E-2</v>
      </c>
      <c r="AB16" s="122" t="str">
        <f t="shared" si="16"/>
        <v>达成</v>
      </c>
    </row>
    <row r="17" spans="1:28">
      <c r="A17" s="102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98" t="s">
        <v>76</v>
      </c>
      <c r="K17" s="80">
        <f t="shared" si="6"/>
        <v>43488</v>
      </c>
      <c r="L17" s="80">
        <f t="shared" ca="1" si="7"/>
        <v>43556</v>
      </c>
      <c r="M17" s="82">
        <f t="shared" ca="1" si="8"/>
        <v>10350</v>
      </c>
      <c r="N17" s="99">
        <f t="shared" ca="1" si="9"/>
        <v>1.3048309178743962</v>
      </c>
      <c r="O17" s="89">
        <f t="shared" si="2"/>
        <v>149.847005</v>
      </c>
      <c r="P17" s="89">
        <f t="shared" si="3"/>
        <v>0.15299500000000421</v>
      </c>
      <c r="Q17" s="92">
        <f t="shared" si="10"/>
        <v>0.99898003333333329</v>
      </c>
      <c r="R17" s="6">
        <f t="shared" si="17"/>
        <v>2568.34</v>
      </c>
      <c r="S17" s="105">
        <f t="shared" si="4"/>
        <v>2438.1251620000003</v>
      </c>
      <c r="T17" s="105"/>
      <c r="U17" s="105"/>
      <c r="V17" s="106">
        <f t="shared" si="18"/>
        <v>0</v>
      </c>
      <c r="W17" s="106">
        <f t="shared" si="19"/>
        <v>2438.1251620000003</v>
      </c>
      <c r="X17" s="96">
        <f t="shared" si="12"/>
        <v>2400</v>
      </c>
      <c r="Y17" s="6">
        <f t="shared" si="20"/>
        <v>38.125162000000273</v>
      </c>
      <c r="Z17" s="4">
        <f t="shared" si="21"/>
        <v>1.5885484166666686E-2</v>
      </c>
      <c r="AA17" s="4">
        <f t="shared" si="22"/>
        <v>1.5885484166666686E-2</v>
      </c>
      <c r="AB17" s="122" t="str">
        <f t="shared" si="16"/>
        <v>达成</v>
      </c>
    </row>
    <row r="18" spans="1:28">
      <c r="A18" s="102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98" t="s">
        <v>77</v>
      </c>
      <c r="K18" s="80">
        <f t="shared" si="6"/>
        <v>43489</v>
      </c>
      <c r="L18" s="80">
        <f t="shared" ca="1" si="7"/>
        <v>43556</v>
      </c>
      <c r="M18" s="82">
        <f t="shared" ca="1" si="8"/>
        <v>10200</v>
      </c>
      <c r="N18" s="99">
        <f t="shared" ca="1" si="9"/>
        <v>1.2889509803921573</v>
      </c>
      <c r="O18" s="89">
        <f t="shared" si="2"/>
        <v>149.85372900000002</v>
      </c>
      <c r="P18" s="89">
        <f t="shared" si="3"/>
        <v>0.1462709999999845</v>
      </c>
      <c r="Q18" s="92">
        <f t="shared" si="10"/>
        <v>0.99902486000000013</v>
      </c>
      <c r="R18" s="6">
        <f t="shared" si="17"/>
        <v>2725.3700000000003</v>
      </c>
      <c r="S18" s="105">
        <f t="shared" si="4"/>
        <v>2600.8205910000006</v>
      </c>
      <c r="T18" s="105"/>
      <c r="U18" s="105"/>
      <c r="V18" s="106">
        <f t="shared" si="18"/>
        <v>0</v>
      </c>
      <c r="W18" s="106">
        <f t="shared" si="19"/>
        <v>2600.8205910000006</v>
      </c>
      <c r="X18" s="96">
        <f t="shared" si="12"/>
        <v>2550</v>
      </c>
      <c r="Y18" s="6">
        <f t="shared" si="20"/>
        <v>50.820591000000604</v>
      </c>
      <c r="Z18" s="4">
        <f t="shared" si="21"/>
        <v>1.9929643529412067E-2</v>
      </c>
      <c r="AA18" s="4">
        <f t="shared" si="22"/>
        <v>1.9929643529412067E-2</v>
      </c>
      <c r="AB18" s="122" t="str">
        <f t="shared" si="16"/>
        <v>达成</v>
      </c>
    </row>
    <row r="19" spans="1:28">
      <c r="A19" s="102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98" t="s">
        <v>78</v>
      </c>
      <c r="K19" s="80">
        <f t="shared" si="6"/>
        <v>43490</v>
      </c>
      <c r="L19" s="80">
        <f t="shared" ca="1" si="7"/>
        <v>43556</v>
      </c>
      <c r="M19" s="82">
        <f t="shared" ca="1" si="8"/>
        <v>10050</v>
      </c>
      <c r="N19" s="99">
        <f t="shared" ca="1" si="9"/>
        <v>1.2566169154228854</v>
      </c>
      <c r="O19" s="89">
        <f t="shared" si="2"/>
        <v>149.84612800000002</v>
      </c>
      <c r="P19" s="89">
        <f t="shared" si="3"/>
        <v>0.15387199999997847</v>
      </c>
      <c r="Q19" s="92">
        <f t="shared" si="10"/>
        <v>0.99897418666666682</v>
      </c>
      <c r="R19" s="6">
        <f t="shared" si="17"/>
        <v>2881.2000000000003</v>
      </c>
      <c r="S19" s="105">
        <f t="shared" si="4"/>
        <v>2770.5619200000001</v>
      </c>
      <c r="T19" s="105"/>
      <c r="U19" s="105"/>
      <c r="V19" s="106">
        <f t="shared" si="18"/>
        <v>0</v>
      </c>
      <c r="W19" s="106">
        <f t="shared" si="19"/>
        <v>2770.5619200000001</v>
      </c>
      <c r="X19" s="96">
        <f t="shared" si="12"/>
        <v>2700</v>
      </c>
      <c r="Y19" s="6">
        <f t="shared" si="20"/>
        <v>70.5619200000001</v>
      </c>
      <c r="Z19" s="4">
        <f t="shared" si="21"/>
        <v>2.6134044444444449E-2</v>
      </c>
      <c r="AA19" s="4">
        <f t="shared" si="22"/>
        <v>2.6134044444444449E-2</v>
      </c>
      <c r="AB19" s="122" t="str">
        <f t="shared" si="16"/>
        <v>达成</v>
      </c>
    </row>
    <row r="20" spans="1:28">
      <c r="A20" s="102" t="s">
        <v>205</v>
      </c>
      <c r="B20" s="22">
        <v>105</v>
      </c>
      <c r="C20" s="23">
        <v>104.62</v>
      </c>
      <c r="D20" s="24">
        <v>1.0026999999999999</v>
      </c>
      <c r="E20" s="25">
        <f>10%*Q20+13%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98" t="s">
        <v>83</v>
      </c>
      <c r="K20" s="80">
        <f t="shared" si="6"/>
        <v>43508</v>
      </c>
      <c r="L20" s="80">
        <f t="shared" ca="1" si="7"/>
        <v>43563</v>
      </c>
      <c r="M20" s="82">
        <f t="shared" ca="1" si="8"/>
        <v>5880</v>
      </c>
      <c r="N20" s="99">
        <f t="shared" ca="1" si="9"/>
        <v>1.3327465986394555</v>
      </c>
      <c r="O20" s="89">
        <f t="shared" si="2"/>
        <v>104.902474</v>
      </c>
      <c r="P20" s="89">
        <f t="shared" si="3"/>
        <v>9.7526000000002E-2</v>
      </c>
      <c r="Q20" s="92">
        <f>O20/150</f>
        <v>0.69934982666666667</v>
      </c>
      <c r="R20" s="6">
        <f t="shared" si="17"/>
        <v>2985.82</v>
      </c>
      <c r="S20" s="105">
        <f t="shared" si="4"/>
        <v>2993.8817140000001</v>
      </c>
      <c r="T20" s="105"/>
      <c r="U20" s="105"/>
      <c r="V20" s="106">
        <f t="shared" si="18"/>
        <v>0</v>
      </c>
      <c r="W20" s="106">
        <f t="shared" si="19"/>
        <v>2993.8817140000001</v>
      </c>
      <c r="X20" s="96">
        <f t="shared" si="12"/>
        <v>2805</v>
      </c>
      <c r="Y20" s="6">
        <f t="shared" si="20"/>
        <v>188.8817140000001</v>
      </c>
      <c r="Z20" s="4">
        <f t="shared" si="21"/>
        <v>6.7337509447415345E-2</v>
      </c>
      <c r="AA20" s="4">
        <f t="shared" si="22"/>
        <v>6.7337509447415345E-2</v>
      </c>
      <c r="AB20" s="122" t="str">
        <f t="shared" si="16"/>
        <v>达成</v>
      </c>
    </row>
    <row r="21" spans="1:28">
      <c r="A21" s="102" t="s">
        <v>207</v>
      </c>
      <c r="B21" s="22">
        <v>90</v>
      </c>
      <c r="C21" s="23">
        <v>87.89</v>
      </c>
      <c r="D21" s="24">
        <v>1.0229999999999999</v>
      </c>
      <c r="E21" s="25">
        <f>10%*Q21+13%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98" t="s">
        <v>94</v>
      </c>
      <c r="K21" s="80">
        <f t="shared" si="6"/>
        <v>43510</v>
      </c>
      <c r="L21" s="80">
        <f t="shared" ca="1" si="7"/>
        <v>43574</v>
      </c>
      <c r="M21" s="82">
        <f t="shared" ca="1" si="8"/>
        <v>5850</v>
      </c>
      <c r="N21" s="99">
        <f t="shared" ca="1" si="9"/>
        <v>1.1099743589743594</v>
      </c>
      <c r="O21" s="89">
        <f t="shared" si="2"/>
        <v>89.911469999999994</v>
      </c>
      <c r="P21" s="89">
        <f t="shared" si="3"/>
        <v>8.8530000000005771E-2</v>
      </c>
      <c r="Q21" s="92">
        <f>O21/150</f>
        <v>0.59940979999999999</v>
      </c>
      <c r="R21" s="6">
        <f t="shared" si="17"/>
        <v>3073.71</v>
      </c>
      <c r="S21" s="105">
        <f t="shared" si="4"/>
        <v>3144.4053299999996</v>
      </c>
      <c r="T21" s="105"/>
      <c r="U21" s="105"/>
      <c r="V21" s="106">
        <f t="shared" si="18"/>
        <v>0</v>
      </c>
      <c r="W21" s="106">
        <f t="shared" si="19"/>
        <v>3144.4053299999996</v>
      </c>
      <c r="X21" s="96">
        <f t="shared" si="12"/>
        <v>2895</v>
      </c>
      <c r="Y21" s="6">
        <f t="shared" si="20"/>
        <v>249.40532999999959</v>
      </c>
      <c r="Z21" s="4">
        <f t="shared" si="21"/>
        <v>8.6150373056994578E-2</v>
      </c>
      <c r="AA21" s="4">
        <f t="shared" si="22"/>
        <v>8.6150373056994578E-2</v>
      </c>
      <c r="AB21" s="122" t="str">
        <f t="shared" si="16"/>
        <v>达成</v>
      </c>
    </row>
    <row r="22" spans="1:28">
      <c r="A22" s="102" t="s">
        <v>208</v>
      </c>
      <c r="B22" s="22">
        <v>90</v>
      </c>
      <c r="C22" s="23">
        <v>89.46</v>
      </c>
      <c r="D22" s="24">
        <v>1.0049999999999999</v>
      </c>
      <c r="E22" s="25">
        <f>10%*Q22+13%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98" t="s">
        <v>82</v>
      </c>
      <c r="K22" s="80">
        <f t="shared" si="6"/>
        <v>43511</v>
      </c>
      <c r="L22" s="80">
        <f t="shared" ca="1" si="7"/>
        <v>43558</v>
      </c>
      <c r="M22" s="82">
        <f t="shared" ca="1" si="8"/>
        <v>4320</v>
      </c>
      <c r="N22" s="99">
        <f t="shared" ca="1" si="9"/>
        <v>1.4532407407407411</v>
      </c>
      <c r="O22" s="89">
        <f t="shared" si="2"/>
        <v>89.907299999999978</v>
      </c>
      <c r="P22" s="89">
        <f t="shared" si="3"/>
        <v>9.2700000000021987E-2</v>
      </c>
      <c r="Q22" s="92">
        <f>O22/150</f>
        <v>0.59938199999999986</v>
      </c>
      <c r="R22" s="6">
        <f t="shared" si="17"/>
        <v>3163.17</v>
      </c>
      <c r="S22" s="105">
        <f t="shared" si="4"/>
        <v>3178.9858499999996</v>
      </c>
      <c r="T22" s="105"/>
      <c r="U22" s="105"/>
      <c r="V22" s="106">
        <f t="shared" si="18"/>
        <v>0</v>
      </c>
      <c r="W22" s="106">
        <f t="shared" si="19"/>
        <v>3178.9858499999996</v>
      </c>
      <c r="X22" s="96">
        <f t="shared" si="12"/>
        <v>2985</v>
      </c>
      <c r="Y22" s="6">
        <f t="shared" si="20"/>
        <v>193.98584999999957</v>
      </c>
      <c r="Z22" s="4">
        <f t="shared" si="21"/>
        <v>6.4986884422110425E-2</v>
      </c>
      <c r="AA22" s="4">
        <f t="shared" si="22"/>
        <v>6.4986884422110425E-2</v>
      </c>
      <c r="AB22" s="122" t="str">
        <f t="shared" si="16"/>
        <v>达成</v>
      </c>
    </row>
    <row r="23" spans="1:28">
      <c r="A23" s="102" t="s">
        <v>199</v>
      </c>
      <c r="B23" s="22">
        <v>270</v>
      </c>
      <c r="C23" s="94">
        <v>253.95</v>
      </c>
      <c r="D23" s="95">
        <v>1.0616000000000001</v>
      </c>
      <c r="E23" s="25">
        <f>10%*Q23+13%</f>
        <v>0.30972887999999998</v>
      </c>
      <c r="F23" s="44">
        <f t="shared" si="0"/>
        <v>0.30466666666666664</v>
      </c>
      <c r="G23" s="26">
        <v>352.26</v>
      </c>
      <c r="H23" s="43">
        <f t="shared" si="1"/>
        <v>82.259999999999991</v>
      </c>
      <c r="I23" s="22" t="s">
        <v>11</v>
      </c>
      <c r="J23" s="98" t="s">
        <v>757</v>
      </c>
      <c r="K23" s="80">
        <f t="shared" si="6"/>
        <v>43493</v>
      </c>
      <c r="L23" s="80">
        <f t="shared" ca="1" si="7"/>
        <v>43774</v>
      </c>
      <c r="M23" s="82">
        <f t="shared" ca="1" si="8"/>
        <v>76140</v>
      </c>
      <c r="N23" s="99">
        <f t="shared" ca="1" si="9"/>
        <v>0.39433806146572098</v>
      </c>
      <c r="O23" s="89">
        <f t="shared" si="2"/>
        <v>269.59332000000001</v>
      </c>
      <c r="P23" s="89">
        <f t="shared" si="3"/>
        <v>0.40667999999999438</v>
      </c>
      <c r="Q23" s="92">
        <f t="shared" si="10"/>
        <v>1.7972888</v>
      </c>
      <c r="R23" s="6">
        <f t="shared" si="17"/>
        <v>3417.12</v>
      </c>
      <c r="S23" s="105">
        <f t="shared" si="4"/>
        <v>3627.6145920000004</v>
      </c>
      <c r="T23" s="105"/>
      <c r="U23" s="105"/>
      <c r="V23" s="106">
        <f t="shared" si="18"/>
        <v>0</v>
      </c>
      <c r="W23" s="106">
        <f t="shared" si="19"/>
        <v>3627.6145920000004</v>
      </c>
      <c r="X23" s="96">
        <f t="shared" si="12"/>
        <v>3255</v>
      </c>
      <c r="Y23" s="6">
        <f t="shared" si="20"/>
        <v>372.61459200000036</v>
      </c>
      <c r="Z23" s="4">
        <f t="shared" si="21"/>
        <v>0.11447452903225819</v>
      </c>
      <c r="AA23" s="4">
        <f t="shared" si="22"/>
        <v>0.11447452903225819</v>
      </c>
      <c r="AB23" s="123">
        <f t="shared" si="16"/>
        <v>5.062213333333343E-3</v>
      </c>
    </row>
    <row r="24" spans="1:28">
      <c r="A24" s="103" t="s">
        <v>200</v>
      </c>
      <c r="B24">
        <v>270</v>
      </c>
      <c r="C24" s="55">
        <v>253.16</v>
      </c>
      <c r="D24" s="56">
        <v>1.0649</v>
      </c>
      <c r="E24" s="19">
        <f t="shared" ref="E24:E87" si="23">10%*Q24+13%</f>
        <v>0.30972672266666668</v>
      </c>
      <c r="F24" s="37">
        <f t="shared" si="0"/>
        <v>0.265987525925926</v>
      </c>
      <c r="H24" s="41">
        <f t="shared" si="1"/>
        <v>71.816632000000027</v>
      </c>
      <c r="I24" t="s">
        <v>7</v>
      </c>
      <c r="J24" s="96" t="s">
        <v>15</v>
      </c>
      <c r="K24" s="80">
        <f t="shared" si="6"/>
        <v>43494</v>
      </c>
      <c r="L24" s="80" t="str">
        <f t="shared" ca="1" si="7"/>
        <v>2019-12-02</v>
      </c>
      <c r="M24" s="82">
        <f t="shared" ca="1" si="8"/>
        <v>83160</v>
      </c>
      <c r="N24" s="99">
        <f t="shared" ca="1" si="9"/>
        <v>0.31521249013949026</v>
      </c>
      <c r="O24" s="89">
        <f t="shared" si="2"/>
        <v>269.59008399999999</v>
      </c>
      <c r="P24" s="89">
        <f t="shared" si="3"/>
        <v>0.40991600000000972</v>
      </c>
      <c r="Q24" s="92">
        <f t="shared" si="10"/>
        <v>1.7972672266666665</v>
      </c>
      <c r="R24" s="6">
        <f t="shared" si="17"/>
        <v>3670.2799999999997</v>
      </c>
      <c r="S24" s="105">
        <f t="shared" si="4"/>
        <v>3908.4811719999998</v>
      </c>
      <c r="T24" s="105"/>
      <c r="U24" s="105"/>
      <c r="V24" s="106">
        <f t="shared" si="18"/>
        <v>0</v>
      </c>
      <c r="W24" s="106">
        <f t="shared" si="19"/>
        <v>3908.4811719999998</v>
      </c>
      <c r="X24" s="96">
        <f t="shared" si="12"/>
        <v>3525</v>
      </c>
      <c r="Y24" s="6">
        <f t="shared" si="20"/>
        <v>383.48117199999979</v>
      </c>
      <c r="Z24" s="4">
        <f t="shared" si="21"/>
        <v>0.10878898496453893</v>
      </c>
      <c r="AA24" s="4">
        <f t="shared" si="22"/>
        <v>0.10878898496453893</v>
      </c>
      <c r="AB24" s="123">
        <f t="shared" si="16"/>
        <v>4.3739196740740671E-2</v>
      </c>
    </row>
    <row r="25" spans="1:28">
      <c r="A25" s="102" t="s">
        <v>201</v>
      </c>
      <c r="B25" s="22">
        <v>255</v>
      </c>
      <c r="C25" s="94">
        <v>240.9</v>
      </c>
      <c r="D25" s="95">
        <v>1.0569999999999999</v>
      </c>
      <c r="E25" s="25">
        <f t="shared" si="23"/>
        <v>0.29975419999999997</v>
      </c>
      <c r="F25" s="37">
        <f t="shared" si="0"/>
        <v>0.29388235294117648</v>
      </c>
      <c r="G25" s="26">
        <v>329.94</v>
      </c>
      <c r="H25" s="43">
        <f t="shared" si="1"/>
        <v>74.94</v>
      </c>
      <c r="I25" s="22" t="s">
        <v>798</v>
      </c>
      <c r="J25" s="98" t="s">
        <v>638</v>
      </c>
      <c r="K25" s="80">
        <f t="shared" si="6"/>
        <v>43495</v>
      </c>
      <c r="L25" s="80">
        <f t="shared" ca="1" si="7"/>
        <v>43714</v>
      </c>
      <c r="M25" s="82">
        <f t="shared" ca="1" si="8"/>
        <v>56100</v>
      </c>
      <c r="N25" s="99">
        <f t="shared" ca="1" si="9"/>
        <v>0.48757754010695187</v>
      </c>
      <c r="O25" s="89">
        <f t="shared" si="2"/>
        <v>254.63129999999998</v>
      </c>
      <c r="P25" s="89">
        <f t="shared" si="3"/>
        <v>0.36870000000001824</v>
      </c>
      <c r="Q25" s="92">
        <f t="shared" si="10"/>
        <v>1.6975419999999999</v>
      </c>
      <c r="R25" s="6">
        <f t="shared" si="17"/>
        <v>3911.18</v>
      </c>
      <c r="S25" s="105">
        <f t="shared" si="4"/>
        <v>4134.11726</v>
      </c>
      <c r="T25" s="105"/>
      <c r="U25" s="105"/>
      <c r="V25" s="106">
        <f t="shared" si="18"/>
        <v>0</v>
      </c>
      <c r="W25" s="106">
        <f t="shared" si="19"/>
        <v>4134.11726</v>
      </c>
      <c r="X25" s="96">
        <f t="shared" si="12"/>
        <v>3780</v>
      </c>
      <c r="Y25" s="6">
        <f t="shared" si="20"/>
        <v>354.11725999999999</v>
      </c>
      <c r="Z25" s="4">
        <f t="shared" si="21"/>
        <v>9.3681814814814857E-2</v>
      </c>
      <c r="AA25" s="4">
        <f t="shared" si="22"/>
        <v>9.3681814814814857E-2</v>
      </c>
      <c r="AB25" s="123">
        <f t="shared" si="16"/>
        <v>5.8718470588234872E-3</v>
      </c>
    </row>
    <row r="26" spans="1:28">
      <c r="A26" s="103" t="s">
        <v>202</v>
      </c>
      <c r="B26">
        <v>270</v>
      </c>
      <c r="C26" s="55">
        <v>252.58</v>
      </c>
      <c r="D26" s="56">
        <v>1.0673999999999999</v>
      </c>
      <c r="E26" s="19">
        <f t="shared" si="23"/>
        <v>0.30973592799999999</v>
      </c>
      <c r="F26" s="37">
        <f t="shared" si="0"/>
        <v>0.2630870962962964</v>
      </c>
      <c r="H26" s="41">
        <f t="shared" si="1"/>
        <v>71.03351600000002</v>
      </c>
      <c r="I26" t="s">
        <v>7</v>
      </c>
      <c r="J26" s="96" t="s">
        <v>17</v>
      </c>
      <c r="K26" s="80">
        <f t="shared" si="6"/>
        <v>43496</v>
      </c>
      <c r="L26" s="80" t="str">
        <f t="shared" ca="1" si="7"/>
        <v>2019-12-02</v>
      </c>
      <c r="M26" s="82">
        <f t="shared" ca="1" si="8"/>
        <v>82620</v>
      </c>
      <c r="N26" s="99">
        <f t="shared" ca="1" si="9"/>
        <v>0.31381303969983065</v>
      </c>
      <c r="O26" s="89">
        <f t="shared" si="2"/>
        <v>269.60389199999997</v>
      </c>
      <c r="P26" s="89">
        <f t="shared" si="3"/>
        <v>0.39610800000002655</v>
      </c>
      <c r="Q26" s="92">
        <f t="shared" si="10"/>
        <v>1.7973592799999998</v>
      </c>
      <c r="R26" s="6">
        <f t="shared" si="17"/>
        <v>4163.76</v>
      </c>
      <c r="S26" s="105">
        <f t="shared" si="4"/>
        <v>4444.3974239999998</v>
      </c>
      <c r="T26" s="105"/>
      <c r="U26" s="105"/>
      <c r="V26" s="106">
        <f t="shared" si="18"/>
        <v>0</v>
      </c>
      <c r="W26" s="106">
        <f t="shared" si="19"/>
        <v>4444.3974239999998</v>
      </c>
      <c r="X26" s="96">
        <f t="shared" si="12"/>
        <v>4050</v>
      </c>
      <c r="Y26" s="6">
        <f t="shared" si="20"/>
        <v>394.39742399999977</v>
      </c>
      <c r="Z26" s="4">
        <f t="shared" si="21"/>
        <v>9.7382080000000038E-2</v>
      </c>
      <c r="AA26" s="4">
        <f t="shared" si="22"/>
        <v>9.7382080000000038E-2</v>
      </c>
      <c r="AB26" s="123">
        <f t="shared" si="16"/>
        <v>4.6648831703703597E-2</v>
      </c>
    </row>
    <row r="27" spans="1:28">
      <c r="A27" s="103" t="s">
        <v>203</v>
      </c>
      <c r="B27">
        <v>255</v>
      </c>
      <c r="C27" s="55">
        <v>235.44</v>
      </c>
      <c r="D27" s="56">
        <v>1.0814999999999999</v>
      </c>
      <c r="E27" s="19">
        <f t="shared" si="23"/>
        <v>0.29975224</v>
      </c>
      <c r="F27" s="37">
        <f t="shared" si="0"/>
        <v>0.24663171764705891</v>
      </c>
      <c r="H27" s="41">
        <f t="shared" si="1"/>
        <v>62.891088000000025</v>
      </c>
      <c r="I27" t="s">
        <v>7</v>
      </c>
      <c r="J27" s="96" t="s">
        <v>18</v>
      </c>
      <c r="K27" s="80">
        <f t="shared" si="6"/>
        <v>43497</v>
      </c>
      <c r="L27" s="80" t="str">
        <f t="shared" ca="1" si="7"/>
        <v>2019-12-02</v>
      </c>
      <c r="M27" s="82">
        <f t="shared" ca="1" si="8"/>
        <v>77775</v>
      </c>
      <c r="N27" s="99">
        <f t="shared" ca="1" si="9"/>
        <v>0.29514943259402132</v>
      </c>
      <c r="O27" s="89">
        <f t="shared" si="2"/>
        <v>254.62835999999999</v>
      </c>
      <c r="P27" s="89">
        <f t="shared" si="3"/>
        <v>0.37164000000001352</v>
      </c>
      <c r="Q27" s="92">
        <f t="shared" si="10"/>
        <v>1.6975224</v>
      </c>
      <c r="R27" s="6">
        <f t="shared" si="17"/>
        <v>4399.2</v>
      </c>
      <c r="S27" s="105">
        <f t="shared" si="4"/>
        <v>4757.7347999999993</v>
      </c>
      <c r="T27" s="105"/>
      <c r="U27" s="105"/>
      <c r="V27" s="106">
        <f t="shared" si="18"/>
        <v>0</v>
      </c>
      <c r="W27" s="106">
        <f t="shared" si="19"/>
        <v>4757.7347999999993</v>
      </c>
      <c r="X27" s="96">
        <f t="shared" si="12"/>
        <v>4305</v>
      </c>
      <c r="Y27" s="6">
        <f t="shared" si="20"/>
        <v>452.73479999999927</v>
      </c>
      <c r="Z27" s="4">
        <f t="shared" si="21"/>
        <v>0.10516487804878039</v>
      </c>
      <c r="AA27" s="4">
        <f t="shared" si="22"/>
        <v>0.10516487804878039</v>
      </c>
      <c r="AB27" s="123">
        <f t="shared" si="16"/>
        <v>5.3120522352941096E-2</v>
      </c>
    </row>
    <row r="28" spans="1:28">
      <c r="A28" s="103" t="s">
        <v>204</v>
      </c>
      <c r="B28">
        <v>255</v>
      </c>
      <c r="C28" s="55">
        <v>231.51</v>
      </c>
      <c r="D28" s="56">
        <v>1.0999000000000001</v>
      </c>
      <c r="E28" s="19">
        <f t="shared" si="23"/>
        <v>0.29975856600000006</v>
      </c>
      <c r="F28" s="37">
        <f t="shared" si="0"/>
        <v>0.22582275294117657</v>
      </c>
      <c r="H28" s="41">
        <f t="shared" si="1"/>
        <v>57.584802000000025</v>
      </c>
      <c r="I28" t="s">
        <v>7</v>
      </c>
      <c r="J28" s="96" t="s">
        <v>19</v>
      </c>
      <c r="K28" s="80">
        <f t="shared" si="6"/>
        <v>43507</v>
      </c>
      <c r="L28" s="80" t="str">
        <f t="shared" ca="1" si="7"/>
        <v>2019-12-02</v>
      </c>
      <c r="M28" s="82">
        <f t="shared" ca="1" si="8"/>
        <v>75225</v>
      </c>
      <c r="N28" s="99">
        <f t="shared" ca="1" si="9"/>
        <v>0.27940781296111677</v>
      </c>
      <c r="O28" s="89">
        <f t="shared" si="2"/>
        <v>254.63784900000002</v>
      </c>
      <c r="P28" s="89">
        <f t="shared" si="3"/>
        <v>0.36215099999998301</v>
      </c>
      <c r="Q28" s="92">
        <f t="shared" si="10"/>
        <v>1.6975856600000001</v>
      </c>
      <c r="R28" s="6">
        <f t="shared" si="17"/>
        <v>4630.71</v>
      </c>
      <c r="S28" s="105">
        <f t="shared" si="4"/>
        <v>5093.3179290000007</v>
      </c>
      <c r="T28" s="105"/>
      <c r="U28" s="105"/>
      <c r="V28" s="106">
        <f t="shared" si="18"/>
        <v>0</v>
      </c>
      <c r="W28" s="106">
        <f t="shared" si="19"/>
        <v>5093.3179290000007</v>
      </c>
      <c r="X28" s="96">
        <f t="shared" si="12"/>
        <v>4560</v>
      </c>
      <c r="Y28" s="6">
        <f t="shared" si="20"/>
        <v>533.31792900000073</v>
      </c>
      <c r="Z28" s="4">
        <f t="shared" si="21"/>
        <v>0.11695568618421071</v>
      </c>
      <c r="AA28" s="4">
        <f t="shared" si="22"/>
        <v>0.11695568618421071</v>
      </c>
      <c r="AB28" s="123">
        <f t="shared" si="16"/>
        <v>7.3935813058823491E-2</v>
      </c>
    </row>
    <row r="29" spans="1:28">
      <c r="A29" s="102" t="s">
        <v>206</v>
      </c>
      <c r="B29" s="22">
        <v>105</v>
      </c>
      <c r="C29" s="94">
        <v>92.94</v>
      </c>
      <c r="D29" s="95">
        <v>1.1282000000000001</v>
      </c>
      <c r="E29" s="25">
        <f t="shared" si="23"/>
        <v>0.19990327200000002</v>
      </c>
      <c r="F29" s="37">
        <f t="shared" si="0"/>
        <v>0.20533333333333337</v>
      </c>
      <c r="G29" s="26">
        <v>126.56</v>
      </c>
      <c r="H29" s="43">
        <f t="shared" si="1"/>
        <v>21.560000000000002</v>
      </c>
      <c r="I29" s="22" t="s">
        <v>11</v>
      </c>
      <c r="J29" s="98" t="s">
        <v>612</v>
      </c>
      <c r="K29" s="80">
        <f t="shared" si="6"/>
        <v>43509</v>
      </c>
      <c r="L29" s="80">
        <f t="shared" ca="1" si="7"/>
        <v>43713</v>
      </c>
      <c r="M29" s="82">
        <f t="shared" ca="1" si="8"/>
        <v>21525</v>
      </c>
      <c r="N29" s="99">
        <f t="shared" ca="1" si="9"/>
        <v>0.36559349593495938</v>
      </c>
      <c r="O29" s="89">
        <f t="shared" si="2"/>
        <v>104.85490800000001</v>
      </c>
      <c r="P29" s="89">
        <f t="shared" si="3"/>
        <v>0.14509199999999112</v>
      </c>
      <c r="Q29" s="92">
        <f t="shared" si="10"/>
        <v>0.69903272000000005</v>
      </c>
      <c r="R29" s="6">
        <f t="shared" si="17"/>
        <v>4723.6499999999996</v>
      </c>
      <c r="S29" s="105">
        <f t="shared" si="4"/>
        <v>5329.2219299999997</v>
      </c>
      <c r="T29" s="105"/>
      <c r="U29" s="105"/>
      <c r="V29" s="106">
        <f t="shared" si="18"/>
        <v>0</v>
      </c>
      <c r="W29" s="106">
        <f t="shared" si="19"/>
        <v>5329.2219299999997</v>
      </c>
      <c r="X29" s="96">
        <f t="shared" si="12"/>
        <v>4665</v>
      </c>
      <c r="Y29" s="6">
        <f t="shared" si="20"/>
        <v>664.2219299999997</v>
      </c>
      <c r="Z29" s="4">
        <f t="shared" si="21"/>
        <v>0.14238412218649521</v>
      </c>
      <c r="AA29" s="4">
        <f t="shared" si="22"/>
        <v>0.14238412218649521</v>
      </c>
      <c r="AB29" s="123" t="str">
        <f t="shared" si="16"/>
        <v>达成</v>
      </c>
    </row>
    <row r="30" spans="1:28">
      <c r="A30" s="102" t="s">
        <v>209</v>
      </c>
      <c r="B30" s="22">
        <v>90</v>
      </c>
      <c r="C30" s="94">
        <v>78.62</v>
      </c>
      <c r="D30" s="95">
        <v>1.1431</v>
      </c>
      <c r="E30" s="25">
        <f t="shared" si="23"/>
        <v>0.18991368133333333</v>
      </c>
      <c r="F30" s="37">
        <f t="shared" si="0"/>
        <v>0.18955555555555559</v>
      </c>
      <c r="G30" s="26">
        <v>107.06</v>
      </c>
      <c r="H30" s="43">
        <f t="shared" si="1"/>
        <v>17.060000000000002</v>
      </c>
      <c r="I30" s="22" t="s">
        <v>11</v>
      </c>
      <c r="J30" s="98" t="s">
        <v>613</v>
      </c>
      <c r="K30" s="80">
        <f t="shared" si="6"/>
        <v>43514</v>
      </c>
      <c r="L30" s="80">
        <f t="shared" ca="1" si="7"/>
        <v>43713</v>
      </c>
      <c r="M30" s="82">
        <f t="shared" ca="1" si="8"/>
        <v>18000</v>
      </c>
      <c r="N30" s="99">
        <f t="shared" ca="1" si="9"/>
        <v>0.34593888888888891</v>
      </c>
      <c r="O30" s="89">
        <f t="shared" si="2"/>
        <v>89.870522000000008</v>
      </c>
      <c r="P30" s="89">
        <f t="shared" si="3"/>
        <v>0.12947799999999177</v>
      </c>
      <c r="Q30" s="92">
        <f t="shared" si="10"/>
        <v>0.59913681333333335</v>
      </c>
      <c r="R30" s="6">
        <f t="shared" si="17"/>
        <v>4802.2699999999995</v>
      </c>
      <c r="S30" s="105">
        <f t="shared" si="4"/>
        <v>5489.4748369999998</v>
      </c>
      <c r="T30" s="105"/>
      <c r="U30" s="105"/>
      <c r="V30" s="106">
        <f t="shared" si="18"/>
        <v>0</v>
      </c>
      <c r="W30" s="106">
        <f t="shared" si="19"/>
        <v>5489.4748369999998</v>
      </c>
      <c r="X30" s="96">
        <f t="shared" si="12"/>
        <v>4755</v>
      </c>
      <c r="Y30" s="6">
        <f t="shared" si="20"/>
        <v>734.47483699999975</v>
      </c>
      <c r="Z30" s="4">
        <f t="shared" si="21"/>
        <v>0.15446368811777078</v>
      </c>
      <c r="AA30" s="4">
        <f t="shared" si="22"/>
        <v>0.15446368811777078</v>
      </c>
      <c r="AB30" s="123">
        <f t="shared" si="16"/>
        <v>3.5812577777774579E-4</v>
      </c>
    </row>
    <row r="31" spans="1:28">
      <c r="A31" s="102" t="s">
        <v>210</v>
      </c>
      <c r="B31" s="22">
        <v>90</v>
      </c>
      <c r="C31" s="94">
        <v>78.77</v>
      </c>
      <c r="D31" s="95">
        <v>1.141</v>
      </c>
      <c r="E31" s="25">
        <f t="shared" si="23"/>
        <v>0.18991771333333335</v>
      </c>
      <c r="F31" s="37">
        <f t="shared" si="0"/>
        <v>0.19188888888888883</v>
      </c>
      <c r="G31" s="26">
        <v>107.27</v>
      </c>
      <c r="H31" s="43">
        <f t="shared" si="1"/>
        <v>17.269999999999996</v>
      </c>
      <c r="I31" s="22" t="s">
        <v>11</v>
      </c>
      <c r="J31" s="98" t="s">
        <v>614</v>
      </c>
      <c r="K31" s="80">
        <f t="shared" si="6"/>
        <v>43515</v>
      </c>
      <c r="L31" s="80">
        <f t="shared" ca="1" si="7"/>
        <v>43713</v>
      </c>
      <c r="M31" s="82">
        <f t="shared" ca="1" si="8"/>
        <v>17910</v>
      </c>
      <c r="N31" s="99">
        <f t="shared" ca="1" si="9"/>
        <v>0.3519570072585147</v>
      </c>
      <c r="O31" s="89">
        <f t="shared" si="2"/>
        <v>89.876570000000001</v>
      </c>
      <c r="P31" s="89">
        <f t="shared" si="3"/>
        <v>0.12342999999999904</v>
      </c>
      <c r="Q31" s="92">
        <f t="shared" si="10"/>
        <v>0.59917713333333333</v>
      </c>
      <c r="R31" s="6">
        <f t="shared" si="17"/>
        <v>4881.04</v>
      </c>
      <c r="S31" s="105">
        <f t="shared" si="4"/>
        <v>5569.2666399999998</v>
      </c>
      <c r="T31" s="105"/>
      <c r="U31" s="105"/>
      <c r="V31" s="106">
        <f t="shared" si="18"/>
        <v>0</v>
      </c>
      <c r="W31" s="106">
        <f t="shared" si="19"/>
        <v>5569.2666399999998</v>
      </c>
      <c r="X31" s="96">
        <f t="shared" si="12"/>
        <v>4845</v>
      </c>
      <c r="Y31" s="6">
        <f t="shared" si="20"/>
        <v>724.26663999999982</v>
      </c>
      <c r="Z31" s="4">
        <f t="shared" si="21"/>
        <v>0.14948743859649127</v>
      </c>
      <c r="AA31" s="4">
        <f t="shared" si="22"/>
        <v>0.14948743859649127</v>
      </c>
      <c r="AB31" s="123" t="str">
        <f t="shared" si="16"/>
        <v>达成</v>
      </c>
    </row>
    <row r="32" spans="1:28">
      <c r="A32" s="102" t="s">
        <v>211</v>
      </c>
      <c r="B32" s="22">
        <v>90</v>
      </c>
      <c r="C32" s="94">
        <v>78.510000000000005</v>
      </c>
      <c r="D32" s="95">
        <v>1.1447000000000001</v>
      </c>
      <c r="E32" s="25">
        <f t="shared" si="23"/>
        <v>0.18991359800000002</v>
      </c>
      <c r="F32" s="37">
        <f t="shared" si="0"/>
        <v>0.18788888888888886</v>
      </c>
      <c r="G32" s="26">
        <v>106.91</v>
      </c>
      <c r="H32" s="43">
        <f t="shared" si="1"/>
        <v>16.909999999999997</v>
      </c>
      <c r="I32" s="22" t="s">
        <v>11</v>
      </c>
      <c r="J32" s="98" t="s">
        <v>615</v>
      </c>
      <c r="K32" s="80">
        <f t="shared" si="6"/>
        <v>43516</v>
      </c>
      <c r="L32" s="80">
        <f t="shared" ca="1" si="7"/>
        <v>43713</v>
      </c>
      <c r="M32" s="82">
        <f t="shared" ca="1" si="8"/>
        <v>17820</v>
      </c>
      <c r="N32" s="99">
        <f t="shared" ca="1" si="9"/>
        <v>0.34636083052749717</v>
      </c>
      <c r="O32" s="89">
        <f t="shared" si="2"/>
        <v>89.870397000000011</v>
      </c>
      <c r="P32" s="89">
        <f t="shared" si="3"/>
        <v>0.12960299999998881</v>
      </c>
      <c r="Q32" s="92">
        <f t="shared" si="10"/>
        <v>0.59913598000000012</v>
      </c>
      <c r="R32" s="6">
        <f t="shared" si="17"/>
        <v>4959.55</v>
      </c>
      <c r="S32" s="105">
        <f t="shared" si="4"/>
        <v>5677.1968850000003</v>
      </c>
      <c r="T32" s="105"/>
      <c r="U32" s="105"/>
      <c r="V32" s="106">
        <f t="shared" si="18"/>
        <v>0</v>
      </c>
      <c r="W32" s="106">
        <f t="shared" si="19"/>
        <v>5677.1968850000003</v>
      </c>
      <c r="X32" s="96">
        <f t="shared" si="12"/>
        <v>4935</v>
      </c>
      <c r="Y32" s="6">
        <f t="shared" si="20"/>
        <v>742.19688500000029</v>
      </c>
      <c r="Z32" s="4">
        <f t="shared" si="21"/>
        <v>0.15039450557244183</v>
      </c>
      <c r="AA32" s="4">
        <f t="shared" si="22"/>
        <v>0.15039450557244183</v>
      </c>
      <c r="AB32" s="123">
        <f t="shared" si="16"/>
        <v>2.0247091111111615E-3</v>
      </c>
    </row>
    <row r="33" spans="1:28">
      <c r="A33" s="102" t="s">
        <v>212</v>
      </c>
      <c r="B33" s="22">
        <v>90</v>
      </c>
      <c r="C33" s="94">
        <v>78.7</v>
      </c>
      <c r="D33" s="95">
        <v>1.1418999999999999</v>
      </c>
      <c r="E33" s="25">
        <f t="shared" si="23"/>
        <v>0.18991168666666666</v>
      </c>
      <c r="F33" s="37">
        <f t="shared" si="0"/>
        <v>0.1907777777777778</v>
      </c>
      <c r="G33" s="26">
        <v>107.17</v>
      </c>
      <c r="H33" s="43">
        <f t="shared" si="1"/>
        <v>17.170000000000002</v>
      </c>
      <c r="I33" s="22" t="s">
        <v>11</v>
      </c>
      <c r="J33" s="98" t="s">
        <v>616</v>
      </c>
      <c r="K33" s="80">
        <f t="shared" si="6"/>
        <v>43517</v>
      </c>
      <c r="L33" s="80">
        <f t="shared" ca="1" si="7"/>
        <v>43713</v>
      </c>
      <c r="M33" s="82">
        <f t="shared" ca="1" si="8"/>
        <v>17730</v>
      </c>
      <c r="N33" s="99">
        <f t="shared" ca="1" si="9"/>
        <v>0.35347151720248171</v>
      </c>
      <c r="O33" s="89">
        <f t="shared" si="2"/>
        <v>89.867530000000002</v>
      </c>
      <c r="P33" s="89">
        <f t="shared" si="3"/>
        <v>0.13246999999999787</v>
      </c>
      <c r="Q33" s="92">
        <f t="shared" si="10"/>
        <v>0.59911686666666664</v>
      </c>
      <c r="R33" s="6">
        <f t="shared" si="17"/>
        <v>5038.25</v>
      </c>
      <c r="S33" s="105">
        <f t="shared" si="4"/>
        <v>5753.1776749999999</v>
      </c>
      <c r="T33" s="105"/>
      <c r="U33" s="105"/>
      <c r="V33" s="106">
        <f t="shared" si="18"/>
        <v>0</v>
      </c>
      <c r="W33" s="106">
        <f t="shared" si="19"/>
        <v>5753.1776749999999</v>
      </c>
      <c r="X33" s="96">
        <f t="shared" si="12"/>
        <v>5025</v>
      </c>
      <c r="Y33" s="6">
        <f t="shared" si="20"/>
        <v>728.17767499999991</v>
      </c>
      <c r="Z33" s="4">
        <f t="shared" si="21"/>
        <v>0.14491098009950254</v>
      </c>
      <c r="AA33" s="4">
        <f t="shared" si="22"/>
        <v>0.14491098009950254</v>
      </c>
      <c r="AB33" s="123" t="str">
        <f t="shared" si="16"/>
        <v>达成</v>
      </c>
    </row>
    <row r="34" spans="1:28">
      <c r="A34" s="101" t="s">
        <v>213</v>
      </c>
      <c r="B34" s="22">
        <v>90</v>
      </c>
      <c r="C34" s="94">
        <v>77.069999999999993</v>
      </c>
      <c r="D34" s="95">
        <v>1.1660999999999999</v>
      </c>
      <c r="E34" s="25">
        <f t="shared" si="23"/>
        <v>0.189914218</v>
      </c>
      <c r="F34" s="37">
        <f t="shared" ref="F34:F65" si="24">IF(G34="",($F$1*C34-B34)/B34,H34/B34)</f>
        <v>0.18777777777777785</v>
      </c>
      <c r="G34" s="26">
        <v>106.9</v>
      </c>
      <c r="H34" s="43">
        <f t="shared" ref="H34:H65" si="25">IF(G34="",$F$1*C34-B34,G34-B34)</f>
        <v>16.900000000000006</v>
      </c>
      <c r="I34" s="22" t="s">
        <v>11</v>
      </c>
      <c r="J34" s="98" t="s">
        <v>758</v>
      </c>
      <c r="K34" s="80">
        <f t="shared" si="6"/>
        <v>43518</v>
      </c>
      <c r="L34" s="80">
        <f t="shared" ca="1" si="7"/>
        <v>43774</v>
      </c>
      <c r="M34" s="82">
        <f t="shared" ca="1" si="8"/>
        <v>23130</v>
      </c>
      <c r="N34" s="99">
        <f t="shared" ca="1" si="9"/>
        <v>0.2666882836143537</v>
      </c>
      <c r="O34" s="89">
        <f t="shared" ref="O34:O65" si="26">D34*C34</f>
        <v>89.87132699999998</v>
      </c>
      <c r="P34" s="89">
        <f t="shared" ref="P34:P65" si="27">B34-O34</f>
        <v>0.12867300000002047</v>
      </c>
      <c r="Q34" s="92">
        <f t="shared" si="10"/>
        <v>0.59914217999999986</v>
      </c>
      <c r="R34" s="6">
        <f t="shared" si="17"/>
        <v>5115.32</v>
      </c>
      <c r="S34" s="105">
        <f t="shared" ref="S34:S65" si="28">R34*D34</f>
        <v>5964.974651999999</v>
      </c>
      <c r="T34" s="105"/>
      <c r="U34" s="105"/>
      <c r="V34" s="106">
        <f t="shared" si="18"/>
        <v>0</v>
      </c>
      <c r="W34" s="106">
        <f t="shared" si="19"/>
        <v>5964.974651999999</v>
      </c>
      <c r="X34" s="96">
        <f t="shared" si="12"/>
        <v>5115</v>
      </c>
      <c r="Y34" s="6">
        <f t="shared" si="20"/>
        <v>849.97465199999897</v>
      </c>
      <c r="Z34" s="4">
        <f t="shared" si="21"/>
        <v>0.1661729524926685</v>
      </c>
      <c r="AA34" s="4">
        <f t="shared" si="22"/>
        <v>0.1661729524926685</v>
      </c>
      <c r="AB34" s="123">
        <f t="shared" si="16"/>
        <v>2.1364402222221468E-3</v>
      </c>
    </row>
    <row r="35" spans="1:28">
      <c r="A35" s="104" t="s">
        <v>214</v>
      </c>
      <c r="B35">
        <v>135</v>
      </c>
      <c r="C35" s="55">
        <v>109.44</v>
      </c>
      <c r="D35" s="56">
        <v>1.2319</v>
      </c>
      <c r="E35" s="19">
        <f t="shared" si="23"/>
        <v>0.21987942399999999</v>
      </c>
      <c r="F35" s="37">
        <f t="shared" si="24"/>
        <v>9.4562133333333465E-2</v>
      </c>
      <c r="H35" s="41">
        <f t="shared" si="25"/>
        <v>12.765888000000018</v>
      </c>
      <c r="I35" t="s">
        <v>7</v>
      </c>
      <c r="J35" s="96" t="s">
        <v>26</v>
      </c>
      <c r="K35" s="80">
        <f t="shared" si="6"/>
        <v>43521</v>
      </c>
      <c r="L35" s="80" t="str">
        <f t="shared" ca="1" si="7"/>
        <v>2019-12-02</v>
      </c>
      <c r="M35" s="82">
        <f t="shared" ca="1" si="8"/>
        <v>37935</v>
      </c>
      <c r="N35" s="99">
        <f t="shared" ca="1" si="9"/>
        <v>0.12282981731909864</v>
      </c>
      <c r="O35" s="89">
        <f t="shared" si="26"/>
        <v>134.81913599999999</v>
      </c>
      <c r="P35" s="89">
        <f t="shared" si="27"/>
        <v>0.1808640000000139</v>
      </c>
      <c r="Q35" s="92">
        <f t="shared" si="10"/>
        <v>0.89879423999999986</v>
      </c>
      <c r="R35" s="6">
        <f t="shared" si="17"/>
        <v>4891.74</v>
      </c>
      <c r="S35" s="105">
        <f t="shared" si="28"/>
        <v>6026.1345059999994</v>
      </c>
      <c r="T35" s="105">
        <v>333.02</v>
      </c>
      <c r="U35" s="105">
        <v>371.31</v>
      </c>
      <c r="V35" s="106">
        <f t="shared" si="18"/>
        <v>371.31</v>
      </c>
      <c r="W35" s="106">
        <f t="shared" si="19"/>
        <v>6397.4445059999998</v>
      </c>
      <c r="X35" s="96">
        <f t="shared" ref="X35:X66" si="29">X34+B35</f>
        <v>5250</v>
      </c>
      <c r="Y35" s="6">
        <f t="shared" si="20"/>
        <v>1147.4445059999998</v>
      </c>
      <c r="Z35" s="4">
        <f t="shared" si="21"/>
        <v>0.21856085828571414</v>
      </c>
      <c r="AA35" s="4">
        <f t="shared" si="22"/>
        <v>0.23519520731999788</v>
      </c>
      <c r="AB35" s="123">
        <f t="shared" si="16"/>
        <v>0.12531729066666653</v>
      </c>
    </row>
    <row r="36" spans="1:28">
      <c r="A36" s="104" t="s">
        <v>215</v>
      </c>
      <c r="B36">
        <v>135</v>
      </c>
      <c r="C36" s="55">
        <v>110.69</v>
      </c>
      <c r="D36" s="56">
        <v>1.218</v>
      </c>
      <c r="E36" s="19">
        <f t="shared" si="23"/>
        <v>0.21988027999999998</v>
      </c>
      <c r="F36" s="37">
        <f t="shared" si="24"/>
        <v>0.10706398518518527</v>
      </c>
      <c r="H36" s="41">
        <f t="shared" si="25"/>
        <v>14.453638000000012</v>
      </c>
      <c r="I36" t="s">
        <v>7</v>
      </c>
      <c r="J36" s="96" t="s">
        <v>27</v>
      </c>
      <c r="K36" s="80">
        <f t="shared" si="6"/>
        <v>43522</v>
      </c>
      <c r="L36" s="80" t="str">
        <f t="shared" ca="1" si="7"/>
        <v>2019-12-02</v>
      </c>
      <c r="M36" s="82">
        <f t="shared" ca="1" si="8"/>
        <v>37800</v>
      </c>
      <c r="N36" s="99">
        <f t="shared" ca="1" si="9"/>
        <v>0.13956555211640223</v>
      </c>
      <c r="O36" s="89">
        <f t="shared" si="26"/>
        <v>134.82041999999998</v>
      </c>
      <c r="P36" s="89">
        <f t="shared" si="27"/>
        <v>0.17958000000001562</v>
      </c>
      <c r="Q36" s="92">
        <f t="shared" si="10"/>
        <v>0.8988027999999999</v>
      </c>
      <c r="R36" s="6">
        <f t="shared" ref="R36:R67" si="30">R35+C36-T36</f>
        <v>5002.4299999999994</v>
      </c>
      <c r="S36" s="105">
        <f t="shared" si="28"/>
        <v>6092.9597399999993</v>
      </c>
      <c r="T36" s="105"/>
      <c r="U36" s="105"/>
      <c r="V36" s="106">
        <f t="shared" si="18"/>
        <v>371.31</v>
      </c>
      <c r="W36" s="106">
        <f t="shared" si="19"/>
        <v>6464.2697399999997</v>
      </c>
      <c r="X36" s="96">
        <f t="shared" si="29"/>
        <v>5385</v>
      </c>
      <c r="Y36" s="6">
        <f t="shared" si="20"/>
        <v>1079.2697399999997</v>
      </c>
      <c r="Z36" s="4">
        <f t="shared" si="21"/>
        <v>0.2004214930362116</v>
      </c>
      <c r="AA36" s="4">
        <f t="shared" si="22"/>
        <v>0.21526455365210051</v>
      </c>
      <c r="AB36" s="123">
        <f t="shared" si="16"/>
        <v>0.11281629481481471</v>
      </c>
    </row>
    <row r="37" spans="1:28">
      <c r="A37" s="104" t="s">
        <v>216</v>
      </c>
      <c r="B37">
        <v>135</v>
      </c>
      <c r="C37" s="55">
        <v>110.89</v>
      </c>
      <c r="D37" s="56">
        <v>1.2158</v>
      </c>
      <c r="E37" s="19">
        <f t="shared" si="23"/>
        <v>0.21988004133333333</v>
      </c>
      <c r="F37" s="37">
        <f t="shared" si="24"/>
        <v>0.10906428148148153</v>
      </c>
      <c r="H37" s="41">
        <f t="shared" si="25"/>
        <v>14.723678000000007</v>
      </c>
      <c r="I37" t="s">
        <v>7</v>
      </c>
      <c r="J37" s="96" t="s">
        <v>29</v>
      </c>
      <c r="K37" s="80">
        <f t="shared" si="6"/>
        <v>43523</v>
      </c>
      <c r="L37" s="80" t="str">
        <f t="shared" ca="1" si="7"/>
        <v>2019-12-02</v>
      </c>
      <c r="M37" s="82">
        <f t="shared" ca="1" si="8"/>
        <v>37665</v>
      </c>
      <c r="N37" s="99">
        <f t="shared" ca="1" si="9"/>
        <v>0.1426826621531927</v>
      </c>
      <c r="O37" s="89">
        <f t="shared" si="26"/>
        <v>134.82006200000001</v>
      </c>
      <c r="P37" s="89">
        <f t="shared" si="27"/>
        <v>0.17993799999999283</v>
      </c>
      <c r="Q37" s="92">
        <f t="shared" si="10"/>
        <v>0.89880041333333338</v>
      </c>
      <c r="R37" s="6">
        <f t="shared" si="30"/>
        <v>5113.32</v>
      </c>
      <c r="S37" s="105">
        <f t="shared" si="28"/>
        <v>6216.7744559999992</v>
      </c>
      <c r="T37" s="105"/>
      <c r="U37" s="105"/>
      <c r="V37" s="106">
        <f t="shared" si="18"/>
        <v>371.31</v>
      </c>
      <c r="W37" s="106">
        <f t="shared" si="19"/>
        <v>6588.0844559999996</v>
      </c>
      <c r="X37" s="96">
        <f t="shared" si="29"/>
        <v>5520</v>
      </c>
      <c r="Y37" s="6">
        <f t="shared" si="20"/>
        <v>1068.0844559999996</v>
      </c>
      <c r="Z37" s="4">
        <f t="shared" si="21"/>
        <v>0.19349356086956515</v>
      </c>
      <c r="AA37" s="4">
        <f t="shared" si="22"/>
        <v>0.20744780827744536</v>
      </c>
      <c r="AB37" s="123">
        <f t="shared" si="16"/>
        <v>0.1108157598518518</v>
      </c>
    </row>
    <row r="38" spans="1:28">
      <c r="A38" s="104" t="s">
        <v>217</v>
      </c>
      <c r="B38">
        <v>135</v>
      </c>
      <c r="C38" s="55">
        <v>111.16</v>
      </c>
      <c r="D38" s="56">
        <v>1.2129000000000001</v>
      </c>
      <c r="E38" s="19">
        <f t="shared" si="23"/>
        <v>0.21988397600000001</v>
      </c>
      <c r="F38" s="37">
        <f t="shared" si="24"/>
        <v>0.11176468148148151</v>
      </c>
      <c r="H38" s="41">
        <f t="shared" si="25"/>
        <v>15.088232000000005</v>
      </c>
      <c r="I38" t="s">
        <v>7</v>
      </c>
      <c r="J38" s="96" t="s">
        <v>30</v>
      </c>
      <c r="K38" s="80">
        <f t="shared" si="6"/>
        <v>43524</v>
      </c>
      <c r="L38" s="80" t="str">
        <f t="shared" ca="1" si="7"/>
        <v>2019-12-02</v>
      </c>
      <c r="M38" s="82">
        <f t="shared" ca="1" si="8"/>
        <v>37530</v>
      </c>
      <c r="N38" s="99">
        <f t="shared" ca="1" si="9"/>
        <v>0.14674139834798833</v>
      </c>
      <c r="O38" s="89">
        <f t="shared" si="26"/>
        <v>134.825964</v>
      </c>
      <c r="P38" s="89">
        <f t="shared" si="27"/>
        <v>0.17403600000000097</v>
      </c>
      <c r="Q38" s="92">
        <f t="shared" si="10"/>
        <v>0.89883975999999999</v>
      </c>
      <c r="R38" s="6">
        <f t="shared" si="30"/>
        <v>5224.4799999999996</v>
      </c>
      <c r="S38" s="105">
        <f t="shared" si="28"/>
        <v>6336.7717919999996</v>
      </c>
      <c r="T38" s="105"/>
      <c r="U38" s="105"/>
      <c r="V38" s="106">
        <f t="shared" si="18"/>
        <v>371.31</v>
      </c>
      <c r="W38" s="106">
        <f t="shared" si="19"/>
        <v>6708.081792</v>
      </c>
      <c r="X38" s="96">
        <f t="shared" si="29"/>
        <v>5655</v>
      </c>
      <c r="Y38" s="6">
        <f t="shared" si="20"/>
        <v>1053.081792</v>
      </c>
      <c r="Z38" s="4">
        <f t="shared" si="21"/>
        <v>0.18622136021220159</v>
      </c>
      <c r="AA38" s="4">
        <f t="shared" si="22"/>
        <v>0.19930801996332104</v>
      </c>
      <c r="AB38" s="123">
        <f t="shared" si="16"/>
        <v>0.1081192945185185</v>
      </c>
    </row>
    <row r="39" spans="1:28">
      <c r="A39" s="104" t="s">
        <v>218</v>
      </c>
      <c r="B39">
        <v>135</v>
      </c>
      <c r="C39" s="55">
        <v>108.9</v>
      </c>
      <c r="D39" s="56">
        <v>1.2381</v>
      </c>
      <c r="E39" s="19">
        <f t="shared" si="23"/>
        <v>0.21988605999999999</v>
      </c>
      <c r="F39" s="37">
        <f t="shared" si="24"/>
        <v>8.9161333333333495E-2</v>
      </c>
      <c r="H39" s="41">
        <f t="shared" si="25"/>
        <v>12.036780000000022</v>
      </c>
      <c r="I39" t="s">
        <v>7</v>
      </c>
      <c r="J39" s="96" t="s">
        <v>31</v>
      </c>
      <c r="K39" s="80">
        <f t="shared" si="6"/>
        <v>43525</v>
      </c>
      <c r="L39" s="80" t="str">
        <f t="shared" ca="1" si="7"/>
        <v>2019-12-02</v>
      </c>
      <c r="M39" s="82">
        <f t="shared" ca="1" si="8"/>
        <v>37395</v>
      </c>
      <c r="N39" s="99">
        <f t="shared" ca="1" si="9"/>
        <v>0.11748695547533114</v>
      </c>
      <c r="O39" s="89">
        <f t="shared" si="26"/>
        <v>134.82909000000001</v>
      </c>
      <c r="P39" s="89">
        <f t="shared" si="27"/>
        <v>0.17090999999999212</v>
      </c>
      <c r="Q39" s="92">
        <f t="shared" si="10"/>
        <v>0.89886060000000001</v>
      </c>
      <c r="R39" s="6">
        <f t="shared" si="30"/>
        <v>5333.3799999999992</v>
      </c>
      <c r="S39" s="105">
        <f t="shared" si="28"/>
        <v>6603.2577779999992</v>
      </c>
      <c r="T39" s="105"/>
      <c r="U39" s="105"/>
      <c r="V39" s="106">
        <f t="shared" si="18"/>
        <v>371.31</v>
      </c>
      <c r="W39" s="106">
        <f t="shared" si="19"/>
        <v>6974.5677779999996</v>
      </c>
      <c r="X39" s="96">
        <f t="shared" si="29"/>
        <v>5790</v>
      </c>
      <c r="Y39" s="6">
        <f t="shared" si="20"/>
        <v>1184.5677779999996</v>
      </c>
      <c r="Z39" s="4">
        <f t="shared" si="21"/>
        <v>0.20458856269430048</v>
      </c>
      <c r="AA39" s="4">
        <f t="shared" si="22"/>
        <v>0.21860777752556415</v>
      </c>
      <c r="AB39" s="123">
        <f t="shared" si="16"/>
        <v>0.13072472666666651</v>
      </c>
    </row>
    <row r="40" spans="1:28">
      <c r="A40" s="104" t="s">
        <v>219</v>
      </c>
      <c r="B40">
        <v>135</v>
      </c>
      <c r="C40" s="55">
        <v>107.7</v>
      </c>
      <c r="D40" s="56">
        <v>1.2518</v>
      </c>
      <c r="E40" s="19">
        <f t="shared" si="23"/>
        <v>0.21987924000000003</v>
      </c>
      <c r="F40" s="37">
        <f t="shared" si="24"/>
        <v>7.7159555555555537E-2</v>
      </c>
      <c r="H40" s="41">
        <f t="shared" si="25"/>
        <v>10.416539999999998</v>
      </c>
      <c r="I40" t="s">
        <v>7</v>
      </c>
      <c r="J40" s="96" t="s">
        <v>47</v>
      </c>
      <c r="K40" s="80">
        <f t="shared" si="6"/>
        <v>43528</v>
      </c>
      <c r="L40" s="80" t="str">
        <f t="shared" ca="1" si="7"/>
        <v>2019-12-02</v>
      </c>
      <c r="M40" s="82">
        <f t="shared" ca="1" si="8"/>
        <v>36990</v>
      </c>
      <c r="N40" s="99">
        <f t="shared" ca="1" si="9"/>
        <v>0.10278553933495536</v>
      </c>
      <c r="O40" s="89">
        <f t="shared" si="26"/>
        <v>134.81886</v>
      </c>
      <c r="P40" s="89">
        <f t="shared" si="27"/>
        <v>0.18113999999999919</v>
      </c>
      <c r="Q40" s="92">
        <f t="shared" si="10"/>
        <v>0.89879240000000005</v>
      </c>
      <c r="R40" s="6">
        <f t="shared" si="30"/>
        <v>5278.079999999999</v>
      </c>
      <c r="S40" s="105">
        <f t="shared" si="28"/>
        <v>6607.100543999999</v>
      </c>
      <c r="T40" s="105">
        <v>163</v>
      </c>
      <c r="U40" s="105">
        <v>184.67</v>
      </c>
      <c r="V40" s="106">
        <f t="shared" si="18"/>
        <v>555.98</v>
      </c>
      <c r="W40" s="106">
        <f t="shared" si="19"/>
        <v>7163.0805439999986</v>
      </c>
      <c r="X40" s="96">
        <f t="shared" si="29"/>
        <v>5925</v>
      </c>
      <c r="Y40" s="6">
        <f t="shared" si="20"/>
        <v>1238.0805439999986</v>
      </c>
      <c r="Z40" s="4">
        <f t="shared" si="21"/>
        <v>0.20895874160337535</v>
      </c>
      <c r="AA40" s="4">
        <f t="shared" si="22"/>
        <v>0.23059711902730817</v>
      </c>
      <c r="AB40" s="123">
        <f t="shared" si="16"/>
        <v>0.14271968444444449</v>
      </c>
    </row>
    <row r="41" spans="1:28">
      <c r="A41" s="104" t="s">
        <v>220</v>
      </c>
      <c r="B41">
        <v>135</v>
      </c>
      <c r="C41" s="55">
        <v>107.11</v>
      </c>
      <c r="D41" s="56">
        <v>1.2587999999999999</v>
      </c>
      <c r="E41" s="19">
        <f t="shared" si="23"/>
        <v>0.21988671199999998</v>
      </c>
      <c r="F41" s="37">
        <f t="shared" si="24"/>
        <v>7.1258681481481498E-2</v>
      </c>
      <c r="H41" s="41">
        <f t="shared" si="25"/>
        <v>9.6199220000000025</v>
      </c>
      <c r="I41" t="s">
        <v>7</v>
      </c>
      <c r="J41" s="96" t="s">
        <v>48</v>
      </c>
      <c r="K41" s="80">
        <f t="shared" si="6"/>
        <v>43529</v>
      </c>
      <c r="L41" s="80" t="str">
        <f t="shared" ca="1" si="7"/>
        <v>2019-12-02</v>
      </c>
      <c r="M41" s="82">
        <f t="shared" ca="1" si="8"/>
        <v>36855</v>
      </c>
      <c r="N41" s="99">
        <f t="shared" ca="1" si="9"/>
        <v>9.527259611992947E-2</v>
      </c>
      <c r="O41" s="89">
        <f t="shared" si="26"/>
        <v>134.83006799999998</v>
      </c>
      <c r="P41" s="89">
        <f t="shared" si="27"/>
        <v>0.16993200000001707</v>
      </c>
      <c r="Q41" s="92">
        <f t="shared" si="10"/>
        <v>0.89886711999999991</v>
      </c>
      <c r="R41" s="6">
        <f t="shared" si="30"/>
        <v>5060.6799999999985</v>
      </c>
      <c r="S41" s="105">
        <f t="shared" si="28"/>
        <v>6370.3839839999973</v>
      </c>
      <c r="T41" s="105">
        <v>324.51</v>
      </c>
      <c r="U41" s="105">
        <v>369.7</v>
      </c>
      <c r="V41" s="106">
        <f t="shared" si="18"/>
        <v>925.68000000000006</v>
      </c>
      <c r="W41" s="106">
        <f t="shared" si="19"/>
        <v>7296.0639839999976</v>
      </c>
      <c r="X41" s="96">
        <f t="shared" si="29"/>
        <v>6060</v>
      </c>
      <c r="Y41" s="6">
        <f t="shared" si="20"/>
        <v>1236.0639839999976</v>
      </c>
      <c r="Z41" s="4">
        <f t="shared" si="21"/>
        <v>0.20397095445544511</v>
      </c>
      <c r="AA41" s="4">
        <f t="shared" si="22"/>
        <v>0.24074541205067024</v>
      </c>
      <c r="AB41" s="123">
        <f t="shared" si="16"/>
        <v>0.14862803051851847</v>
      </c>
    </row>
    <row r="42" spans="1:28">
      <c r="A42" s="104" t="s">
        <v>221</v>
      </c>
      <c r="B42">
        <v>135</v>
      </c>
      <c r="C42" s="55">
        <v>106.24</v>
      </c>
      <c r="D42" s="56">
        <v>1.2690999999999999</v>
      </c>
      <c r="E42" s="19">
        <f t="shared" si="23"/>
        <v>0.21988612266666666</v>
      </c>
      <c r="F42" s="37">
        <f t="shared" si="24"/>
        <v>6.2557392592592534E-2</v>
      </c>
      <c r="H42" s="41">
        <f t="shared" si="25"/>
        <v>8.4452479999999923</v>
      </c>
      <c r="I42" t="s">
        <v>7</v>
      </c>
      <c r="J42" s="96" t="s">
        <v>49</v>
      </c>
      <c r="K42" s="80">
        <f t="shared" si="6"/>
        <v>43530</v>
      </c>
      <c r="L42" s="80" t="str">
        <f t="shared" ca="1" si="7"/>
        <v>2019-12-02</v>
      </c>
      <c r="M42" s="82">
        <f t="shared" ca="1" si="8"/>
        <v>36720</v>
      </c>
      <c r="N42" s="99">
        <f t="shared" ca="1" si="9"/>
        <v>8.3946501089324541E-2</v>
      </c>
      <c r="O42" s="89">
        <f t="shared" si="26"/>
        <v>134.82918399999997</v>
      </c>
      <c r="P42" s="89">
        <f t="shared" si="27"/>
        <v>0.1708160000000305</v>
      </c>
      <c r="Q42" s="92">
        <f t="shared" si="10"/>
        <v>0.89886122666666646</v>
      </c>
      <c r="R42" s="6">
        <f t="shared" si="30"/>
        <v>4683.4999999999982</v>
      </c>
      <c r="S42" s="105">
        <f t="shared" si="28"/>
        <v>5943.8298499999974</v>
      </c>
      <c r="T42" s="105">
        <v>483.42</v>
      </c>
      <c r="U42" s="105">
        <v>555.23</v>
      </c>
      <c r="V42" s="106">
        <f t="shared" si="18"/>
        <v>1480.91</v>
      </c>
      <c r="W42" s="106">
        <f t="shared" si="19"/>
        <v>7424.7398499999972</v>
      </c>
      <c r="X42" s="96">
        <f t="shared" si="29"/>
        <v>6195</v>
      </c>
      <c r="Y42" s="6">
        <f t="shared" si="20"/>
        <v>1229.7398499999972</v>
      </c>
      <c r="Z42" s="4">
        <f t="shared" si="21"/>
        <v>0.19850522195318754</v>
      </c>
      <c r="AA42" s="4">
        <f t="shared" si="22"/>
        <v>0.26086473741485561</v>
      </c>
      <c r="AB42" s="123">
        <f t="shared" si="16"/>
        <v>0.15732873007407411</v>
      </c>
    </row>
    <row r="43" spans="1:28">
      <c r="A43" s="104" t="s">
        <v>222</v>
      </c>
      <c r="B43">
        <v>135</v>
      </c>
      <c r="C43" s="55">
        <v>107.27</v>
      </c>
      <c r="D43" s="56">
        <v>1.2568999999999999</v>
      </c>
      <c r="E43" s="19">
        <f t="shared" si="23"/>
        <v>0.21988510866666666</v>
      </c>
      <c r="F43" s="37">
        <f t="shared" si="24"/>
        <v>7.2858918518518626E-2</v>
      </c>
      <c r="H43" s="41">
        <f t="shared" si="25"/>
        <v>9.8359540000000152</v>
      </c>
      <c r="I43" t="s">
        <v>7</v>
      </c>
      <c r="J43" s="96" t="s">
        <v>51</v>
      </c>
      <c r="K43" s="80">
        <f t="shared" si="6"/>
        <v>43531</v>
      </c>
      <c r="L43" s="80" t="str">
        <f t="shared" ca="1" si="7"/>
        <v>2019-12-02</v>
      </c>
      <c r="M43" s="82">
        <f t="shared" ca="1" si="8"/>
        <v>36585</v>
      </c>
      <c r="N43" s="99">
        <f t="shared" ca="1" si="9"/>
        <v>9.8131015716823991E-2</v>
      </c>
      <c r="O43" s="89">
        <f t="shared" si="26"/>
        <v>134.82766299999997</v>
      </c>
      <c r="P43" s="89">
        <f t="shared" si="27"/>
        <v>0.17233700000002727</v>
      </c>
      <c r="Q43" s="92">
        <f t="shared" si="10"/>
        <v>0.89885108666666647</v>
      </c>
      <c r="R43" s="6">
        <f t="shared" si="30"/>
        <v>4790.7699999999986</v>
      </c>
      <c r="S43" s="105">
        <f t="shared" si="28"/>
        <v>6021.5188129999979</v>
      </c>
      <c r="T43" s="105"/>
      <c r="U43" s="105"/>
      <c r="V43" s="106">
        <f t="shared" si="18"/>
        <v>1480.91</v>
      </c>
      <c r="W43" s="106">
        <f t="shared" si="19"/>
        <v>7502.4288129999977</v>
      </c>
      <c r="X43" s="96">
        <f t="shared" si="29"/>
        <v>6330</v>
      </c>
      <c r="Y43" s="6">
        <f t="shared" si="20"/>
        <v>1172.4288129999977</v>
      </c>
      <c r="Z43" s="4">
        <f t="shared" si="21"/>
        <v>0.18521782195892533</v>
      </c>
      <c r="AA43" s="4">
        <f t="shared" si="22"/>
        <v>0.24178326510747339</v>
      </c>
      <c r="AB43" s="123">
        <f t="shared" si="16"/>
        <v>0.14702619014814805</v>
      </c>
    </row>
    <row r="44" spans="1:28">
      <c r="A44" s="104" t="s">
        <v>223</v>
      </c>
      <c r="B44">
        <v>135</v>
      </c>
      <c r="C44" s="55">
        <v>111.51</v>
      </c>
      <c r="D44" s="56">
        <v>1.2091000000000001</v>
      </c>
      <c r="E44" s="19">
        <f t="shared" si="23"/>
        <v>0.21988449400000004</v>
      </c>
      <c r="F44" s="37">
        <f t="shared" si="24"/>
        <v>0.11526520000000018</v>
      </c>
      <c r="H44" s="41">
        <f t="shared" si="25"/>
        <v>15.560802000000024</v>
      </c>
      <c r="I44" t="s">
        <v>7</v>
      </c>
      <c r="J44" s="96" t="s">
        <v>52</v>
      </c>
      <c r="K44" s="80">
        <f t="shared" si="6"/>
        <v>43532</v>
      </c>
      <c r="L44" s="80" t="str">
        <f t="shared" ca="1" si="7"/>
        <v>2019-12-02</v>
      </c>
      <c r="M44" s="82">
        <f t="shared" ca="1" si="8"/>
        <v>36450</v>
      </c>
      <c r="N44" s="99">
        <f t="shared" ca="1" si="9"/>
        <v>0.15582147407407432</v>
      </c>
      <c r="O44" s="89">
        <f t="shared" si="26"/>
        <v>134.82674100000003</v>
      </c>
      <c r="P44" s="89">
        <f t="shared" si="27"/>
        <v>0.17325899999997318</v>
      </c>
      <c r="Q44" s="92">
        <f t="shared" si="10"/>
        <v>0.89884494000000015</v>
      </c>
      <c r="R44" s="6">
        <f t="shared" si="30"/>
        <v>4902.2799999999988</v>
      </c>
      <c r="S44" s="105">
        <f t="shared" si="28"/>
        <v>5927.346747999999</v>
      </c>
      <c r="T44" s="105"/>
      <c r="U44" s="105"/>
      <c r="V44" s="106">
        <f t="shared" si="18"/>
        <v>1480.91</v>
      </c>
      <c r="W44" s="106">
        <f t="shared" si="19"/>
        <v>7408.2567479999989</v>
      </c>
      <c r="X44" s="96">
        <f t="shared" si="29"/>
        <v>6465</v>
      </c>
      <c r="Y44" s="6">
        <f t="shared" si="20"/>
        <v>943.25674799999888</v>
      </c>
      <c r="Z44" s="4">
        <f t="shared" si="21"/>
        <v>0.14590204918793481</v>
      </c>
      <c r="AA44" s="4">
        <f t="shared" si="22"/>
        <v>0.18925355441013281</v>
      </c>
      <c r="AB44" s="123">
        <f t="shared" si="16"/>
        <v>0.10461929399999986</v>
      </c>
    </row>
    <row r="45" spans="1:28">
      <c r="A45" s="104" t="s">
        <v>224</v>
      </c>
      <c r="B45">
        <v>135</v>
      </c>
      <c r="C45" s="55">
        <v>109.42</v>
      </c>
      <c r="D45" s="56">
        <v>1.2322</v>
      </c>
      <c r="E45" s="19">
        <f t="shared" si="23"/>
        <v>0.21988488266666667</v>
      </c>
      <c r="F45" s="37">
        <f t="shared" si="24"/>
        <v>9.4362103703703806E-2</v>
      </c>
      <c r="H45" s="41">
        <f t="shared" si="25"/>
        <v>12.738884000000013</v>
      </c>
      <c r="I45" t="s">
        <v>7</v>
      </c>
      <c r="J45" s="96" t="s">
        <v>53</v>
      </c>
      <c r="K45" s="80">
        <f t="shared" si="6"/>
        <v>43535</v>
      </c>
      <c r="L45" s="80" t="str">
        <f t="shared" ca="1" si="7"/>
        <v>2019-12-02</v>
      </c>
      <c r="M45" s="82">
        <f t="shared" ca="1" si="8"/>
        <v>36045</v>
      </c>
      <c r="N45" s="99">
        <f t="shared" ca="1" si="9"/>
        <v>0.12899688334026924</v>
      </c>
      <c r="O45" s="89">
        <f t="shared" si="26"/>
        <v>134.827324</v>
      </c>
      <c r="P45" s="89">
        <f t="shared" si="27"/>
        <v>0.17267599999999561</v>
      </c>
      <c r="Q45" s="92">
        <f t="shared" si="10"/>
        <v>0.89884882666666666</v>
      </c>
      <c r="R45" s="6">
        <f t="shared" si="30"/>
        <v>5011.6999999999989</v>
      </c>
      <c r="S45" s="105">
        <f t="shared" si="28"/>
        <v>6175.4167399999988</v>
      </c>
      <c r="T45" s="105"/>
      <c r="U45" s="105"/>
      <c r="V45" s="106">
        <f t="shared" si="18"/>
        <v>1480.91</v>
      </c>
      <c r="W45" s="106">
        <f t="shared" si="19"/>
        <v>7656.3267399999986</v>
      </c>
      <c r="X45" s="96">
        <f t="shared" si="29"/>
        <v>6600</v>
      </c>
      <c r="Y45" s="6">
        <f t="shared" si="20"/>
        <v>1056.3267399999986</v>
      </c>
      <c r="Z45" s="4">
        <f t="shared" si="21"/>
        <v>0.16004950606060575</v>
      </c>
      <c r="AA45" s="4">
        <f t="shared" si="22"/>
        <v>0.20635049198197297</v>
      </c>
      <c r="AB45" s="123">
        <f t="shared" si="16"/>
        <v>0.12552277896296288</v>
      </c>
    </row>
    <row r="46" spans="1:28">
      <c r="A46" s="104" t="s">
        <v>225</v>
      </c>
      <c r="B46">
        <v>135</v>
      </c>
      <c r="C46" s="55">
        <v>108.72</v>
      </c>
      <c r="D46" s="56">
        <v>1.2402</v>
      </c>
      <c r="E46" s="19">
        <f t="shared" si="23"/>
        <v>0.21988969600000002</v>
      </c>
      <c r="F46" s="37">
        <f t="shared" si="24"/>
        <v>8.7361066666666695E-2</v>
      </c>
      <c r="H46" s="41">
        <f t="shared" si="25"/>
        <v>11.793744000000004</v>
      </c>
      <c r="I46" t="s">
        <v>7</v>
      </c>
      <c r="J46" s="96" t="s">
        <v>54</v>
      </c>
      <c r="K46" s="80">
        <f t="shared" si="6"/>
        <v>43536</v>
      </c>
      <c r="L46" s="80" t="str">
        <f t="shared" ca="1" si="7"/>
        <v>2019-12-02</v>
      </c>
      <c r="M46" s="82">
        <f t="shared" ca="1" si="8"/>
        <v>35910</v>
      </c>
      <c r="N46" s="99">
        <f t="shared" ca="1" si="9"/>
        <v>0.11987514786967424</v>
      </c>
      <c r="O46" s="89">
        <f t="shared" si="26"/>
        <v>134.83454399999999</v>
      </c>
      <c r="P46" s="89">
        <f t="shared" si="27"/>
        <v>0.16545600000000604</v>
      </c>
      <c r="Q46" s="92">
        <f t="shared" si="10"/>
        <v>0.89889695999999997</v>
      </c>
      <c r="R46" s="6">
        <f t="shared" si="30"/>
        <v>5120.4199999999992</v>
      </c>
      <c r="S46" s="105">
        <f t="shared" si="28"/>
        <v>6350.3448839999992</v>
      </c>
      <c r="T46" s="105"/>
      <c r="U46" s="105"/>
      <c r="V46" s="106">
        <f t="shared" si="18"/>
        <v>1480.91</v>
      </c>
      <c r="W46" s="106">
        <f t="shared" si="19"/>
        <v>7831.254883999999</v>
      </c>
      <c r="X46" s="96">
        <f t="shared" si="29"/>
        <v>6735</v>
      </c>
      <c r="Y46" s="6">
        <f t="shared" si="20"/>
        <v>1096.254883999999</v>
      </c>
      <c r="Z46" s="4">
        <f t="shared" si="21"/>
        <v>0.16276984172234576</v>
      </c>
      <c r="AA46" s="4">
        <f t="shared" si="22"/>
        <v>0.20864790743972761</v>
      </c>
      <c r="AB46" s="123">
        <f t="shared" si="16"/>
        <v>0.13252862933333331</v>
      </c>
    </row>
    <row r="47" spans="1:28">
      <c r="A47" s="104" t="s">
        <v>226</v>
      </c>
      <c r="B47">
        <v>135</v>
      </c>
      <c r="C47" s="55">
        <v>109.59</v>
      </c>
      <c r="D47" s="56">
        <v>1.2302999999999999</v>
      </c>
      <c r="E47" s="19">
        <f t="shared" si="23"/>
        <v>0.21988571800000001</v>
      </c>
      <c r="F47" s="37">
        <f t="shared" si="24"/>
        <v>9.6062355555555659E-2</v>
      </c>
      <c r="H47" s="41">
        <f t="shared" si="25"/>
        <v>12.968418000000014</v>
      </c>
      <c r="I47" t="s">
        <v>7</v>
      </c>
      <c r="J47" s="96" t="s">
        <v>55</v>
      </c>
      <c r="K47" s="80">
        <f t="shared" si="6"/>
        <v>43537</v>
      </c>
      <c r="L47" s="80" t="str">
        <f t="shared" ca="1" si="7"/>
        <v>2019-12-02</v>
      </c>
      <c r="M47" s="82">
        <f t="shared" ca="1" si="8"/>
        <v>35775</v>
      </c>
      <c r="N47" s="99">
        <f t="shared" ca="1" si="9"/>
        <v>0.13231230104821817</v>
      </c>
      <c r="O47" s="89">
        <f t="shared" si="26"/>
        <v>134.828577</v>
      </c>
      <c r="P47" s="89">
        <f t="shared" si="27"/>
        <v>0.17142300000000432</v>
      </c>
      <c r="Q47" s="92">
        <f t="shared" si="10"/>
        <v>0.89885717999999992</v>
      </c>
      <c r="R47" s="6">
        <f t="shared" si="30"/>
        <v>5230.0099999999993</v>
      </c>
      <c r="S47" s="105">
        <f t="shared" si="28"/>
        <v>6434.4813029999987</v>
      </c>
      <c r="T47" s="105"/>
      <c r="U47" s="105"/>
      <c r="V47" s="106">
        <f t="shared" si="18"/>
        <v>1480.91</v>
      </c>
      <c r="W47" s="106">
        <f t="shared" si="19"/>
        <v>7915.3913029999985</v>
      </c>
      <c r="X47" s="96">
        <f t="shared" si="29"/>
        <v>6870</v>
      </c>
      <c r="Y47" s="6">
        <f t="shared" si="20"/>
        <v>1045.3913029999985</v>
      </c>
      <c r="Z47" s="4">
        <f t="shared" si="21"/>
        <v>0.1521675841339154</v>
      </c>
      <c r="AA47" s="4">
        <f t="shared" si="22"/>
        <v>0.1939828993392203</v>
      </c>
      <c r="AB47" s="123">
        <f t="shared" si="16"/>
        <v>0.12382336244444435</v>
      </c>
    </row>
    <row r="48" spans="1:28">
      <c r="A48" s="104" t="s">
        <v>227</v>
      </c>
      <c r="B48">
        <v>135</v>
      </c>
      <c r="C48" s="55">
        <v>110.31</v>
      </c>
      <c r="D48" s="56">
        <v>1.2222</v>
      </c>
      <c r="E48" s="19">
        <f t="shared" si="23"/>
        <v>0.21988058800000002</v>
      </c>
      <c r="F48" s="37">
        <f t="shared" si="24"/>
        <v>0.10326342222222222</v>
      </c>
      <c r="H48" s="41">
        <f t="shared" si="25"/>
        <v>13.940562</v>
      </c>
      <c r="I48" t="s">
        <v>7</v>
      </c>
      <c r="J48" s="96" t="s">
        <v>56</v>
      </c>
      <c r="K48" s="80">
        <f t="shared" si="6"/>
        <v>43538</v>
      </c>
      <c r="L48" s="80" t="str">
        <f t="shared" ca="1" si="7"/>
        <v>2019-12-02</v>
      </c>
      <c r="M48" s="82">
        <f t="shared" ca="1" si="8"/>
        <v>35640</v>
      </c>
      <c r="N48" s="99">
        <f t="shared" ca="1" si="9"/>
        <v>0.1427695042087542</v>
      </c>
      <c r="O48" s="89">
        <f t="shared" si="26"/>
        <v>134.82088200000001</v>
      </c>
      <c r="P48" s="89">
        <f t="shared" si="27"/>
        <v>0.17911799999998834</v>
      </c>
      <c r="Q48" s="92">
        <f t="shared" si="10"/>
        <v>0.89880588000000006</v>
      </c>
      <c r="R48" s="6">
        <f t="shared" si="30"/>
        <v>5340.32</v>
      </c>
      <c r="S48" s="105">
        <f t="shared" si="28"/>
        <v>6526.9391039999991</v>
      </c>
      <c r="T48" s="105"/>
      <c r="U48" s="105"/>
      <c r="V48" s="106">
        <f t="shared" si="18"/>
        <v>1480.91</v>
      </c>
      <c r="W48" s="106">
        <f t="shared" si="19"/>
        <v>8007.849103999999</v>
      </c>
      <c r="X48" s="96">
        <f t="shared" si="29"/>
        <v>7005</v>
      </c>
      <c r="Y48" s="6">
        <f t="shared" si="20"/>
        <v>1002.849103999999</v>
      </c>
      <c r="Z48" s="4">
        <f t="shared" si="21"/>
        <v>0.14316189921484646</v>
      </c>
      <c r="AA48" s="4">
        <f t="shared" si="22"/>
        <v>0.18154105092422435</v>
      </c>
      <c r="AB48" s="123">
        <f t="shared" si="16"/>
        <v>0.1166171657777778</v>
      </c>
    </row>
    <row r="49" spans="1:29">
      <c r="A49" s="104" t="s">
        <v>228</v>
      </c>
      <c r="B49">
        <v>135</v>
      </c>
      <c r="C49" s="55">
        <v>109</v>
      </c>
      <c r="D49" s="56">
        <v>1.2370000000000001</v>
      </c>
      <c r="E49" s="19">
        <f t="shared" si="23"/>
        <v>0.21988866666666668</v>
      </c>
      <c r="F49" s="37">
        <f t="shared" si="24"/>
        <v>9.016148148148162E-2</v>
      </c>
      <c r="H49" s="41">
        <f t="shared" si="25"/>
        <v>12.171800000000019</v>
      </c>
      <c r="I49" t="s">
        <v>7</v>
      </c>
      <c r="J49" s="96" t="s">
        <v>57</v>
      </c>
      <c r="K49" s="80">
        <f t="shared" si="6"/>
        <v>43539</v>
      </c>
      <c r="L49" s="80" t="str">
        <f t="shared" ca="1" si="7"/>
        <v>2019-12-02</v>
      </c>
      <c r="M49" s="82">
        <f t="shared" ca="1" si="8"/>
        <v>35505</v>
      </c>
      <c r="N49" s="99">
        <f t="shared" ca="1" si="9"/>
        <v>0.12512905224616269</v>
      </c>
      <c r="O49" s="89">
        <f t="shared" si="26"/>
        <v>134.833</v>
      </c>
      <c r="P49" s="89">
        <f t="shared" si="27"/>
        <v>0.16700000000000159</v>
      </c>
      <c r="Q49" s="92">
        <f t="shared" si="10"/>
        <v>0.89888666666666661</v>
      </c>
      <c r="R49" s="6">
        <f t="shared" si="30"/>
        <v>5449.32</v>
      </c>
      <c r="S49" s="105">
        <f t="shared" si="28"/>
        <v>6740.8088400000006</v>
      </c>
      <c r="T49" s="105"/>
      <c r="U49" s="105"/>
      <c r="V49" s="106">
        <f t="shared" si="18"/>
        <v>1480.91</v>
      </c>
      <c r="W49" s="106">
        <f t="shared" si="19"/>
        <v>8221.7188400000014</v>
      </c>
      <c r="X49" s="96">
        <f t="shared" si="29"/>
        <v>7140</v>
      </c>
      <c r="Y49" s="6">
        <f t="shared" si="20"/>
        <v>1081.7188400000014</v>
      </c>
      <c r="Z49" s="4">
        <f t="shared" si="21"/>
        <v>0.1515012380952383</v>
      </c>
      <c r="AA49" s="4">
        <f t="shared" si="22"/>
        <v>0.1911471349633953</v>
      </c>
      <c r="AB49" s="123">
        <f t="shared" si="16"/>
        <v>0.12972718518518506</v>
      </c>
    </row>
    <row r="50" spans="1:29">
      <c r="A50" s="104" t="s">
        <v>229</v>
      </c>
      <c r="B50">
        <v>135</v>
      </c>
      <c r="C50" s="55">
        <v>106.12</v>
      </c>
      <c r="D50" s="56">
        <v>1.2706</v>
      </c>
      <c r="E50" s="19">
        <f t="shared" si="23"/>
        <v>0.21989071466666668</v>
      </c>
      <c r="F50" s="37">
        <f t="shared" si="24"/>
        <v>6.1357214814814952E-2</v>
      </c>
      <c r="H50" s="41">
        <f t="shared" si="25"/>
        <v>8.2832240000000183</v>
      </c>
      <c r="I50" t="s">
        <v>7</v>
      </c>
      <c r="J50" s="96" t="s">
        <v>58</v>
      </c>
      <c r="K50" s="80">
        <f t="shared" si="6"/>
        <v>43542</v>
      </c>
      <c r="L50" s="80" t="str">
        <f t="shared" ca="1" si="7"/>
        <v>2019-12-02</v>
      </c>
      <c r="M50" s="82">
        <f t="shared" ca="1" si="8"/>
        <v>35100</v>
      </c>
      <c r="N50" s="99">
        <f t="shared" ca="1" si="9"/>
        <v>8.6136090028490223E-2</v>
      </c>
      <c r="O50" s="89">
        <f t="shared" si="26"/>
        <v>134.836072</v>
      </c>
      <c r="P50" s="89">
        <f t="shared" si="27"/>
        <v>0.16392799999999852</v>
      </c>
      <c r="Q50" s="92">
        <f t="shared" si="10"/>
        <v>0.89890714666666671</v>
      </c>
      <c r="R50" s="6">
        <f t="shared" si="30"/>
        <v>5555.44</v>
      </c>
      <c r="S50" s="105">
        <f t="shared" si="28"/>
        <v>7058.7420639999991</v>
      </c>
      <c r="T50" s="105"/>
      <c r="U50" s="105"/>
      <c r="V50" s="106">
        <f t="shared" si="18"/>
        <v>1480.91</v>
      </c>
      <c r="W50" s="106">
        <f t="shared" si="19"/>
        <v>8539.6520639999999</v>
      </c>
      <c r="X50" s="96">
        <f t="shared" si="29"/>
        <v>7275</v>
      </c>
      <c r="Y50" s="6">
        <f t="shared" si="20"/>
        <v>1264.6520639999999</v>
      </c>
      <c r="Z50" s="4">
        <f t="shared" si="21"/>
        <v>0.17383533525773198</v>
      </c>
      <c r="AA50" s="4">
        <f t="shared" si="22"/>
        <v>0.21826586470006482</v>
      </c>
      <c r="AB50" s="123">
        <f t="shared" si="16"/>
        <v>0.15853349985185172</v>
      </c>
    </row>
    <row r="51" spans="1:29">
      <c r="A51" s="104" t="s">
        <v>230</v>
      </c>
      <c r="B51">
        <v>135</v>
      </c>
      <c r="C51" s="55">
        <v>106.61</v>
      </c>
      <c r="D51" s="56">
        <v>1.2646999999999999</v>
      </c>
      <c r="E51" s="19">
        <f t="shared" si="23"/>
        <v>0.21988644466666668</v>
      </c>
      <c r="F51" s="37">
        <f t="shared" si="24"/>
        <v>6.6257940740740859E-2</v>
      </c>
      <c r="H51" s="41">
        <f t="shared" si="25"/>
        <v>8.9448220000000163</v>
      </c>
      <c r="I51" t="s">
        <v>7</v>
      </c>
      <c r="J51" s="96" t="s">
        <v>59</v>
      </c>
      <c r="K51" s="80">
        <f t="shared" si="6"/>
        <v>43543</v>
      </c>
      <c r="L51" s="80" t="str">
        <f t="shared" ca="1" si="7"/>
        <v>2019-12-02</v>
      </c>
      <c r="M51" s="82">
        <f t="shared" ca="1" si="8"/>
        <v>34965</v>
      </c>
      <c r="N51" s="99">
        <f t="shared" ca="1" si="9"/>
        <v>9.3375090233090402E-2</v>
      </c>
      <c r="O51" s="89">
        <f t="shared" si="26"/>
        <v>134.829667</v>
      </c>
      <c r="P51" s="89">
        <f t="shared" si="27"/>
        <v>0.1703329999999994</v>
      </c>
      <c r="Q51" s="92">
        <f t="shared" si="10"/>
        <v>0.89886444666666665</v>
      </c>
      <c r="R51" s="6">
        <f t="shared" si="30"/>
        <v>5662.0499999999993</v>
      </c>
      <c r="S51" s="105">
        <f t="shared" si="28"/>
        <v>7160.7946349999984</v>
      </c>
      <c r="T51" s="105"/>
      <c r="U51" s="105"/>
      <c r="V51" s="106">
        <f t="shared" si="18"/>
        <v>1480.91</v>
      </c>
      <c r="W51" s="106">
        <f t="shared" si="19"/>
        <v>8641.7046349999982</v>
      </c>
      <c r="X51" s="96">
        <f t="shared" si="29"/>
        <v>7410</v>
      </c>
      <c r="Y51" s="6">
        <f t="shared" si="20"/>
        <v>1231.7046349999982</v>
      </c>
      <c r="Z51" s="4">
        <f t="shared" si="21"/>
        <v>0.16622194804318458</v>
      </c>
      <c r="AA51" s="4">
        <f t="shared" si="22"/>
        <v>0.20773923738718736</v>
      </c>
      <c r="AB51" s="123">
        <f t="shared" si="16"/>
        <v>0.15362850392592581</v>
      </c>
    </row>
    <row r="52" spans="1:29">
      <c r="A52" s="104" t="s">
        <v>231</v>
      </c>
      <c r="B52">
        <v>135</v>
      </c>
      <c r="C52" s="55">
        <v>106.57</v>
      </c>
      <c r="D52" s="56">
        <v>1.2652000000000001</v>
      </c>
      <c r="E52" s="19">
        <f t="shared" si="23"/>
        <v>0.21988824266666668</v>
      </c>
      <c r="F52" s="37">
        <f t="shared" si="24"/>
        <v>6.5857881481481528E-2</v>
      </c>
      <c r="H52" s="41">
        <f t="shared" si="25"/>
        <v>8.890814000000006</v>
      </c>
      <c r="I52" t="s">
        <v>7</v>
      </c>
      <c r="J52" s="96" t="s">
        <v>60</v>
      </c>
      <c r="K52" s="80">
        <f t="shared" si="6"/>
        <v>43544</v>
      </c>
      <c r="L52" s="80" t="str">
        <f t="shared" ca="1" si="7"/>
        <v>2019-12-02</v>
      </c>
      <c r="M52" s="82">
        <f t="shared" ca="1" si="8"/>
        <v>34830</v>
      </c>
      <c r="N52" s="99">
        <f t="shared" ca="1" si="9"/>
        <v>9.3171033878840154E-2</v>
      </c>
      <c r="O52" s="89">
        <f t="shared" si="26"/>
        <v>134.83236400000001</v>
      </c>
      <c r="P52" s="89">
        <f t="shared" si="27"/>
        <v>0.16763599999998746</v>
      </c>
      <c r="Q52" s="92">
        <f t="shared" si="10"/>
        <v>0.89888242666666673</v>
      </c>
      <c r="R52" s="6">
        <f t="shared" si="30"/>
        <v>5768.619999999999</v>
      </c>
      <c r="S52" s="105">
        <f t="shared" si="28"/>
        <v>7298.4580239999996</v>
      </c>
      <c r="T52" s="105"/>
      <c r="U52" s="105"/>
      <c r="V52" s="106">
        <f t="shared" si="18"/>
        <v>1480.91</v>
      </c>
      <c r="W52" s="106">
        <f t="shared" si="19"/>
        <v>8779.3680239999994</v>
      </c>
      <c r="X52" s="96">
        <f t="shared" si="29"/>
        <v>7545</v>
      </c>
      <c r="Y52" s="6">
        <f t="shared" si="20"/>
        <v>1234.3680239999994</v>
      </c>
      <c r="Z52" s="4">
        <f t="shared" si="21"/>
        <v>0.16360079840954267</v>
      </c>
      <c r="AA52" s="4">
        <f t="shared" si="22"/>
        <v>0.20355371110916876</v>
      </c>
      <c r="AB52" s="123">
        <f t="shared" si="16"/>
        <v>0.15403036118518515</v>
      </c>
    </row>
    <row r="53" spans="1:29">
      <c r="A53" s="104" t="s">
        <v>232</v>
      </c>
      <c r="B53">
        <v>135</v>
      </c>
      <c r="C53" s="55">
        <v>106.54</v>
      </c>
      <c r="D53" s="56">
        <v>1.2656000000000001</v>
      </c>
      <c r="E53" s="19">
        <f t="shared" si="23"/>
        <v>0.21989134933333337</v>
      </c>
      <c r="F53" s="37">
        <f t="shared" si="24"/>
        <v>6.5557837037037131E-2</v>
      </c>
      <c r="H53" s="41">
        <f t="shared" si="25"/>
        <v>8.8503080000000125</v>
      </c>
      <c r="I53" t="s">
        <v>7</v>
      </c>
      <c r="J53" s="96" t="s">
        <v>61</v>
      </c>
      <c r="K53" s="80">
        <f t="shared" si="6"/>
        <v>43545</v>
      </c>
      <c r="L53" s="80" t="str">
        <f t="shared" ca="1" si="7"/>
        <v>2019-12-02</v>
      </c>
      <c r="M53" s="82">
        <f t="shared" ca="1" si="8"/>
        <v>34695</v>
      </c>
      <c r="N53" s="99">
        <f t="shared" ca="1" si="9"/>
        <v>9.3107433924196695E-2</v>
      </c>
      <c r="O53" s="89">
        <f t="shared" si="26"/>
        <v>134.83702400000001</v>
      </c>
      <c r="P53" s="89">
        <f t="shared" si="27"/>
        <v>0.16297599999998624</v>
      </c>
      <c r="Q53" s="92">
        <f t="shared" si="10"/>
        <v>0.89891349333333348</v>
      </c>
      <c r="R53" s="6">
        <f t="shared" si="30"/>
        <v>5875.1599999999989</v>
      </c>
      <c r="S53" s="105">
        <f t="shared" si="28"/>
        <v>7435.6024959999986</v>
      </c>
      <c r="T53" s="105"/>
      <c r="U53" s="105"/>
      <c r="V53" s="106">
        <f t="shared" si="18"/>
        <v>1480.91</v>
      </c>
      <c r="W53" s="106">
        <f t="shared" si="19"/>
        <v>8916.5124959999994</v>
      </c>
      <c r="X53" s="96">
        <f t="shared" si="29"/>
        <v>7680</v>
      </c>
      <c r="Y53" s="6">
        <f t="shared" si="20"/>
        <v>1236.5124959999994</v>
      </c>
      <c r="Z53" s="4">
        <f t="shared" si="21"/>
        <v>0.16100423124999996</v>
      </c>
      <c r="AA53" s="4">
        <f t="shared" si="22"/>
        <v>0.19946677593001527</v>
      </c>
      <c r="AB53" s="123">
        <f t="shared" si="16"/>
        <v>0.15433351229629624</v>
      </c>
    </row>
    <row r="54" spans="1:29">
      <c r="A54" s="104" t="s">
        <v>233</v>
      </c>
      <c r="B54">
        <v>135</v>
      </c>
      <c r="C54" s="55">
        <v>106.61</v>
      </c>
      <c r="D54" s="56">
        <v>1.2646999999999999</v>
      </c>
      <c r="E54" s="19">
        <f t="shared" si="23"/>
        <v>0.21988644466666668</v>
      </c>
      <c r="F54" s="37">
        <f t="shared" si="24"/>
        <v>6.6257940740740859E-2</v>
      </c>
      <c r="H54" s="41">
        <f t="shared" si="25"/>
        <v>8.9448220000000163</v>
      </c>
      <c r="I54" t="s">
        <v>7</v>
      </c>
      <c r="J54" s="96" t="s">
        <v>62</v>
      </c>
      <c r="K54" s="80">
        <f t="shared" si="6"/>
        <v>43546</v>
      </c>
      <c r="L54" s="80" t="str">
        <f t="shared" ca="1" si="7"/>
        <v>2019-12-02</v>
      </c>
      <c r="M54" s="82">
        <f t="shared" ca="1" si="8"/>
        <v>34560</v>
      </c>
      <c r="N54" s="99">
        <f t="shared" ca="1" si="9"/>
        <v>9.4469329571759422E-2</v>
      </c>
      <c r="O54" s="89">
        <f t="shared" si="26"/>
        <v>134.829667</v>
      </c>
      <c r="P54" s="89">
        <f t="shared" si="27"/>
        <v>0.1703329999999994</v>
      </c>
      <c r="Q54" s="92">
        <f t="shared" si="10"/>
        <v>0.89886444666666665</v>
      </c>
      <c r="R54" s="6">
        <f t="shared" si="30"/>
        <v>5981.7699999999986</v>
      </c>
      <c r="S54" s="105">
        <f t="shared" si="28"/>
        <v>7565.1445189999977</v>
      </c>
      <c r="T54" s="105"/>
      <c r="U54" s="105"/>
      <c r="V54" s="106">
        <f t="shared" si="18"/>
        <v>1480.91</v>
      </c>
      <c r="W54" s="106">
        <f t="shared" si="19"/>
        <v>9046.0545189999975</v>
      </c>
      <c r="X54" s="96">
        <f t="shared" si="29"/>
        <v>7815</v>
      </c>
      <c r="Y54" s="6">
        <f t="shared" si="20"/>
        <v>1231.0545189999975</v>
      </c>
      <c r="Z54" s="4">
        <f t="shared" si="21"/>
        <v>0.15752457056941749</v>
      </c>
      <c r="AA54" s="4">
        <f t="shared" si="22"/>
        <v>0.19435380915016953</v>
      </c>
      <c r="AB54" s="123">
        <f t="shared" si="16"/>
        <v>0.15362850392592581</v>
      </c>
      <c r="AC54" s="6"/>
    </row>
    <row r="55" spans="1:29">
      <c r="A55" s="104" t="s">
        <v>234</v>
      </c>
      <c r="B55">
        <v>135</v>
      </c>
      <c r="C55" s="55">
        <v>109.06</v>
      </c>
      <c r="D55" s="56">
        <v>1.2362</v>
      </c>
      <c r="E55" s="19">
        <f t="shared" si="23"/>
        <v>0.21987998133333336</v>
      </c>
      <c r="F55" s="37">
        <f t="shared" si="24"/>
        <v>9.0761570370370415E-2</v>
      </c>
      <c r="H55" s="41">
        <f t="shared" si="25"/>
        <v>12.252812000000006</v>
      </c>
      <c r="I55" t="s">
        <v>7</v>
      </c>
      <c r="J55" s="96" t="s">
        <v>64</v>
      </c>
      <c r="K55" s="80">
        <f t="shared" si="6"/>
        <v>43549</v>
      </c>
      <c r="L55" s="80" t="str">
        <f t="shared" ca="1" si="7"/>
        <v>2019-12-02</v>
      </c>
      <c r="M55" s="82">
        <f t="shared" ca="1" si="8"/>
        <v>34155</v>
      </c>
      <c r="N55" s="99">
        <f t="shared" ca="1" si="9"/>
        <v>0.13094060547504033</v>
      </c>
      <c r="O55" s="89">
        <f t="shared" si="26"/>
        <v>134.81997200000001</v>
      </c>
      <c r="P55" s="89">
        <f t="shared" si="27"/>
        <v>0.18002799999999297</v>
      </c>
      <c r="Q55" s="92">
        <f t="shared" si="10"/>
        <v>0.89879981333333336</v>
      </c>
      <c r="R55" s="6">
        <f t="shared" si="30"/>
        <v>6090.829999999999</v>
      </c>
      <c r="S55" s="105">
        <f t="shared" si="28"/>
        <v>7529.4840459999987</v>
      </c>
      <c r="T55" s="105"/>
      <c r="U55" s="105"/>
      <c r="V55" s="106">
        <f t="shared" si="18"/>
        <v>1480.91</v>
      </c>
      <c r="W55" s="106">
        <f t="shared" si="19"/>
        <v>9010.3940459999994</v>
      </c>
      <c r="X55" s="96">
        <f t="shared" si="29"/>
        <v>7950</v>
      </c>
      <c r="Y55" s="6">
        <f t="shared" si="20"/>
        <v>1060.3940459999994</v>
      </c>
      <c r="Z55" s="4">
        <f t="shared" si="21"/>
        <v>0.13338289886792443</v>
      </c>
      <c r="AA55" s="4">
        <f t="shared" si="22"/>
        <v>0.16391703408052738</v>
      </c>
      <c r="AB55" s="123">
        <f t="shared" si="16"/>
        <v>0.12911841096296295</v>
      </c>
    </row>
    <row r="56" spans="1:29">
      <c r="A56" s="104" t="s">
        <v>235</v>
      </c>
      <c r="B56">
        <v>135</v>
      </c>
      <c r="C56" s="55">
        <v>110.25</v>
      </c>
      <c r="D56" s="56">
        <v>1.2229000000000001</v>
      </c>
      <c r="E56" s="19">
        <f t="shared" si="23"/>
        <v>0.21988315000000003</v>
      </c>
      <c r="F56" s="37">
        <f t="shared" si="24"/>
        <v>0.10266333333333343</v>
      </c>
      <c r="H56" s="41">
        <f t="shared" si="25"/>
        <v>13.859550000000013</v>
      </c>
      <c r="I56" t="s">
        <v>7</v>
      </c>
      <c r="J56" s="96" t="s">
        <v>65</v>
      </c>
      <c r="K56" s="80">
        <f t="shared" si="6"/>
        <v>43550</v>
      </c>
      <c r="L56" s="80" t="str">
        <f t="shared" ca="1" si="7"/>
        <v>2019-12-02</v>
      </c>
      <c r="M56" s="82">
        <f t="shared" ca="1" si="8"/>
        <v>34020</v>
      </c>
      <c r="N56" s="99">
        <f t="shared" ca="1" si="9"/>
        <v>0.1486988756613758</v>
      </c>
      <c r="O56" s="89">
        <f t="shared" si="26"/>
        <v>134.824725</v>
      </c>
      <c r="P56" s="89">
        <f t="shared" si="27"/>
        <v>0.17527499999999918</v>
      </c>
      <c r="Q56" s="92">
        <f t="shared" si="10"/>
        <v>0.89883150000000001</v>
      </c>
      <c r="R56" s="6">
        <f t="shared" si="30"/>
        <v>6201.079999999999</v>
      </c>
      <c r="S56" s="105">
        <f t="shared" si="28"/>
        <v>7583.3007319999997</v>
      </c>
      <c r="T56" s="105"/>
      <c r="U56" s="105"/>
      <c r="V56" s="106">
        <f t="shared" si="18"/>
        <v>1480.91</v>
      </c>
      <c r="W56" s="106">
        <f t="shared" si="19"/>
        <v>9064.2107319999996</v>
      </c>
      <c r="X56" s="96">
        <f t="shared" si="29"/>
        <v>8085</v>
      </c>
      <c r="Y56" s="6">
        <f t="shared" si="20"/>
        <v>979.21073199999955</v>
      </c>
      <c r="Z56" s="4">
        <f t="shared" si="21"/>
        <v>0.12111449993815704</v>
      </c>
      <c r="AA56" s="4">
        <f t="shared" si="22"/>
        <v>0.14827337786129502</v>
      </c>
      <c r="AB56" s="123">
        <f t="shared" si="16"/>
        <v>0.1172198166666666</v>
      </c>
    </row>
    <row r="57" spans="1:29">
      <c r="A57" s="104" t="s">
        <v>236</v>
      </c>
      <c r="B57">
        <v>135</v>
      </c>
      <c r="C57" s="55">
        <v>109.08</v>
      </c>
      <c r="D57" s="56">
        <v>1.236</v>
      </c>
      <c r="E57" s="19">
        <f t="shared" si="23"/>
        <v>0.21988192000000001</v>
      </c>
      <c r="F57" s="37">
        <f t="shared" si="24"/>
        <v>9.0961600000000087E-2</v>
      </c>
      <c r="H57" s="41">
        <f t="shared" si="25"/>
        <v>12.279816000000011</v>
      </c>
      <c r="I57" t="s">
        <v>7</v>
      </c>
      <c r="J57" s="96" t="s">
        <v>66</v>
      </c>
      <c r="K57" s="80">
        <f t="shared" si="6"/>
        <v>43551</v>
      </c>
      <c r="L57" s="80" t="str">
        <f t="shared" ca="1" si="7"/>
        <v>2019-12-02</v>
      </c>
      <c r="M57" s="82">
        <f t="shared" ca="1" si="8"/>
        <v>33885</v>
      </c>
      <c r="N57" s="99">
        <f t="shared" ca="1" si="9"/>
        <v>0.13227483665338657</v>
      </c>
      <c r="O57" s="89">
        <f t="shared" si="26"/>
        <v>134.82288</v>
      </c>
      <c r="P57" s="89">
        <f t="shared" si="27"/>
        <v>0.17712000000000216</v>
      </c>
      <c r="Q57" s="92">
        <f t="shared" si="10"/>
        <v>0.89881920000000004</v>
      </c>
      <c r="R57" s="6">
        <f t="shared" si="30"/>
        <v>6310.1599999999989</v>
      </c>
      <c r="S57" s="105">
        <f t="shared" si="28"/>
        <v>7799.357759999999</v>
      </c>
      <c r="T57" s="105"/>
      <c r="U57" s="105"/>
      <c r="V57" s="106">
        <f t="shared" si="18"/>
        <v>1480.91</v>
      </c>
      <c r="W57" s="106">
        <f t="shared" si="19"/>
        <v>9280.2677599999988</v>
      </c>
      <c r="X57" s="96">
        <f t="shared" si="29"/>
        <v>8220</v>
      </c>
      <c r="Y57" s="6">
        <f t="shared" si="20"/>
        <v>1060.2677599999988</v>
      </c>
      <c r="Z57" s="4">
        <f t="shared" si="21"/>
        <v>0.12898634549878341</v>
      </c>
      <c r="AA57" s="4">
        <f t="shared" si="22"/>
        <v>0.15733099869566947</v>
      </c>
      <c r="AB57" s="123">
        <f t="shared" si="16"/>
        <v>0.12892031999999992</v>
      </c>
    </row>
    <row r="58" spans="1:29">
      <c r="A58" s="104" t="s">
        <v>237</v>
      </c>
      <c r="B58">
        <v>135</v>
      </c>
      <c r="C58" s="55">
        <v>109.47</v>
      </c>
      <c r="D58" s="56">
        <v>1.2316</v>
      </c>
      <c r="E58" s="19">
        <f t="shared" si="23"/>
        <v>0.21988216799999999</v>
      </c>
      <c r="F58" s="37">
        <f t="shared" si="24"/>
        <v>9.4862177777777862E-2</v>
      </c>
      <c r="H58" s="41">
        <f t="shared" si="25"/>
        <v>12.806394000000012</v>
      </c>
      <c r="I58" t="s">
        <v>7</v>
      </c>
      <c r="J58" s="96" t="s">
        <v>67</v>
      </c>
      <c r="K58" s="80">
        <f t="shared" si="6"/>
        <v>43552</v>
      </c>
      <c r="L58" s="80" t="str">
        <f t="shared" ca="1" si="7"/>
        <v>2019-12-02</v>
      </c>
      <c r="M58" s="82">
        <f t="shared" ca="1" si="8"/>
        <v>33750</v>
      </c>
      <c r="N58" s="99">
        <f t="shared" ca="1" si="9"/>
        <v>0.13849877955555567</v>
      </c>
      <c r="O58" s="89">
        <f t="shared" si="26"/>
        <v>134.823252</v>
      </c>
      <c r="P58" s="89">
        <f t="shared" si="27"/>
        <v>0.17674800000000346</v>
      </c>
      <c r="Q58" s="92">
        <f t="shared" si="10"/>
        <v>0.89882167999999996</v>
      </c>
      <c r="R58" s="6">
        <f t="shared" si="30"/>
        <v>6419.6299999999992</v>
      </c>
      <c r="S58" s="105">
        <f t="shared" si="28"/>
        <v>7906.4163079999989</v>
      </c>
      <c r="T58" s="105"/>
      <c r="U58" s="105"/>
      <c r="V58" s="106">
        <f t="shared" si="18"/>
        <v>1480.91</v>
      </c>
      <c r="W58" s="106">
        <f t="shared" si="19"/>
        <v>9387.3263079999997</v>
      </c>
      <c r="X58" s="96">
        <f t="shared" si="29"/>
        <v>8355</v>
      </c>
      <c r="Y58" s="6">
        <f t="shared" si="20"/>
        <v>1032.3263079999997</v>
      </c>
      <c r="Z58" s="4">
        <f t="shared" si="21"/>
        <v>0.12355790640335118</v>
      </c>
      <c r="AA58" s="4">
        <f t="shared" si="22"/>
        <v>0.15017643178951667</v>
      </c>
      <c r="AB58" s="123">
        <f t="shared" si="16"/>
        <v>0.12501999022222213</v>
      </c>
    </row>
    <row r="59" spans="1:29">
      <c r="A59" s="104" t="s">
        <v>238</v>
      </c>
      <c r="B59">
        <v>135</v>
      </c>
      <c r="C59" s="55">
        <v>105.61</v>
      </c>
      <c r="D59" s="56">
        <v>1.2766999999999999</v>
      </c>
      <c r="E59" s="19">
        <f t="shared" si="23"/>
        <v>0.21988819133333332</v>
      </c>
      <c r="F59" s="37">
        <f t="shared" si="24"/>
        <v>5.6256459259259373E-2</v>
      </c>
      <c r="H59" s="41">
        <f t="shared" si="25"/>
        <v>7.5946220000000153</v>
      </c>
      <c r="I59" t="s">
        <v>7</v>
      </c>
      <c r="J59" s="96" t="s">
        <v>68</v>
      </c>
      <c r="K59" s="80">
        <f t="shared" si="6"/>
        <v>43553</v>
      </c>
      <c r="L59" s="80" t="str">
        <f t="shared" ca="1" si="7"/>
        <v>2019-12-02</v>
      </c>
      <c r="M59" s="82">
        <f t="shared" ca="1" si="8"/>
        <v>33615</v>
      </c>
      <c r="N59" s="99">
        <f t="shared" ca="1" si="9"/>
        <v>8.246428766919546E-2</v>
      </c>
      <c r="O59" s="89">
        <f t="shared" si="26"/>
        <v>134.83228699999998</v>
      </c>
      <c r="P59" s="89">
        <f t="shared" si="27"/>
        <v>0.16771300000002043</v>
      </c>
      <c r="Q59" s="92">
        <f t="shared" si="10"/>
        <v>0.89888191333333323</v>
      </c>
      <c r="R59" s="6">
        <f t="shared" si="30"/>
        <v>6365.1599999999989</v>
      </c>
      <c r="S59" s="105">
        <f t="shared" si="28"/>
        <v>8126.3997719999979</v>
      </c>
      <c r="T59" s="105">
        <v>160.08000000000001</v>
      </c>
      <c r="U59" s="105">
        <v>184.95</v>
      </c>
      <c r="V59" s="106">
        <f t="shared" si="18"/>
        <v>1665.8600000000001</v>
      </c>
      <c r="W59" s="106">
        <f t="shared" si="19"/>
        <v>9792.2597719999976</v>
      </c>
      <c r="X59" s="96">
        <f t="shared" si="29"/>
        <v>8490</v>
      </c>
      <c r="Y59" s="6">
        <f t="shared" si="20"/>
        <v>1302.2597719999976</v>
      </c>
      <c r="Z59" s="4">
        <f t="shared" si="21"/>
        <v>0.15338748786807987</v>
      </c>
      <c r="AA59" s="4">
        <f t="shared" si="22"/>
        <v>0.19083133874744629</v>
      </c>
      <c r="AB59" s="123">
        <f t="shared" si="16"/>
        <v>0.16363173207407394</v>
      </c>
    </row>
    <row r="60" spans="1:29">
      <c r="A60" s="104" t="s">
        <v>239</v>
      </c>
      <c r="B60">
        <v>135</v>
      </c>
      <c r="C60" s="55">
        <v>103.01</v>
      </c>
      <c r="D60" s="56">
        <v>1.3089999999999999</v>
      </c>
      <c r="E60" s="19">
        <f t="shared" si="23"/>
        <v>0.21989339333333335</v>
      </c>
      <c r="F60" s="37">
        <f t="shared" si="24"/>
        <v>3.0252607407407418E-2</v>
      </c>
      <c r="H60" s="41">
        <f t="shared" si="25"/>
        <v>4.0841020000000015</v>
      </c>
      <c r="I60" t="s">
        <v>7</v>
      </c>
      <c r="J60" s="96" t="s">
        <v>69</v>
      </c>
      <c r="K60" s="80">
        <f t="shared" si="6"/>
        <v>43556</v>
      </c>
      <c r="L60" s="80" t="str">
        <f t="shared" ca="1" si="7"/>
        <v>2019-12-02</v>
      </c>
      <c r="M60" s="82">
        <f t="shared" ca="1" si="8"/>
        <v>33210</v>
      </c>
      <c r="N60" s="99">
        <f t="shared" ca="1" si="9"/>
        <v>4.4886998795543531E-2</v>
      </c>
      <c r="O60" s="89">
        <f t="shared" si="26"/>
        <v>134.84009</v>
      </c>
      <c r="P60" s="89">
        <f t="shared" si="27"/>
        <v>0.15990999999999644</v>
      </c>
      <c r="Q60" s="92">
        <f t="shared" si="10"/>
        <v>0.89893393333333338</v>
      </c>
      <c r="R60" s="6">
        <f t="shared" si="30"/>
        <v>5050.9999999999991</v>
      </c>
      <c r="S60" s="105">
        <f t="shared" si="28"/>
        <v>6611.7589999999982</v>
      </c>
      <c r="T60" s="105">
        <v>1417.17</v>
      </c>
      <c r="U60" s="105">
        <v>1678.81</v>
      </c>
      <c r="V60" s="106">
        <f t="shared" si="18"/>
        <v>3344.67</v>
      </c>
      <c r="W60" s="106">
        <f t="shared" si="19"/>
        <v>9956.4289999999983</v>
      </c>
      <c r="X60" s="96">
        <f t="shared" si="29"/>
        <v>8625</v>
      </c>
      <c r="Y60" s="6">
        <f t="shared" si="20"/>
        <v>1331.4289999999983</v>
      </c>
      <c r="Z60" s="4">
        <f t="shared" si="21"/>
        <v>0.15436857971014484</v>
      </c>
      <c r="AA60" s="4">
        <f t="shared" si="22"/>
        <v>0.25214882403183103</v>
      </c>
      <c r="AB60" s="123">
        <f t="shared" si="16"/>
        <v>0.18964078592592593</v>
      </c>
    </row>
    <row r="61" spans="1:29">
      <c r="A61" s="104" t="s">
        <v>240</v>
      </c>
      <c r="B61">
        <v>135</v>
      </c>
      <c r="C61" s="55">
        <v>103.06</v>
      </c>
      <c r="D61" s="56">
        <v>1.3083</v>
      </c>
      <c r="E61" s="19">
        <f t="shared" si="23"/>
        <v>0.21988893200000004</v>
      </c>
      <c r="F61" s="37">
        <f t="shared" si="24"/>
        <v>3.0752681481481484E-2</v>
      </c>
      <c r="H61" s="41">
        <f t="shared" si="25"/>
        <v>4.1516120000000001</v>
      </c>
      <c r="I61" t="s">
        <v>7</v>
      </c>
      <c r="J61" s="96" t="s">
        <v>79</v>
      </c>
      <c r="K61" s="80">
        <f t="shared" si="6"/>
        <v>43557</v>
      </c>
      <c r="L61" s="80" t="str">
        <f t="shared" ca="1" si="7"/>
        <v>2019-12-02</v>
      </c>
      <c r="M61" s="82">
        <f t="shared" ca="1" si="8"/>
        <v>33075</v>
      </c>
      <c r="N61" s="99">
        <f t="shared" ca="1" si="9"/>
        <v>4.5815219349962209E-2</v>
      </c>
      <c r="O61" s="89">
        <f t="shared" si="26"/>
        <v>134.83339800000002</v>
      </c>
      <c r="P61" s="89">
        <f t="shared" si="27"/>
        <v>0.16660199999998326</v>
      </c>
      <c r="Q61" s="92">
        <f t="shared" si="10"/>
        <v>0.8988893200000001</v>
      </c>
      <c r="R61" s="6">
        <f t="shared" si="30"/>
        <v>5154.0599999999995</v>
      </c>
      <c r="S61" s="105">
        <f t="shared" si="28"/>
        <v>6743.0566979999994</v>
      </c>
      <c r="T61" s="105"/>
      <c r="U61" s="105"/>
      <c r="V61" s="106">
        <f t="shared" si="18"/>
        <v>3344.67</v>
      </c>
      <c r="W61" s="106">
        <f t="shared" si="19"/>
        <v>10087.726697999999</v>
      </c>
      <c r="X61" s="96">
        <f t="shared" si="29"/>
        <v>8760</v>
      </c>
      <c r="Y61" s="6">
        <f t="shared" si="20"/>
        <v>1327.7266979999986</v>
      </c>
      <c r="Z61" s="4">
        <f t="shared" si="21"/>
        <v>0.1515669746575341</v>
      </c>
      <c r="AA61" s="4">
        <f t="shared" si="22"/>
        <v>0.24517927771714731</v>
      </c>
      <c r="AB61" s="123">
        <f t="shared" si="16"/>
        <v>0.18913625051851857</v>
      </c>
    </row>
    <row r="62" spans="1:29">
      <c r="A62" s="104" t="s">
        <v>241</v>
      </c>
      <c r="B62">
        <v>135</v>
      </c>
      <c r="C62" s="55">
        <v>101.82</v>
      </c>
      <c r="D62" s="56">
        <v>1.3243</v>
      </c>
      <c r="E62" s="19">
        <f t="shared" si="23"/>
        <v>0.21989348400000003</v>
      </c>
      <c r="F62" s="37">
        <f t="shared" si="24"/>
        <v>1.8350844444444403E-2</v>
      </c>
      <c r="H62" s="41">
        <f t="shared" si="25"/>
        <v>2.4773639999999943</v>
      </c>
      <c r="I62" t="s">
        <v>7</v>
      </c>
      <c r="J62" s="96" t="s">
        <v>80</v>
      </c>
      <c r="K62" s="80">
        <f t="shared" si="6"/>
        <v>43558</v>
      </c>
      <c r="L62" s="80" t="str">
        <f t="shared" ca="1" si="7"/>
        <v>2019-12-02</v>
      </c>
      <c r="M62" s="82">
        <f t="shared" ca="1" si="8"/>
        <v>32940</v>
      </c>
      <c r="N62" s="99">
        <f t="shared" ca="1" si="9"/>
        <v>2.745105828779593E-2</v>
      </c>
      <c r="O62" s="89">
        <f t="shared" si="26"/>
        <v>134.840226</v>
      </c>
      <c r="P62" s="89">
        <f t="shared" si="27"/>
        <v>0.15977399999999875</v>
      </c>
      <c r="Q62" s="92">
        <f t="shared" si="10"/>
        <v>0.89893484000000001</v>
      </c>
      <c r="R62" s="6">
        <f t="shared" si="30"/>
        <v>5166.4199999999992</v>
      </c>
      <c r="S62" s="105">
        <f t="shared" si="28"/>
        <v>6841.8900059999987</v>
      </c>
      <c r="T62" s="105">
        <v>89.46</v>
      </c>
      <c r="U62" s="105">
        <v>107.2</v>
      </c>
      <c r="V62" s="106">
        <f t="shared" si="18"/>
        <v>3451.87</v>
      </c>
      <c r="W62" s="106">
        <f t="shared" si="19"/>
        <v>10293.760005999999</v>
      </c>
      <c r="X62" s="96">
        <f t="shared" si="29"/>
        <v>8895</v>
      </c>
      <c r="Y62" s="6">
        <f t="shared" si="20"/>
        <v>1398.7600059999986</v>
      </c>
      <c r="Z62" s="4">
        <f t="shared" si="21"/>
        <v>0.15725238965711053</v>
      </c>
      <c r="AA62" s="4">
        <f t="shared" si="22"/>
        <v>0.25697714476780797</v>
      </c>
      <c r="AB62" s="123">
        <f t="shared" si="16"/>
        <v>0.20154263955555562</v>
      </c>
    </row>
    <row r="63" spans="1:29">
      <c r="A63" s="104" t="s">
        <v>242</v>
      </c>
      <c r="B63">
        <v>120</v>
      </c>
      <c r="C63" s="55">
        <v>89.65</v>
      </c>
      <c r="D63" s="56">
        <v>1.337</v>
      </c>
      <c r="E63" s="19">
        <f t="shared" si="23"/>
        <v>0.20990803333333335</v>
      </c>
      <c r="F63" s="37">
        <f t="shared" si="24"/>
        <v>8.7119166666667532E-3</v>
      </c>
      <c r="H63" s="41">
        <f t="shared" si="25"/>
        <v>1.0454300000000103</v>
      </c>
      <c r="I63" t="s">
        <v>7</v>
      </c>
      <c r="J63" s="96" t="s">
        <v>81</v>
      </c>
      <c r="K63" s="80">
        <f t="shared" si="6"/>
        <v>43559</v>
      </c>
      <c r="L63" s="80" t="str">
        <f t="shared" ca="1" si="7"/>
        <v>2019-12-02</v>
      </c>
      <c r="M63" s="82">
        <f t="shared" ca="1" si="8"/>
        <v>29160</v>
      </c>
      <c r="N63" s="99">
        <f t="shared" ca="1" si="9"/>
        <v>1.3085800754458293E-2</v>
      </c>
      <c r="O63" s="89">
        <f t="shared" si="26"/>
        <v>119.86205000000001</v>
      </c>
      <c r="P63" s="89">
        <f t="shared" si="27"/>
        <v>0.13794999999998936</v>
      </c>
      <c r="Q63" s="92">
        <f t="shared" si="10"/>
        <v>0.79908033333333339</v>
      </c>
      <c r="R63" s="6">
        <f t="shared" si="30"/>
        <v>5256.0699999999988</v>
      </c>
      <c r="S63" s="105">
        <f t="shared" si="28"/>
        <v>7027.3655899999985</v>
      </c>
      <c r="T63" s="105"/>
      <c r="U63" s="105"/>
      <c r="V63" s="106">
        <f t="shared" si="18"/>
        <v>3451.87</v>
      </c>
      <c r="W63" s="106">
        <f t="shared" si="19"/>
        <v>10479.235589999998</v>
      </c>
      <c r="X63" s="96">
        <f t="shared" si="29"/>
        <v>9015</v>
      </c>
      <c r="Y63" s="6">
        <f t="shared" si="20"/>
        <v>1464.2355899999984</v>
      </c>
      <c r="Z63" s="4">
        <f t="shared" si="21"/>
        <v>0.16242213976705466</v>
      </c>
      <c r="AA63" s="4">
        <f t="shared" si="22"/>
        <v>0.26320355447383004</v>
      </c>
      <c r="AB63" s="123">
        <f t="shared" si="16"/>
        <v>0.20119611666666659</v>
      </c>
    </row>
    <row r="64" spans="1:29">
      <c r="A64" s="104" t="s">
        <v>243</v>
      </c>
      <c r="B64">
        <v>120</v>
      </c>
      <c r="C64" s="55">
        <v>89.72</v>
      </c>
      <c r="D64" s="56">
        <v>1.3359000000000001</v>
      </c>
      <c r="E64" s="19">
        <f t="shared" si="23"/>
        <v>0.20990463200000001</v>
      </c>
      <c r="F64" s="37">
        <f t="shared" si="24"/>
        <v>9.4995333333333324E-3</v>
      </c>
      <c r="H64" s="41">
        <f t="shared" si="25"/>
        <v>1.1399439999999998</v>
      </c>
      <c r="I64" t="s">
        <v>7</v>
      </c>
      <c r="J64" s="96" t="s">
        <v>84</v>
      </c>
      <c r="K64" s="80">
        <f t="shared" si="6"/>
        <v>43563</v>
      </c>
      <c r="L64" s="80" t="str">
        <f t="shared" ca="1" si="7"/>
        <v>2019-12-02</v>
      </c>
      <c r="M64" s="82">
        <f t="shared" ca="1" si="8"/>
        <v>28680</v>
      </c>
      <c r="N64" s="99">
        <f t="shared" ca="1" si="9"/>
        <v>1.450765550906555E-2</v>
      </c>
      <c r="O64" s="89">
        <f t="shared" si="26"/>
        <v>119.856948</v>
      </c>
      <c r="P64" s="89">
        <f t="shared" si="27"/>
        <v>0.14305199999999729</v>
      </c>
      <c r="Q64" s="92">
        <f t="shared" si="10"/>
        <v>0.79904631999999998</v>
      </c>
      <c r="R64" s="6">
        <f t="shared" si="30"/>
        <v>5241.1699999999992</v>
      </c>
      <c r="S64" s="105">
        <f t="shared" si="28"/>
        <v>7001.6790029999993</v>
      </c>
      <c r="T64" s="105">
        <v>104.62</v>
      </c>
      <c r="U64" s="105">
        <v>126.47</v>
      </c>
      <c r="V64" s="106">
        <f t="shared" si="18"/>
        <v>3578.3399999999997</v>
      </c>
      <c r="W64" s="106">
        <f t="shared" si="19"/>
        <v>10580.019002999999</v>
      </c>
      <c r="X64" s="96">
        <f t="shared" si="29"/>
        <v>9135</v>
      </c>
      <c r="Y64" s="6">
        <f t="shared" si="20"/>
        <v>1445.0190029999994</v>
      </c>
      <c r="Z64" s="4">
        <f t="shared" si="21"/>
        <v>0.15818489359605903</v>
      </c>
      <c r="AA64" s="4">
        <f t="shared" si="22"/>
        <v>0.26005172225761508</v>
      </c>
      <c r="AB64" s="123">
        <f t="shared" si="16"/>
        <v>0.20040509866666667</v>
      </c>
    </row>
    <row r="65" spans="1:28">
      <c r="A65" s="104" t="s">
        <v>244</v>
      </c>
      <c r="B65">
        <v>120</v>
      </c>
      <c r="C65" s="55">
        <v>89.35</v>
      </c>
      <c r="D65" s="56">
        <v>1.3414999999999999</v>
      </c>
      <c r="E65" s="19">
        <f t="shared" si="23"/>
        <v>0.20990868333333335</v>
      </c>
      <c r="F65" s="37">
        <f t="shared" si="24"/>
        <v>5.3364166666667028E-3</v>
      </c>
      <c r="H65" s="41">
        <f t="shared" si="25"/>
        <v>0.64037000000000432</v>
      </c>
      <c r="I65" t="s">
        <v>7</v>
      </c>
      <c r="J65" s="96" t="s">
        <v>85</v>
      </c>
      <c r="K65" s="80">
        <f t="shared" si="6"/>
        <v>43564</v>
      </c>
      <c r="L65" s="80" t="str">
        <f t="shared" ca="1" si="7"/>
        <v>2019-12-02</v>
      </c>
      <c r="M65" s="82">
        <f t="shared" ca="1" si="8"/>
        <v>28560</v>
      </c>
      <c r="N65" s="99">
        <f t="shared" ca="1" si="9"/>
        <v>8.1840003501401117E-3</v>
      </c>
      <c r="O65" s="89">
        <f t="shared" si="26"/>
        <v>119.86302499999998</v>
      </c>
      <c r="P65" s="89">
        <f t="shared" si="27"/>
        <v>0.13697500000002094</v>
      </c>
      <c r="Q65" s="92">
        <f t="shared" si="10"/>
        <v>0.79908683333333319</v>
      </c>
      <c r="R65" s="6">
        <f t="shared" si="30"/>
        <v>5330.5199999999995</v>
      </c>
      <c r="S65" s="105">
        <f t="shared" si="28"/>
        <v>7150.8925799999988</v>
      </c>
      <c r="T65" s="105"/>
      <c r="U65" s="105"/>
      <c r="V65" s="106">
        <f t="shared" si="18"/>
        <v>3578.3399999999997</v>
      </c>
      <c r="W65" s="106">
        <f t="shared" si="19"/>
        <v>10729.232579999998</v>
      </c>
      <c r="X65" s="96">
        <f t="shared" si="29"/>
        <v>9255</v>
      </c>
      <c r="Y65" s="6">
        <f t="shared" si="20"/>
        <v>1474.2325799999981</v>
      </c>
      <c r="Z65" s="4">
        <f t="shared" si="21"/>
        <v>0.15929039222042118</v>
      </c>
      <c r="AA65" s="4">
        <f t="shared" si="22"/>
        <v>0.25970070076418161</v>
      </c>
      <c r="AB65" s="123">
        <f t="shared" si="16"/>
        <v>0.20457226666666664</v>
      </c>
    </row>
    <row r="66" spans="1:28">
      <c r="A66" s="104" t="s">
        <v>245</v>
      </c>
      <c r="B66">
        <v>120</v>
      </c>
      <c r="C66" s="55">
        <v>89.13</v>
      </c>
      <c r="D66" s="56">
        <v>1.3448</v>
      </c>
      <c r="E66" s="19">
        <f t="shared" si="23"/>
        <v>0.209908016</v>
      </c>
      <c r="F66" s="37">
        <f t="shared" ref="F66:F97" si="31">IF(G66="",($F$1*C66-B66)/B66,H66/B66)</f>
        <v>2.861050000000039E-3</v>
      </c>
      <c r="H66" s="41">
        <f t="shared" ref="H66:H97" si="32">IF(G66="",$F$1*C66-B66,G66-B66)</f>
        <v>0.34332600000000468</v>
      </c>
      <c r="I66" t="s">
        <v>7</v>
      </c>
      <c r="J66" s="96" t="s">
        <v>86</v>
      </c>
      <c r="K66" s="80">
        <f t="shared" si="6"/>
        <v>43565</v>
      </c>
      <c r="L66" s="80" t="str">
        <f t="shared" ca="1" si="7"/>
        <v>2019-12-02</v>
      </c>
      <c r="M66" s="82">
        <f t="shared" ca="1" si="8"/>
        <v>28440</v>
      </c>
      <c r="N66" s="99">
        <f t="shared" ca="1" si="9"/>
        <v>4.4062584388186252E-3</v>
      </c>
      <c r="O66" s="89">
        <f t="shared" ref="O66:O97" si="33">D66*C66</f>
        <v>119.86202399999999</v>
      </c>
      <c r="P66" s="89">
        <f t="shared" ref="P66:P97" si="34">B66-O66</f>
        <v>0.13797600000000898</v>
      </c>
      <c r="Q66" s="92">
        <f t="shared" si="10"/>
        <v>0.79908015999999993</v>
      </c>
      <c r="R66" s="6">
        <f t="shared" si="30"/>
        <v>5419.65</v>
      </c>
      <c r="S66" s="105">
        <f t="shared" ref="S66:S97" si="35">R66*D66</f>
        <v>7288.3453199999994</v>
      </c>
      <c r="T66" s="105"/>
      <c r="U66" s="105"/>
      <c r="V66" s="106">
        <f t="shared" si="18"/>
        <v>3578.3399999999997</v>
      </c>
      <c r="W66" s="106">
        <f t="shared" si="19"/>
        <v>10866.685319999999</v>
      </c>
      <c r="X66" s="96">
        <f t="shared" si="29"/>
        <v>9375</v>
      </c>
      <c r="Y66" s="6">
        <f t="shared" si="20"/>
        <v>1491.6853199999987</v>
      </c>
      <c r="Z66" s="4">
        <f t="shared" si="21"/>
        <v>0.15911310079999996</v>
      </c>
      <c r="AA66" s="4">
        <f t="shared" si="22"/>
        <v>0.25733531378414454</v>
      </c>
      <c r="AB66" s="123">
        <f t="shared" si="16"/>
        <v>0.20704696599999997</v>
      </c>
    </row>
    <row r="67" spans="1:28">
      <c r="A67" s="104" t="s">
        <v>246</v>
      </c>
      <c r="B67">
        <v>120</v>
      </c>
      <c r="C67" s="55">
        <v>90.99</v>
      </c>
      <c r="D67" s="56">
        <v>1.3172999999999999</v>
      </c>
      <c r="E67" s="19">
        <f t="shared" si="23"/>
        <v>0.20990741800000001</v>
      </c>
      <c r="F67" s="37">
        <f t="shared" si="31"/>
        <v>2.3789149999999992E-2</v>
      </c>
      <c r="H67" s="41">
        <f t="shared" si="32"/>
        <v>2.8546979999999991</v>
      </c>
      <c r="I67" t="s">
        <v>7</v>
      </c>
      <c r="J67" s="96" t="s">
        <v>87</v>
      </c>
      <c r="K67" s="80">
        <f t="shared" ref="K67:K130" si="36">DATE(MID(J67,1,4),MID(J67,5,2),MID(J67,7,2))</f>
        <v>43566</v>
      </c>
      <c r="L67" s="80" t="str">
        <f t="shared" ref="L67:L130" ca="1" si="37">IF(LEN(J67) &gt; 15,DATE(MID(J67,12,4),MID(J67,16,2),MID(J67,18,2)),TEXT(TODAY(),"yyyy-mm-dd"))</f>
        <v>2019-12-02</v>
      </c>
      <c r="M67" s="82">
        <f t="shared" ref="M67:M130" ca="1" si="38">(L67-K67+1)*B67</f>
        <v>28320</v>
      </c>
      <c r="N67" s="99">
        <f t="shared" ref="N67:N130" ca="1" si="39">H67/M67*365</f>
        <v>3.6792541313559309E-2</v>
      </c>
      <c r="O67" s="89">
        <f t="shared" si="33"/>
        <v>119.86112699999998</v>
      </c>
      <c r="P67" s="89">
        <f t="shared" si="34"/>
        <v>0.13887300000001801</v>
      </c>
      <c r="Q67" s="92">
        <f t="shared" ref="Q67:Q130" si="40">O67/150</f>
        <v>0.79907417999999986</v>
      </c>
      <c r="R67" s="6">
        <f t="shared" si="30"/>
        <v>5510.6399999999994</v>
      </c>
      <c r="S67" s="105">
        <f t="shared" si="35"/>
        <v>7259.1660719999991</v>
      </c>
      <c r="T67" s="105"/>
      <c r="U67" s="105"/>
      <c r="V67" s="106">
        <f t="shared" si="18"/>
        <v>3578.3399999999997</v>
      </c>
      <c r="W67" s="106">
        <f t="shared" si="19"/>
        <v>10837.506071999998</v>
      </c>
      <c r="X67" s="96">
        <f t="shared" ref="X67:X98" si="41">X66+B67</f>
        <v>9495</v>
      </c>
      <c r="Y67" s="6">
        <f t="shared" si="20"/>
        <v>1342.5060719999983</v>
      </c>
      <c r="Z67" s="4">
        <f t="shared" si="21"/>
        <v>0.14139084486571862</v>
      </c>
      <c r="AA67" s="4">
        <f t="shared" si="22"/>
        <v>0.22690269036922839</v>
      </c>
      <c r="AB67" s="123">
        <f t="shared" ref="AB67:AB130" si="42">IF(E67-F67&lt;0,"达成",E67-F67)</f>
        <v>0.18611826800000003</v>
      </c>
    </row>
    <row r="68" spans="1:28">
      <c r="A68" s="104" t="s">
        <v>247</v>
      </c>
      <c r="B68">
        <v>120</v>
      </c>
      <c r="C68" s="55">
        <v>91.19</v>
      </c>
      <c r="D68" s="56">
        <v>1.3144</v>
      </c>
      <c r="E68" s="19">
        <f t="shared" si="23"/>
        <v>0.20990675733333336</v>
      </c>
      <c r="F68" s="37">
        <f t="shared" si="31"/>
        <v>2.6039483333333398E-2</v>
      </c>
      <c r="H68" s="41">
        <f t="shared" si="32"/>
        <v>3.1247380000000078</v>
      </c>
      <c r="I68" t="s">
        <v>7</v>
      </c>
      <c r="J68" s="96" t="s">
        <v>88</v>
      </c>
      <c r="K68" s="80">
        <f t="shared" si="36"/>
        <v>43567</v>
      </c>
      <c r="L68" s="80" t="str">
        <f t="shared" ca="1" si="37"/>
        <v>2019-12-02</v>
      </c>
      <c r="M68" s="82">
        <f t="shared" ca="1" si="38"/>
        <v>28200</v>
      </c>
      <c r="N68" s="99">
        <f t="shared" ca="1" si="39"/>
        <v>4.0444303900709321E-2</v>
      </c>
      <c r="O68" s="89">
        <f t="shared" si="33"/>
        <v>119.860136</v>
      </c>
      <c r="P68" s="89">
        <f t="shared" si="34"/>
        <v>0.13986400000000287</v>
      </c>
      <c r="Q68" s="92">
        <f t="shared" si="40"/>
        <v>0.79906757333333334</v>
      </c>
      <c r="R68" s="6">
        <f t="shared" ref="R68:R99" si="43">R67+C68-T68</f>
        <v>5601.829999999999</v>
      </c>
      <c r="S68" s="105">
        <f t="shared" si="35"/>
        <v>7363.0453519999992</v>
      </c>
      <c r="T68" s="105"/>
      <c r="U68" s="105"/>
      <c r="V68" s="106">
        <f t="shared" si="18"/>
        <v>3578.3399999999997</v>
      </c>
      <c r="W68" s="106">
        <f t="shared" si="19"/>
        <v>10941.385351999999</v>
      </c>
      <c r="X68" s="96">
        <f t="shared" si="41"/>
        <v>9615</v>
      </c>
      <c r="Y68" s="6">
        <f t="shared" si="20"/>
        <v>1326.3853519999993</v>
      </c>
      <c r="Z68" s="4">
        <f t="shared" si="21"/>
        <v>0.13794959459178369</v>
      </c>
      <c r="AA68" s="4">
        <f t="shared" si="22"/>
        <v>0.21972172558997838</v>
      </c>
      <c r="AB68" s="123">
        <f t="shared" si="42"/>
        <v>0.18386727399999997</v>
      </c>
    </row>
    <row r="69" spans="1:28">
      <c r="A69" s="104" t="s">
        <v>248</v>
      </c>
      <c r="B69">
        <v>120</v>
      </c>
      <c r="C69" s="55">
        <v>91.47</v>
      </c>
      <c r="D69" s="56">
        <v>1.3104</v>
      </c>
      <c r="E69" s="19">
        <f t="shared" si="23"/>
        <v>0.20990819199999999</v>
      </c>
      <c r="F69" s="37">
        <f t="shared" si="31"/>
        <v>2.9189950000000072E-2</v>
      </c>
      <c r="H69" s="41">
        <f t="shared" si="32"/>
        <v>3.5027940000000086</v>
      </c>
      <c r="I69" t="s">
        <v>7</v>
      </c>
      <c r="J69" s="96" t="s">
        <v>89</v>
      </c>
      <c r="K69" s="80">
        <f t="shared" si="36"/>
        <v>43570</v>
      </c>
      <c r="L69" s="80" t="str">
        <f t="shared" ca="1" si="37"/>
        <v>2019-12-02</v>
      </c>
      <c r="M69" s="82">
        <f t="shared" ca="1" si="38"/>
        <v>27840</v>
      </c>
      <c r="N69" s="99">
        <f t="shared" ca="1" si="39"/>
        <v>4.5923843750000116E-2</v>
      </c>
      <c r="O69" s="89">
        <f t="shared" si="33"/>
        <v>119.86228799999999</v>
      </c>
      <c r="P69" s="89">
        <f t="shared" si="34"/>
        <v>0.13771200000000761</v>
      </c>
      <c r="Q69" s="92">
        <f t="shared" si="40"/>
        <v>0.79908192</v>
      </c>
      <c r="R69" s="6">
        <f t="shared" si="43"/>
        <v>5693.2999999999993</v>
      </c>
      <c r="S69" s="105">
        <f t="shared" si="35"/>
        <v>7460.5003199999992</v>
      </c>
      <c r="T69" s="105"/>
      <c r="U69" s="105"/>
      <c r="V69" s="106">
        <f t="shared" si="18"/>
        <v>3578.3399999999997</v>
      </c>
      <c r="W69" s="106">
        <f t="shared" si="19"/>
        <v>11038.840319999999</v>
      </c>
      <c r="X69" s="96">
        <f t="shared" si="41"/>
        <v>9735</v>
      </c>
      <c r="Y69" s="6">
        <f t="shared" si="20"/>
        <v>1303.8403199999993</v>
      </c>
      <c r="Z69" s="4">
        <f t="shared" si="21"/>
        <v>0.1339332634822803</v>
      </c>
      <c r="AA69" s="4">
        <f t="shared" si="22"/>
        <v>0.2117772168675871</v>
      </c>
      <c r="AB69" s="123">
        <f t="shared" si="42"/>
        <v>0.18071824199999992</v>
      </c>
    </row>
    <row r="70" spans="1:28">
      <c r="A70" s="104" t="s">
        <v>249</v>
      </c>
      <c r="B70">
        <v>135</v>
      </c>
      <c r="C70" s="55">
        <v>100.3</v>
      </c>
      <c r="D70" s="56">
        <v>1.3444</v>
      </c>
      <c r="E70" s="19">
        <f t="shared" si="23"/>
        <v>0.21989554666666666</v>
      </c>
      <c r="F70" s="37">
        <f t="shared" si="31"/>
        <v>3.1485925925926073E-3</v>
      </c>
      <c r="H70" s="41">
        <f t="shared" si="32"/>
        <v>0.42506000000000199</v>
      </c>
      <c r="I70" t="s">
        <v>7</v>
      </c>
      <c r="J70" s="96" t="s">
        <v>90</v>
      </c>
      <c r="K70" s="80">
        <f t="shared" si="36"/>
        <v>43571</v>
      </c>
      <c r="L70" s="80" t="str">
        <f t="shared" ca="1" si="37"/>
        <v>2019-12-02</v>
      </c>
      <c r="M70" s="82">
        <f t="shared" ca="1" si="38"/>
        <v>31185</v>
      </c>
      <c r="N70" s="99">
        <f t="shared" ca="1" si="39"/>
        <v>4.9750489017155921E-3</v>
      </c>
      <c r="O70" s="89">
        <f t="shared" si="33"/>
        <v>134.84332000000001</v>
      </c>
      <c r="P70" s="89">
        <f t="shared" si="34"/>
        <v>0.15667999999999438</v>
      </c>
      <c r="Q70" s="92">
        <f t="shared" si="40"/>
        <v>0.8989554666666667</v>
      </c>
      <c r="R70" s="6">
        <f t="shared" si="43"/>
        <v>5793.5999999999995</v>
      </c>
      <c r="S70" s="105">
        <f t="shared" si="35"/>
        <v>7788.9158399999997</v>
      </c>
      <c r="T70" s="105"/>
      <c r="U70" s="105"/>
      <c r="V70" s="106">
        <f t="shared" si="18"/>
        <v>3578.3399999999997</v>
      </c>
      <c r="W70" s="106">
        <f t="shared" si="19"/>
        <v>11367.25584</v>
      </c>
      <c r="X70" s="96">
        <f t="shared" si="41"/>
        <v>9870</v>
      </c>
      <c r="Y70" s="6">
        <f t="shared" si="20"/>
        <v>1497.2558399999998</v>
      </c>
      <c r="Z70" s="4">
        <f t="shared" si="21"/>
        <v>0.15169765349544062</v>
      </c>
      <c r="AA70" s="4">
        <f t="shared" si="22"/>
        <v>0.23797469030430762</v>
      </c>
      <c r="AB70" s="123">
        <f t="shared" si="42"/>
        <v>0.21674695407407404</v>
      </c>
    </row>
    <row r="71" spans="1:28">
      <c r="A71" s="104" t="s">
        <v>250</v>
      </c>
      <c r="B71">
        <v>120</v>
      </c>
      <c r="C71" s="55">
        <v>89.12</v>
      </c>
      <c r="D71" s="56">
        <v>1.3449</v>
      </c>
      <c r="E71" s="19">
        <f t="shared" si="23"/>
        <v>0.20990499200000001</v>
      </c>
      <c r="F71" s="37">
        <f t="shared" si="31"/>
        <v>2.7485333333334694E-3</v>
      </c>
      <c r="H71" s="41">
        <f t="shared" si="32"/>
        <v>0.32982400000001633</v>
      </c>
      <c r="I71" t="s">
        <v>7</v>
      </c>
      <c r="J71" s="96" t="s">
        <v>91</v>
      </c>
      <c r="K71" s="80">
        <f t="shared" si="36"/>
        <v>43572</v>
      </c>
      <c r="L71" s="80" t="str">
        <f t="shared" ca="1" si="37"/>
        <v>2019-12-02</v>
      </c>
      <c r="M71" s="82">
        <f t="shared" ca="1" si="38"/>
        <v>27600</v>
      </c>
      <c r="N71" s="99">
        <f t="shared" ca="1" si="39"/>
        <v>4.3618028985509408E-3</v>
      </c>
      <c r="O71" s="89">
        <f t="shared" si="33"/>
        <v>119.857488</v>
      </c>
      <c r="P71" s="89">
        <f t="shared" si="34"/>
        <v>0.14251199999999642</v>
      </c>
      <c r="Q71" s="92">
        <f t="shared" si="40"/>
        <v>0.79904991999999997</v>
      </c>
      <c r="R71" s="6">
        <f t="shared" si="43"/>
        <v>5882.7199999999993</v>
      </c>
      <c r="S71" s="105">
        <f t="shared" si="35"/>
        <v>7911.6701279999988</v>
      </c>
      <c r="T71" s="105"/>
      <c r="U71" s="105"/>
      <c r="V71" s="106">
        <f t="shared" si="18"/>
        <v>3578.3399999999997</v>
      </c>
      <c r="W71" s="106">
        <f t="shared" si="19"/>
        <v>11490.010127999998</v>
      </c>
      <c r="X71" s="96">
        <f t="shared" si="41"/>
        <v>9990</v>
      </c>
      <c r="Y71" s="6">
        <f t="shared" si="20"/>
        <v>1500.0101279999981</v>
      </c>
      <c r="Z71" s="4">
        <f t="shared" si="21"/>
        <v>0.15015116396396366</v>
      </c>
      <c r="AA71" s="4">
        <f t="shared" si="22"/>
        <v>0.23395035419844445</v>
      </c>
      <c r="AB71" s="123">
        <f t="shared" si="42"/>
        <v>0.20715645866666654</v>
      </c>
    </row>
    <row r="72" spans="1:28">
      <c r="A72" s="104" t="s">
        <v>251</v>
      </c>
      <c r="B72">
        <v>120</v>
      </c>
      <c r="C72" s="55">
        <v>89.43</v>
      </c>
      <c r="D72" s="56">
        <v>1.3403</v>
      </c>
      <c r="E72" s="19">
        <f t="shared" si="23"/>
        <v>0.20990868600000001</v>
      </c>
      <c r="F72" s="37">
        <f t="shared" si="31"/>
        <v>6.2365500000000889E-3</v>
      </c>
      <c r="H72" s="41">
        <f t="shared" si="32"/>
        <v>0.74838600000001065</v>
      </c>
      <c r="I72" t="s">
        <v>7</v>
      </c>
      <c r="J72" s="96" t="s">
        <v>92</v>
      </c>
      <c r="K72" s="80">
        <f t="shared" si="36"/>
        <v>43573</v>
      </c>
      <c r="L72" s="80" t="str">
        <f t="shared" ca="1" si="37"/>
        <v>2019-12-02</v>
      </c>
      <c r="M72" s="82">
        <f t="shared" ca="1" si="38"/>
        <v>27480</v>
      </c>
      <c r="N72" s="99">
        <f t="shared" ca="1" si="39"/>
        <v>9.9403526200874791E-3</v>
      </c>
      <c r="O72" s="89">
        <f t="shared" si="33"/>
        <v>119.86302900000001</v>
      </c>
      <c r="P72" s="89">
        <f t="shared" si="34"/>
        <v>0.13697099999998841</v>
      </c>
      <c r="Q72" s="92">
        <f t="shared" si="40"/>
        <v>0.79908686000000007</v>
      </c>
      <c r="R72" s="6">
        <f t="shared" si="43"/>
        <v>5972.15</v>
      </c>
      <c r="S72" s="105">
        <f t="shared" si="35"/>
        <v>8004.4726449999998</v>
      </c>
      <c r="T72" s="105"/>
      <c r="U72" s="105"/>
      <c r="V72" s="106">
        <f t="shared" si="18"/>
        <v>3578.3399999999997</v>
      </c>
      <c r="W72" s="106">
        <f t="shared" si="19"/>
        <v>11582.812645</v>
      </c>
      <c r="X72" s="96">
        <f t="shared" si="41"/>
        <v>10110</v>
      </c>
      <c r="Y72" s="6">
        <f t="shared" si="20"/>
        <v>1472.812645</v>
      </c>
      <c r="Z72" s="4">
        <f t="shared" si="21"/>
        <v>0.14567879772502468</v>
      </c>
      <c r="AA72" s="4">
        <f t="shared" si="22"/>
        <v>0.22548825949299256</v>
      </c>
      <c r="AB72" s="123">
        <f t="shared" si="42"/>
        <v>0.20367213599999992</v>
      </c>
    </row>
    <row r="73" spans="1:28">
      <c r="A73" s="104" t="s">
        <v>252</v>
      </c>
      <c r="B73">
        <v>120</v>
      </c>
      <c r="C73" s="55">
        <v>88.43</v>
      </c>
      <c r="D73" s="56">
        <v>1.3553999999999999</v>
      </c>
      <c r="E73" s="19">
        <f t="shared" si="23"/>
        <v>0.20990534799999999</v>
      </c>
      <c r="F73" s="37">
        <f t="shared" si="31"/>
        <v>-5.0151166666665857E-3</v>
      </c>
      <c r="H73" s="41">
        <f t="shared" si="32"/>
        <v>-0.6018139999999903</v>
      </c>
      <c r="I73" t="s">
        <v>7</v>
      </c>
      <c r="J73" s="96" t="s">
        <v>93</v>
      </c>
      <c r="K73" s="80">
        <f t="shared" si="36"/>
        <v>43574</v>
      </c>
      <c r="L73" s="80" t="str">
        <f t="shared" ca="1" si="37"/>
        <v>2019-12-02</v>
      </c>
      <c r="M73" s="82">
        <f t="shared" ca="1" si="38"/>
        <v>27360</v>
      </c>
      <c r="N73" s="99">
        <f t="shared" ca="1" si="39"/>
        <v>-8.028585891812736E-3</v>
      </c>
      <c r="O73" s="89">
        <f t="shared" si="33"/>
        <v>119.85802200000001</v>
      </c>
      <c r="P73" s="89">
        <f t="shared" si="34"/>
        <v>0.14197799999999461</v>
      </c>
      <c r="Q73" s="92">
        <f t="shared" si="40"/>
        <v>0.79905347999999998</v>
      </c>
      <c r="R73" s="6">
        <f t="shared" si="43"/>
        <v>5972.69</v>
      </c>
      <c r="S73" s="105">
        <f t="shared" si="35"/>
        <v>8095.3840259999988</v>
      </c>
      <c r="T73" s="105">
        <v>87.89</v>
      </c>
      <c r="U73" s="105">
        <v>107.79</v>
      </c>
      <c r="V73" s="106">
        <f t="shared" si="18"/>
        <v>3686.1299999999997</v>
      </c>
      <c r="W73" s="106">
        <f t="shared" si="19"/>
        <v>11781.514025999999</v>
      </c>
      <c r="X73" s="96">
        <f t="shared" si="41"/>
        <v>10230</v>
      </c>
      <c r="Y73" s="6">
        <f t="shared" si="20"/>
        <v>1551.5140259999989</v>
      </c>
      <c r="Z73" s="4">
        <f t="shared" si="21"/>
        <v>0.15166315014662746</v>
      </c>
      <c r="AA73" s="4">
        <f t="shared" si="22"/>
        <v>0.23709426165250802</v>
      </c>
      <c r="AB73" s="123">
        <f t="shared" si="42"/>
        <v>0.21492046466666659</v>
      </c>
    </row>
    <row r="74" spans="1:28">
      <c r="A74" s="104" t="s">
        <v>253</v>
      </c>
      <c r="B74">
        <v>120</v>
      </c>
      <c r="C74" s="55">
        <v>90.41</v>
      </c>
      <c r="D74" s="56">
        <v>1.3257000000000001</v>
      </c>
      <c r="E74" s="19">
        <f t="shared" si="23"/>
        <v>0.20990435800000001</v>
      </c>
      <c r="F74" s="37">
        <f t="shared" si="31"/>
        <v>1.7263183333333387E-2</v>
      </c>
      <c r="H74" s="41">
        <f t="shared" si="32"/>
        <v>2.0715820000000065</v>
      </c>
      <c r="I74" t="s">
        <v>7</v>
      </c>
      <c r="J74" s="96" t="s">
        <v>95</v>
      </c>
      <c r="K74" s="80">
        <f t="shared" si="36"/>
        <v>43577</v>
      </c>
      <c r="L74" s="80" t="str">
        <f t="shared" ca="1" si="37"/>
        <v>2019-12-02</v>
      </c>
      <c r="M74" s="82">
        <f t="shared" ca="1" si="38"/>
        <v>27000</v>
      </c>
      <c r="N74" s="99">
        <f t="shared" ca="1" si="39"/>
        <v>2.8004719629629717E-2</v>
      </c>
      <c r="O74" s="89">
        <f t="shared" si="33"/>
        <v>119.856537</v>
      </c>
      <c r="P74" s="89">
        <f t="shared" si="34"/>
        <v>0.14346299999999701</v>
      </c>
      <c r="Q74" s="92">
        <f t="shared" si="40"/>
        <v>0.79904357999999998</v>
      </c>
      <c r="R74" s="6">
        <f t="shared" si="43"/>
        <v>6063.0999999999995</v>
      </c>
      <c r="S74" s="105">
        <f t="shared" si="35"/>
        <v>8037.85167</v>
      </c>
      <c r="T74" s="105"/>
      <c r="U74" s="105"/>
      <c r="V74" s="106">
        <f t="shared" si="18"/>
        <v>3686.1299999999997</v>
      </c>
      <c r="W74" s="106">
        <f t="shared" si="19"/>
        <v>11723.981669999999</v>
      </c>
      <c r="X74" s="96">
        <f t="shared" si="41"/>
        <v>10350</v>
      </c>
      <c r="Y74" s="6">
        <f t="shared" si="20"/>
        <v>1373.9816699999992</v>
      </c>
      <c r="Z74" s="4">
        <f t="shared" si="21"/>
        <v>0.13275185217391305</v>
      </c>
      <c r="AA74" s="4">
        <f t="shared" si="22"/>
        <v>0.20618374458085142</v>
      </c>
      <c r="AB74" s="123">
        <f t="shared" si="42"/>
        <v>0.19264117466666664</v>
      </c>
    </row>
    <row r="75" spans="1:28">
      <c r="A75" s="104" t="s">
        <v>254</v>
      </c>
      <c r="B75">
        <v>120</v>
      </c>
      <c r="C75" s="55">
        <v>90.54</v>
      </c>
      <c r="D75" s="56">
        <v>1.3238000000000001</v>
      </c>
      <c r="E75" s="19">
        <f t="shared" si="23"/>
        <v>0.20990456800000001</v>
      </c>
      <c r="F75" s="37">
        <f t="shared" si="31"/>
        <v>1.8725900000000094E-2</v>
      </c>
      <c r="H75" s="41">
        <f t="shared" si="32"/>
        <v>2.2471080000000114</v>
      </c>
      <c r="I75" t="s">
        <v>7</v>
      </c>
      <c r="J75" s="96" t="s">
        <v>96</v>
      </c>
      <c r="K75" s="80">
        <f t="shared" si="36"/>
        <v>43578</v>
      </c>
      <c r="L75" s="80" t="str">
        <f t="shared" ca="1" si="37"/>
        <v>2019-12-02</v>
      </c>
      <c r="M75" s="82">
        <f t="shared" ca="1" si="38"/>
        <v>26880</v>
      </c>
      <c r="N75" s="99">
        <f t="shared" ca="1" si="39"/>
        <v>3.0513185267857301E-2</v>
      </c>
      <c r="O75" s="89">
        <f t="shared" si="33"/>
        <v>119.85685200000002</v>
      </c>
      <c r="P75" s="89">
        <f t="shared" si="34"/>
        <v>0.14314799999998229</v>
      </c>
      <c r="Q75" s="92">
        <f t="shared" si="40"/>
        <v>0.79904568000000009</v>
      </c>
      <c r="R75" s="6">
        <f t="shared" si="43"/>
        <v>6153.6399999999994</v>
      </c>
      <c r="S75" s="105">
        <f t="shared" si="35"/>
        <v>8146.1886319999994</v>
      </c>
      <c r="T75" s="105"/>
      <c r="U75" s="105"/>
      <c r="V75" s="106">
        <f t="shared" si="18"/>
        <v>3686.1299999999997</v>
      </c>
      <c r="W75" s="106">
        <f t="shared" si="19"/>
        <v>11832.318631999999</v>
      </c>
      <c r="X75" s="96">
        <f t="shared" si="41"/>
        <v>10470</v>
      </c>
      <c r="Y75" s="6">
        <f t="shared" si="20"/>
        <v>1362.3186319999986</v>
      </c>
      <c r="Z75" s="4">
        <f t="shared" si="21"/>
        <v>0.13011639274116504</v>
      </c>
      <c r="AA75" s="4">
        <f t="shared" si="22"/>
        <v>0.20081732580370759</v>
      </c>
      <c r="AB75" s="123">
        <f t="shared" si="42"/>
        <v>0.19117866799999991</v>
      </c>
    </row>
    <row r="76" spans="1:28">
      <c r="A76" s="104" t="s">
        <v>255</v>
      </c>
      <c r="B76">
        <v>120</v>
      </c>
      <c r="C76" s="55">
        <v>90.32</v>
      </c>
      <c r="D76" s="56">
        <v>1.3270999999999999</v>
      </c>
      <c r="E76" s="19">
        <f t="shared" si="23"/>
        <v>0.20990911466666667</v>
      </c>
      <c r="F76" s="37">
        <f t="shared" si="31"/>
        <v>1.6250533333333313E-2</v>
      </c>
      <c r="H76" s="41">
        <f t="shared" si="32"/>
        <v>1.9500639999999976</v>
      </c>
      <c r="I76" t="s">
        <v>7</v>
      </c>
      <c r="J76" s="96" t="s">
        <v>97</v>
      </c>
      <c r="K76" s="80">
        <f t="shared" si="36"/>
        <v>43579</v>
      </c>
      <c r="L76" s="80" t="str">
        <f t="shared" ca="1" si="37"/>
        <v>2019-12-02</v>
      </c>
      <c r="M76" s="82">
        <f t="shared" ca="1" si="38"/>
        <v>26760</v>
      </c>
      <c r="N76" s="99">
        <f t="shared" ca="1" si="39"/>
        <v>2.6598406576980534E-2</v>
      </c>
      <c r="O76" s="89">
        <f t="shared" si="33"/>
        <v>119.86367199999998</v>
      </c>
      <c r="P76" s="89">
        <f t="shared" si="34"/>
        <v>0.13632800000002021</v>
      </c>
      <c r="Q76" s="92">
        <f t="shared" si="40"/>
        <v>0.79909114666666659</v>
      </c>
      <c r="R76" s="6">
        <f t="shared" si="43"/>
        <v>6243.9599999999991</v>
      </c>
      <c r="S76" s="105">
        <f t="shared" si="35"/>
        <v>8286.3593159999982</v>
      </c>
      <c r="T76" s="105"/>
      <c r="U76" s="105"/>
      <c r="V76" s="106">
        <f t="shared" ref="V76:V135" si="44">V75+U76</f>
        <v>3686.1299999999997</v>
      </c>
      <c r="W76" s="106">
        <f t="shared" ref="W76:W135" si="45">V76+S76</f>
        <v>11972.489315999997</v>
      </c>
      <c r="X76" s="96">
        <f t="shared" si="41"/>
        <v>10590</v>
      </c>
      <c r="Y76" s="6">
        <f t="shared" ref="Y76:Y135" si="46">W76-X76</f>
        <v>1382.4893159999974</v>
      </c>
      <c r="Z76" s="4">
        <f t="shared" ref="Z76:Z135" si="47">W76/X76-1</f>
        <v>0.13054667762039629</v>
      </c>
      <c r="AA76" s="4">
        <f t="shared" ref="AA76:AA135" si="48">S76/(X76-V76)-1</f>
        <v>0.2002484571696741</v>
      </c>
      <c r="AB76" s="123">
        <f t="shared" si="42"/>
        <v>0.19365858133333336</v>
      </c>
    </row>
    <row r="77" spans="1:28">
      <c r="A77" s="104" t="s">
        <v>256</v>
      </c>
      <c r="B77">
        <v>120</v>
      </c>
      <c r="C77" s="55">
        <v>92.23</v>
      </c>
      <c r="D77" s="56">
        <v>1.2996000000000001</v>
      </c>
      <c r="E77" s="19">
        <f t="shared" si="23"/>
        <v>0.209908072</v>
      </c>
      <c r="F77" s="37">
        <f t="shared" si="31"/>
        <v>3.7741216666666709E-2</v>
      </c>
      <c r="H77" s="41">
        <f t="shared" si="32"/>
        <v>4.5289460000000048</v>
      </c>
      <c r="I77" t="s">
        <v>7</v>
      </c>
      <c r="J77" s="96" t="s">
        <v>98</v>
      </c>
      <c r="K77" s="80">
        <f t="shared" si="36"/>
        <v>43580</v>
      </c>
      <c r="L77" s="80" t="str">
        <f t="shared" ca="1" si="37"/>
        <v>2019-12-02</v>
      </c>
      <c r="M77" s="82">
        <f t="shared" ca="1" si="38"/>
        <v>26640</v>
      </c>
      <c r="N77" s="99">
        <f t="shared" ca="1" si="39"/>
        <v>6.2052000375375442E-2</v>
      </c>
      <c r="O77" s="89">
        <f t="shared" si="33"/>
        <v>119.86210800000001</v>
      </c>
      <c r="P77" s="89">
        <f t="shared" si="34"/>
        <v>0.13789199999999369</v>
      </c>
      <c r="Q77" s="92">
        <f t="shared" si="40"/>
        <v>0.79908072000000008</v>
      </c>
      <c r="R77" s="6">
        <f t="shared" si="43"/>
        <v>6336.1899999999987</v>
      </c>
      <c r="S77" s="105">
        <f t="shared" si="35"/>
        <v>8234.5125239999998</v>
      </c>
      <c r="T77" s="105"/>
      <c r="U77" s="105"/>
      <c r="V77" s="106">
        <f t="shared" si="44"/>
        <v>3686.1299999999997</v>
      </c>
      <c r="W77" s="106">
        <f t="shared" si="45"/>
        <v>11920.642523999999</v>
      </c>
      <c r="X77" s="96">
        <f t="shared" si="41"/>
        <v>10710</v>
      </c>
      <c r="Y77" s="6">
        <f t="shared" si="46"/>
        <v>1210.642523999999</v>
      </c>
      <c r="Z77" s="4">
        <f t="shared" si="47"/>
        <v>0.11303851764705874</v>
      </c>
      <c r="AA77" s="4">
        <f t="shared" si="48"/>
        <v>0.17236118037492143</v>
      </c>
      <c r="AB77" s="123">
        <f t="shared" si="42"/>
        <v>0.17216685533333329</v>
      </c>
    </row>
    <row r="78" spans="1:28">
      <c r="A78" s="104" t="s">
        <v>257</v>
      </c>
      <c r="B78">
        <v>135</v>
      </c>
      <c r="C78" s="55">
        <v>105.07</v>
      </c>
      <c r="D78" s="56">
        <v>1.2833000000000001</v>
      </c>
      <c r="E78" s="19">
        <f t="shared" si="23"/>
        <v>0.21989088733333334</v>
      </c>
      <c r="F78" s="37">
        <f t="shared" si="31"/>
        <v>5.0855659259259188E-2</v>
      </c>
      <c r="H78" s="41">
        <f t="shared" si="32"/>
        <v>6.8655139999999903</v>
      </c>
      <c r="I78" t="s">
        <v>7</v>
      </c>
      <c r="J78" s="96" t="s">
        <v>99</v>
      </c>
      <c r="K78" s="80">
        <f t="shared" si="36"/>
        <v>43581</v>
      </c>
      <c r="L78" s="80" t="str">
        <f t="shared" ca="1" si="37"/>
        <v>2019-12-02</v>
      </c>
      <c r="M78" s="82">
        <f t="shared" ca="1" si="38"/>
        <v>29835</v>
      </c>
      <c r="N78" s="99">
        <f t="shared" ca="1" si="39"/>
        <v>8.3992378414613586E-2</v>
      </c>
      <c r="O78" s="89">
        <f t="shared" si="33"/>
        <v>134.836331</v>
      </c>
      <c r="P78" s="89">
        <f t="shared" si="34"/>
        <v>0.16366899999999873</v>
      </c>
      <c r="Q78" s="92">
        <f t="shared" si="40"/>
        <v>0.89890887333333336</v>
      </c>
      <c r="R78" s="6">
        <f t="shared" si="43"/>
        <v>6441.2599999999984</v>
      </c>
      <c r="S78" s="105">
        <f t="shared" si="35"/>
        <v>8266.068957999998</v>
      </c>
      <c r="T78" s="105"/>
      <c r="U78" s="105"/>
      <c r="V78" s="106">
        <f t="shared" si="44"/>
        <v>3686.1299999999997</v>
      </c>
      <c r="W78" s="106">
        <f t="shared" si="45"/>
        <v>11952.198957999997</v>
      </c>
      <c r="X78" s="96">
        <f t="shared" si="41"/>
        <v>10845</v>
      </c>
      <c r="Y78" s="6">
        <f t="shared" si="46"/>
        <v>1107.1989579999972</v>
      </c>
      <c r="Z78" s="4">
        <f t="shared" si="47"/>
        <v>0.10209303439372963</v>
      </c>
      <c r="AA78" s="4">
        <f t="shared" si="48"/>
        <v>0.15466113478803178</v>
      </c>
      <c r="AB78" s="123">
        <f t="shared" si="42"/>
        <v>0.16903522807407415</v>
      </c>
    </row>
    <row r="79" spans="1:28">
      <c r="A79" s="104" t="s">
        <v>258</v>
      </c>
      <c r="B79">
        <v>135</v>
      </c>
      <c r="C79" s="55">
        <v>104.79</v>
      </c>
      <c r="D79" s="56">
        <v>1.2867</v>
      </c>
      <c r="E79" s="19">
        <f t="shared" si="23"/>
        <v>0.21988886200000002</v>
      </c>
      <c r="F79" s="37">
        <f t="shared" si="31"/>
        <v>4.8055244444444471E-2</v>
      </c>
      <c r="H79" s="41">
        <f t="shared" si="32"/>
        <v>6.4874580000000037</v>
      </c>
      <c r="I79" t="s">
        <v>7</v>
      </c>
      <c r="J79" s="96" t="s">
        <v>100</v>
      </c>
      <c r="K79" s="80">
        <f t="shared" si="36"/>
        <v>43584</v>
      </c>
      <c r="L79" s="80" t="str">
        <f t="shared" ca="1" si="37"/>
        <v>2019-12-02</v>
      </c>
      <c r="M79" s="82">
        <f t="shared" ca="1" si="38"/>
        <v>29430</v>
      </c>
      <c r="N79" s="99">
        <f t="shared" ca="1" si="39"/>
        <v>8.0459468909276299E-2</v>
      </c>
      <c r="O79" s="89">
        <f t="shared" si="33"/>
        <v>134.833293</v>
      </c>
      <c r="P79" s="89">
        <f t="shared" si="34"/>
        <v>0.16670700000000238</v>
      </c>
      <c r="Q79" s="92">
        <f t="shared" si="40"/>
        <v>0.89888862000000003</v>
      </c>
      <c r="R79" s="6">
        <f t="shared" si="43"/>
        <v>6546.0499999999984</v>
      </c>
      <c r="S79" s="105">
        <f t="shared" si="35"/>
        <v>8422.8025349999971</v>
      </c>
      <c r="T79" s="105"/>
      <c r="U79" s="105"/>
      <c r="V79" s="106">
        <f t="shared" si="44"/>
        <v>3686.1299999999997</v>
      </c>
      <c r="W79" s="106">
        <f t="shared" si="45"/>
        <v>12108.932534999996</v>
      </c>
      <c r="X79" s="96">
        <f t="shared" si="41"/>
        <v>10980</v>
      </c>
      <c r="Y79" s="6">
        <f t="shared" si="46"/>
        <v>1128.9325349999963</v>
      </c>
      <c r="Z79" s="4">
        <f t="shared" si="47"/>
        <v>0.10281717076502694</v>
      </c>
      <c r="AA79" s="4">
        <f t="shared" si="48"/>
        <v>0.15477826380234316</v>
      </c>
      <c r="AB79" s="123">
        <f t="shared" si="42"/>
        <v>0.17183361755555554</v>
      </c>
    </row>
    <row r="80" spans="1:28">
      <c r="A80" s="104" t="s">
        <v>259</v>
      </c>
      <c r="B80">
        <v>135</v>
      </c>
      <c r="C80" s="55">
        <v>104.46</v>
      </c>
      <c r="D80" s="56">
        <v>1.2907</v>
      </c>
      <c r="E80" s="19">
        <f t="shared" si="23"/>
        <v>0.21988434800000001</v>
      </c>
      <c r="F80" s="37">
        <f t="shared" si="31"/>
        <v>4.4754755555555484E-2</v>
      </c>
      <c r="H80" s="41">
        <f t="shared" si="32"/>
        <v>6.04189199999999</v>
      </c>
      <c r="I80" t="s">
        <v>7</v>
      </c>
      <c r="J80" s="96" t="s">
        <v>101</v>
      </c>
      <c r="K80" s="80">
        <f t="shared" si="36"/>
        <v>43585</v>
      </c>
      <c r="L80" s="80" t="str">
        <f t="shared" ca="1" si="37"/>
        <v>2019-12-02</v>
      </c>
      <c r="M80" s="82">
        <f t="shared" ca="1" si="38"/>
        <v>29295</v>
      </c>
      <c r="N80" s="99">
        <f t="shared" ca="1" si="39"/>
        <v>7.5278736303123275E-2</v>
      </c>
      <c r="O80" s="89">
        <f t="shared" si="33"/>
        <v>134.82652199999998</v>
      </c>
      <c r="P80" s="89">
        <f t="shared" si="34"/>
        <v>0.17347800000001712</v>
      </c>
      <c r="Q80" s="92">
        <f t="shared" si="40"/>
        <v>0.89884347999999992</v>
      </c>
      <c r="R80" s="6">
        <f t="shared" si="43"/>
        <v>6650.5099999999984</v>
      </c>
      <c r="S80" s="105">
        <f t="shared" si="35"/>
        <v>8583.813256999998</v>
      </c>
      <c r="T80" s="105"/>
      <c r="U80" s="105"/>
      <c r="V80" s="106">
        <f t="shared" si="44"/>
        <v>3686.1299999999997</v>
      </c>
      <c r="W80" s="106">
        <f t="shared" si="45"/>
        <v>12269.943256999997</v>
      </c>
      <c r="X80" s="96">
        <f t="shared" si="41"/>
        <v>11115</v>
      </c>
      <c r="Y80" s="6">
        <f t="shared" si="46"/>
        <v>1154.9432569999972</v>
      </c>
      <c r="Z80" s="4">
        <f t="shared" si="47"/>
        <v>0.10390852514619864</v>
      </c>
      <c r="AA80" s="4">
        <f t="shared" si="48"/>
        <v>0.15546688217723514</v>
      </c>
      <c r="AB80" s="123">
        <f t="shared" si="42"/>
        <v>0.17512959244444454</v>
      </c>
    </row>
    <row r="81" spans="1:28">
      <c r="A81" s="104" t="s">
        <v>265</v>
      </c>
      <c r="B81">
        <v>135</v>
      </c>
      <c r="C81" s="55">
        <v>110.55</v>
      </c>
      <c r="D81" s="56">
        <v>1.2196</v>
      </c>
      <c r="E81" s="19">
        <f t="shared" si="23"/>
        <v>0.21988452</v>
      </c>
      <c r="F81" s="37">
        <f t="shared" si="31"/>
        <v>0.10566377777777781</v>
      </c>
      <c r="H81" s="41">
        <f t="shared" si="32"/>
        <v>14.264610000000005</v>
      </c>
      <c r="I81" t="s">
        <v>7</v>
      </c>
      <c r="J81" s="96" t="s">
        <v>267</v>
      </c>
      <c r="K81" s="80">
        <f t="shared" si="36"/>
        <v>43591</v>
      </c>
      <c r="L81" s="80" t="str">
        <f t="shared" ca="1" si="37"/>
        <v>2019-12-02</v>
      </c>
      <c r="M81" s="82">
        <f t="shared" ca="1" si="38"/>
        <v>28485</v>
      </c>
      <c r="N81" s="99">
        <f t="shared" ca="1" si="39"/>
        <v>0.18278331226961564</v>
      </c>
      <c r="O81" s="89">
        <f t="shared" si="33"/>
        <v>134.82677999999999</v>
      </c>
      <c r="P81" s="89">
        <f t="shared" si="34"/>
        <v>0.17322000000001481</v>
      </c>
      <c r="Q81" s="92">
        <f t="shared" si="40"/>
        <v>0.8988451999999999</v>
      </c>
      <c r="R81" s="6">
        <f t="shared" si="43"/>
        <v>6761.0599999999986</v>
      </c>
      <c r="S81" s="105">
        <f t="shared" si="35"/>
        <v>8245.7887759999976</v>
      </c>
      <c r="T81" s="105"/>
      <c r="U81" s="105"/>
      <c r="V81" s="106">
        <f t="shared" si="44"/>
        <v>3686.1299999999997</v>
      </c>
      <c r="W81" s="106">
        <f t="shared" si="45"/>
        <v>11931.918775999997</v>
      </c>
      <c r="X81" s="96">
        <f t="shared" si="41"/>
        <v>11250</v>
      </c>
      <c r="Y81" s="6">
        <f t="shared" si="46"/>
        <v>681.9187759999968</v>
      </c>
      <c r="Z81" s="4">
        <f t="shared" si="47"/>
        <v>6.0615002311110722E-2</v>
      </c>
      <c r="AA81" s="4">
        <f t="shared" si="48"/>
        <v>9.0154745652687884E-2</v>
      </c>
      <c r="AB81" s="123">
        <f t="shared" si="42"/>
        <v>0.11422074222222219</v>
      </c>
    </row>
    <row r="82" spans="1:28">
      <c r="A82" s="104" t="s">
        <v>268</v>
      </c>
      <c r="B82">
        <v>135</v>
      </c>
      <c r="C82" s="55">
        <v>109.53</v>
      </c>
      <c r="D82" s="56">
        <v>1.2309000000000001</v>
      </c>
      <c r="E82" s="19">
        <f t="shared" si="23"/>
        <v>0.21988031800000002</v>
      </c>
      <c r="F82" s="37">
        <f t="shared" si="31"/>
        <v>9.5462266666666656E-2</v>
      </c>
      <c r="H82" s="41">
        <f t="shared" si="32"/>
        <v>12.887405999999999</v>
      </c>
      <c r="I82" t="s">
        <v>7</v>
      </c>
      <c r="J82" s="96" t="s">
        <v>269</v>
      </c>
      <c r="K82" s="80">
        <f t="shared" si="36"/>
        <v>43592</v>
      </c>
      <c r="L82" s="80" t="str">
        <f t="shared" ca="1" si="37"/>
        <v>2019-12-02</v>
      </c>
      <c r="M82" s="82">
        <f t="shared" ca="1" si="38"/>
        <v>28350</v>
      </c>
      <c r="N82" s="99">
        <f t="shared" ca="1" si="39"/>
        <v>0.16592251111111109</v>
      </c>
      <c r="O82" s="89">
        <f t="shared" si="33"/>
        <v>134.82047700000001</v>
      </c>
      <c r="P82" s="89">
        <f t="shared" si="34"/>
        <v>0.179522999999989</v>
      </c>
      <c r="Q82" s="92">
        <f t="shared" si="40"/>
        <v>0.89880318000000003</v>
      </c>
      <c r="R82" s="6">
        <f t="shared" si="43"/>
        <v>6870.5899999999983</v>
      </c>
      <c r="S82" s="105">
        <f t="shared" si="35"/>
        <v>8457.0092309999982</v>
      </c>
      <c r="T82" s="105"/>
      <c r="U82" s="105"/>
      <c r="V82" s="106">
        <f t="shared" si="44"/>
        <v>3686.1299999999997</v>
      </c>
      <c r="W82" s="106">
        <f t="shared" si="45"/>
        <v>12143.139230999997</v>
      </c>
      <c r="X82" s="96">
        <f t="shared" si="41"/>
        <v>11385</v>
      </c>
      <c r="Y82" s="6">
        <f t="shared" si="46"/>
        <v>758.13923099999738</v>
      </c>
      <c r="Z82" s="4">
        <f t="shared" si="47"/>
        <v>6.6591061133069562E-2</v>
      </c>
      <c r="AA82" s="4">
        <f t="shared" si="48"/>
        <v>9.8474091782300155E-2</v>
      </c>
      <c r="AB82" s="123">
        <f t="shared" si="42"/>
        <v>0.12441805133333336</v>
      </c>
    </row>
    <row r="83" spans="1:28">
      <c r="A83" s="104" t="s">
        <v>270</v>
      </c>
      <c r="B83">
        <v>135</v>
      </c>
      <c r="C83" s="55">
        <v>111.01</v>
      </c>
      <c r="D83" s="56">
        <v>1.2144999999999999</v>
      </c>
      <c r="E83" s="19">
        <f t="shared" si="23"/>
        <v>0.21988109666666666</v>
      </c>
      <c r="F83" s="37">
        <f t="shared" si="31"/>
        <v>0.11026445925925933</v>
      </c>
      <c r="H83" s="41">
        <f t="shared" si="32"/>
        <v>14.885702000000009</v>
      </c>
      <c r="I83" t="s">
        <v>7</v>
      </c>
      <c r="J83" s="96" t="s">
        <v>271</v>
      </c>
      <c r="K83" s="80">
        <f t="shared" si="36"/>
        <v>43593</v>
      </c>
      <c r="L83" s="80" t="str">
        <f t="shared" ca="1" si="37"/>
        <v>2019-12-02</v>
      </c>
      <c r="M83" s="82">
        <f t="shared" ca="1" si="38"/>
        <v>28215</v>
      </c>
      <c r="N83" s="99">
        <f t="shared" ca="1" si="39"/>
        <v>0.19256711784511799</v>
      </c>
      <c r="O83" s="89">
        <f t="shared" si="33"/>
        <v>134.82164499999999</v>
      </c>
      <c r="P83" s="89">
        <f t="shared" si="34"/>
        <v>0.17835500000001048</v>
      </c>
      <c r="Q83" s="92">
        <f t="shared" si="40"/>
        <v>0.8988109666666666</v>
      </c>
      <c r="R83" s="6">
        <f t="shared" si="43"/>
        <v>6981.5999999999985</v>
      </c>
      <c r="S83" s="105">
        <f t="shared" si="35"/>
        <v>8479.153199999997</v>
      </c>
      <c r="T83" s="105"/>
      <c r="U83" s="105"/>
      <c r="V83" s="106">
        <f t="shared" si="44"/>
        <v>3686.1299999999997</v>
      </c>
      <c r="W83" s="106">
        <f t="shared" si="45"/>
        <v>12165.283199999996</v>
      </c>
      <c r="X83" s="96">
        <f t="shared" si="41"/>
        <v>11520</v>
      </c>
      <c r="Y83" s="6">
        <f t="shared" si="46"/>
        <v>645.28319999999621</v>
      </c>
      <c r="Z83" s="4">
        <f t="shared" si="47"/>
        <v>5.6014166666666254E-2</v>
      </c>
      <c r="AA83" s="4">
        <f t="shared" si="48"/>
        <v>8.237093543803975E-2</v>
      </c>
      <c r="AB83" s="123">
        <f t="shared" si="42"/>
        <v>0.10961663740740733</v>
      </c>
    </row>
    <row r="84" spans="1:28">
      <c r="A84" s="104" t="s">
        <v>272</v>
      </c>
      <c r="B84">
        <v>135</v>
      </c>
      <c r="C84" s="55">
        <v>112.97</v>
      </c>
      <c r="D84" s="56">
        <v>1.1934</v>
      </c>
      <c r="E84" s="19">
        <f t="shared" si="23"/>
        <v>0.21987893200000003</v>
      </c>
      <c r="F84" s="37">
        <f t="shared" si="31"/>
        <v>0.12986736296296297</v>
      </c>
      <c r="H84" s="41">
        <f t="shared" si="32"/>
        <v>17.532094000000001</v>
      </c>
      <c r="I84" t="s">
        <v>7</v>
      </c>
      <c r="J84" s="96" t="s">
        <v>273</v>
      </c>
      <c r="K84" s="80">
        <f t="shared" si="36"/>
        <v>43594</v>
      </c>
      <c r="L84" s="80" t="str">
        <f t="shared" ca="1" si="37"/>
        <v>2019-12-02</v>
      </c>
      <c r="M84" s="82">
        <f t="shared" ca="1" si="38"/>
        <v>28080</v>
      </c>
      <c r="N84" s="99">
        <f t="shared" ca="1" si="39"/>
        <v>0.22789224750712253</v>
      </c>
      <c r="O84" s="89">
        <f t="shared" si="33"/>
        <v>134.818398</v>
      </c>
      <c r="P84" s="89">
        <f t="shared" si="34"/>
        <v>0.18160199999999804</v>
      </c>
      <c r="Q84" s="92">
        <f t="shared" si="40"/>
        <v>0.89878932</v>
      </c>
      <c r="R84" s="6">
        <f t="shared" si="43"/>
        <v>7094.5699999999988</v>
      </c>
      <c r="S84" s="105">
        <f t="shared" si="35"/>
        <v>8466.6598379999996</v>
      </c>
      <c r="T84" s="105"/>
      <c r="U84" s="105"/>
      <c r="V84" s="106">
        <f t="shared" si="44"/>
        <v>3686.1299999999997</v>
      </c>
      <c r="W84" s="106">
        <f t="shared" si="45"/>
        <v>12152.789837999999</v>
      </c>
      <c r="X84" s="96">
        <f t="shared" si="41"/>
        <v>11655</v>
      </c>
      <c r="Y84" s="6">
        <f t="shared" si="46"/>
        <v>497.78983799999878</v>
      </c>
      <c r="Z84" s="4">
        <f t="shared" si="47"/>
        <v>4.2710410810810728E-2</v>
      </c>
      <c r="AA84" s="4">
        <f t="shared" si="48"/>
        <v>6.2466803699896989E-2</v>
      </c>
      <c r="AB84" s="123">
        <f t="shared" si="42"/>
        <v>9.0011569037037054E-2</v>
      </c>
    </row>
    <row r="85" spans="1:28">
      <c r="A85" s="104" t="s">
        <v>274</v>
      </c>
      <c r="B85">
        <v>135</v>
      </c>
      <c r="C85" s="55">
        <v>109.24</v>
      </c>
      <c r="D85" s="56">
        <v>1.2342</v>
      </c>
      <c r="E85" s="19">
        <f t="shared" si="23"/>
        <v>0.219882672</v>
      </c>
      <c r="F85" s="37">
        <f t="shared" si="31"/>
        <v>9.2561837037037006E-2</v>
      </c>
      <c r="H85" s="41">
        <f t="shared" si="32"/>
        <v>12.495847999999995</v>
      </c>
      <c r="I85" t="s">
        <v>7</v>
      </c>
      <c r="J85" s="96" t="s">
        <v>275</v>
      </c>
      <c r="K85" s="80">
        <f t="shared" si="36"/>
        <v>43595</v>
      </c>
      <c r="L85" s="80" t="str">
        <f t="shared" ca="1" si="37"/>
        <v>2019-12-02</v>
      </c>
      <c r="M85" s="82">
        <f t="shared" ca="1" si="38"/>
        <v>27945</v>
      </c>
      <c r="N85" s="99">
        <f t="shared" ca="1" si="39"/>
        <v>0.16321290105564495</v>
      </c>
      <c r="O85" s="89">
        <f t="shared" si="33"/>
        <v>134.82400799999999</v>
      </c>
      <c r="P85" s="89">
        <f t="shared" si="34"/>
        <v>0.17599200000000792</v>
      </c>
      <c r="Q85" s="92">
        <f t="shared" si="40"/>
        <v>0.89882671999999997</v>
      </c>
      <c r="R85" s="6">
        <f t="shared" si="43"/>
        <v>7203.8099999999986</v>
      </c>
      <c r="S85" s="105">
        <f t="shared" si="35"/>
        <v>8890.9423019999977</v>
      </c>
      <c r="T85" s="105"/>
      <c r="U85" s="105"/>
      <c r="V85" s="106">
        <f t="shared" si="44"/>
        <v>3686.1299999999997</v>
      </c>
      <c r="W85" s="106">
        <f t="shared" si="45"/>
        <v>12577.072301999997</v>
      </c>
      <c r="X85" s="96">
        <f t="shared" si="41"/>
        <v>11790</v>
      </c>
      <c r="Y85" s="6">
        <f t="shared" si="46"/>
        <v>787.07230199999685</v>
      </c>
      <c r="Z85" s="4">
        <f t="shared" si="47"/>
        <v>6.6757616793892804E-2</v>
      </c>
      <c r="AA85" s="4">
        <f t="shared" si="48"/>
        <v>9.7123016780870985E-2</v>
      </c>
      <c r="AB85" s="123">
        <f t="shared" si="42"/>
        <v>0.12732083496296298</v>
      </c>
    </row>
    <row r="86" spans="1:28">
      <c r="A86" s="104" t="s">
        <v>325</v>
      </c>
      <c r="B86">
        <v>135</v>
      </c>
      <c r="C86" s="55">
        <v>110.97</v>
      </c>
      <c r="D86" s="56">
        <v>1.2149000000000001</v>
      </c>
      <c r="E86" s="19">
        <f t="shared" si="23"/>
        <v>0.21987830200000003</v>
      </c>
      <c r="F86" s="37">
        <f t="shared" si="31"/>
        <v>0.10986439999999999</v>
      </c>
      <c r="H86" s="41">
        <f t="shared" si="32"/>
        <v>14.831693999999999</v>
      </c>
      <c r="I86" t="s">
        <v>7</v>
      </c>
      <c r="J86" s="96" t="s">
        <v>316</v>
      </c>
      <c r="K86" s="80">
        <f t="shared" si="36"/>
        <v>43598</v>
      </c>
      <c r="L86" s="80" t="str">
        <f t="shared" ca="1" si="37"/>
        <v>2019-12-02</v>
      </c>
      <c r="M86" s="82">
        <f t="shared" ca="1" si="38"/>
        <v>27540</v>
      </c>
      <c r="N86" s="99">
        <f t="shared" ca="1" si="39"/>
        <v>0.19657110784313725</v>
      </c>
      <c r="O86" s="89">
        <f t="shared" si="33"/>
        <v>134.817453</v>
      </c>
      <c r="P86" s="89">
        <f t="shared" si="34"/>
        <v>0.18254699999999957</v>
      </c>
      <c r="Q86" s="92">
        <f t="shared" si="40"/>
        <v>0.89878301999999999</v>
      </c>
      <c r="R86" s="6">
        <f t="shared" si="43"/>
        <v>7314.7799999999988</v>
      </c>
      <c r="S86" s="105">
        <f t="shared" si="35"/>
        <v>8886.7262219999993</v>
      </c>
      <c r="T86" s="105"/>
      <c r="U86" s="105"/>
      <c r="V86" s="106">
        <f t="shared" si="44"/>
        <v>3686.1299999999997</v>
      </c>
      <c r="W86" s="106">
        <f t="shared" si="45"/>
        <v>12572.856221999999</v>
      </c>
      <c r="X86" s="96">
        <f t="shared" si="41"/>
        <v>11925</v>
      </c>
      <c r="Y86" s="6">
        <f t="shared" si="46"/>
        <v>647.85622199999852</v>
      </c>
      <c r="Z86" s="4">
        <f t="shared" si="47"/>
        <v>5.432756578616349E-2</v>
      </c>
      <c r="AA86" s="4">
        <f t="shared" si="48"/>
        <v>7.863411147402477E-2</v>
      </c>
      <c r="AB86" s="123">
        <f t="shared" si="42"/>
        <v>0.11001390200000004</v>
      </c>
    </row>
    <row r="87" spans="1:28">
      <c r="A87" s="104" t="s">
        <v>326</v>
      </c>
      <c r="B87">
        <v>135</v>
      </c>
      <c r="C87" s="55">
        <v>111.66</v>
      </c>
      <c r="D87" s="56">
        <v>1.2077</v>
      </c>
      <c r="E87" s="19">
        <f t="shared" si="23"/>
        <v>0.219901188</v>
      </c>
      <c r="F87" s="37">
        <f t="shared" si="31"/>
        <v>0.11676542222222215</v>
      </c>
      <c r="H87" s="41">
        <f t="shared" si="32"/>
        <v>15.763331999999991</v>
      </c>
      <c r="I87" t="s">
        <v>7</v>
      </c>
      <c r="J87" s="96" t="s">
        <v>318</v>
      </c>
      <c r="K87" s="80">
        <f t="shared" si="36"/>
        <v>43599</v>
      </c>
      <c r="L87" s="80" t="str">
        <f t="shared" ca="1" si="37"/>
        <v>2019-12-02</v>
      </c>
      <c r="M87" s="82">
        <f t="shared" ca="1" si="38"/>
        <v>27405</v>
      </c>
      <c r="N87" s="99">
        <f t="shared" ca="1" si="39"/>
        <v>0.20994768035030092</v>
      </c>
      <c r="O87" s="89">
        <f t="shared" si="33"/>
        <v>134.85178199999999</v>
      </c>
      <c r="P87" s="89">
        <f t="shared" si="34"/>
        <v>0.14821800000001417</v>
      </c>
      <c r="Q87" s="92">
        <f t="shared" si="40"/>
        <v>0.89901187999999987</v>
      </c>
      <c r="R87" s="6">
        <f t="shared" si="43"/>
        <v>7426.4399999999987</v>
      </c>
      <c r="S87" s="105">
        <f t="shared" si="35"/>
        <v>8968.911587999999</v>
      </c>
      <c r="T87" s="105"/>
      <c r="U87" s="105"/>
      <c r="V87" s="106">
        <f t="shared" si="44"/>
        <v>3686.1299999999997</v>
      </c>
      <c r="W87" s="106">
        <f t="shared" si="45"/>
        <v>12655.041587999998</v>
      </c>
      <c r="X87" s="96">
        <f t="shared" si="41"/>
        <v>12060</v>
      </c>
      <c r="Y87" s="6">
        <f t="shared" si="46"/>
        <v>595.04158799999823</v>
      </c>
      <c r="Z87" s="4">
        <f t="shared" si="47"/>
        <v>4.9340098507462571E-2</v>
      </c>
      <c r="AA87" s="4">
        <f t="shared" si="48"/>
        <v>7.105932955730121E-2</v>
      </c>
      <c r="AB87" s="123">
        <f t="shared" si="42"/>
        <v>0.10313576577777785</v>
      </c>
    </row>
    <row r="88" spans="1:28">
      <c r="A88" s="104" t="s">
        <v>327</v>
      </c>
      <c r="B88">
        <v>135</v>
      </c>
      <c r="C88" s="55">
        <v>109.29</v>
      </c>
      <c r="D88" s="56">
        <v>1.2337</v>
      </c>
      <c r="E88" s="19">
        <f t="shared" ref="E88:E151" si="49">10%*Q88+13%</f>
        <v>0.21988738200000002</v>
      </c>
      <c r="F88" s="37">
        <f t="shared" si="31"/>
        <v>9.306191111111127E-2</v>
      </c>
      <c r="H88" s="41">
        <f t="shared" si="32"/>
        <v>12.563358000000022</v>
      </c>
      <c r="I88" t="s">
        <v>7</v>
      </c>
      <c r="J88" s="96" t="s">
        <v>320</v>
      </c>
      <c r="K88" s="80">
        <f t="shared" si="36"/>
        <v>43600</v>
      </c>
      <c r="L88" s="80" t="str">
        <f t="shared" ca="1" si="37"/>
        <v>2019-12-02</v>
      </c>
      <c r="M88" s="82">
        <f t="shared" ca="1" si="38"/>
        <v>27270</v>
      </c>
      <c r="N88" s="99">
        <f t="shared" ca="1" si="39"/>
        <v>0.16815642354235452</v>
      </c>
      <c r="O88" s="89">
        <f t="shared" si="33"/>
        <v>134.831073</v>
      </c>
      <c r="P88" s="89">
        <f t="shared" si="34"/>
        <v>0.1689269999999965</v>
      </c>
      <c r="Q88" s="92">
        <f t="shared" si="40"/>
        <v>0.89887382000000005</v>
      </c>
      <c r="R88" s="6">
        <f t="shared" si="43"/>
        <v>7535.7299999999987</v>
      </c>
      <c r="S88" s="105">
        <f t="shared" si="35"/>
        <v>9296.8301009999977</v>
      </c>
      <c r="T88" s="105"/>
      <c r="U88" s="105"/>
      <c r="V88" s="106">
        <f t="shared" si="44"/>
        <v>3686.1299999999997</v>
      </c>
      <c r="W88" s="106">
        <f t="shared" si="45"/>
        <v>12982.960100999997</v>
      </c>
      <c r="X88" s="96">
        <f t="shared" si="41"/>
        <v>12195</v>
      </c>
      <c r="Y88" s="6">
        <f t="shared" si="46"/>
        <v>787.96010099999694</v>
      </c>
      <c r="Z88" s="4">
        <f t="shared" si="47"/>
        <v>6.4613374415743996E-2</v>
      </c>
      <c r="AA88" s="4">
        <f t="shared" si="48"/>
        <v>9.2604552778453142E-2</v>
      </c>
      <c r="AB88" s="123">
        <f t="shared" si="42"/>
        <v>0.12682547088888874</v>
      </c>
    </row>
    <row r="89" spans="1:28">
      <c r="A89" s="104" t="s">
        <v>328</v>
      </c>
      <c r="B89">
        <v>135</v>
      </c>
      <c r="C89" s="55">
        <v>108.84</v>
      </c>
      <c r="D89" s="56">
        <v>1.2386999999999999</v>
      </c>
      <c r="E89" s="19">
        <f t="shared" si="49"/>
        <v>0.21988007200000001</v>
      </c>
      <c r="F89" s="37">
        <f t="shared" si="31"/>
        <v>8.8561244444444492E-2</v>
      </c>
      <c r="H89" s="41">
        <f t="shared" si="32"/>
        <v>11.955768000000006</v>
      </c>
      <c r="I89" t="s">
        <v>7</v>
      </c>
      <c r="J89" s="96" t="s">
        <v>322</v>
      </c>
      <c r="K89" s="80">
        <f t="shared" si="36"/>
        <v>43601</v>
      </c>
      <c r="L89" s="80" t="str">
        <f t="shared" ca="1" si="37"/>
        <v>2019-12-02</v>
      </c>
      <c r="M89" s="82">
        <f t="shared" ca="1" si="38"/>
        <v>27135</v>
      </c>
      <c r="N89" s="99">
        <f t="shared" ca="1" si="39"/>
        <v>0.16082017025981213</v>
      </c>
      <c r="O89" s="89">
        <f t="shared" si="33"/>
        <v>134.820108</v>
      </c>
      <c r="P89" s="89">
        <f t="shared" si="34"/>
        <v>0.17989199999999528</v>
      </c>
      <c r="Q89" s="92">
        <f t="shared" si="40"/>
        <v>0.89880072</v>
      </c>
      <c r="R89" s="6">
        <f t="shared" si="43"/>
        <v>7644.5699999999988</v>
      </c>
      <c r="S89" s="105">
        <f t="shared" si="35"/>
        <v>9469.3288589999975</v>
      </c>
      <c r="T89" s="105"/>
      <c r="U89" s="105"/>
      <c r="V89" s="106">
        <f t="shared" si="44"/>
        <v>3686.1299999999997</v>
      </c>
      <c r="W89" s="106">
        <f t="shared" si="45"/>
        <v>13155.458858999997</v>
      </c>
      <c r="X89" s="96">
        <f t="shared" si="41"/>
        <v>12330</v>
      </c>
      <c r="Y89" s="6">
        <f t="shared" si="46"/>
        <v>825.45885899999666</v>
      </c>
      <c r="Z89" s="4">
        <f t="shared" si="47"/>
        <v>6.6947190510948662E-2</v>
      </c>
      <c r="AA89" s="4">
        <f t="shared" si="48"/>
        <v>9.5496445342190039E-2</v>
      </c>
      <c r="AB89" s="123">
        <f t="shared" si="42"/>
        <v>0.13131882755555552</v>
      </c>
    </row>
    <row r="90" spans="1:28">
      <c r="A90" s="104" t="s">
        <v>329</v>
      </c>
      <c r="B90">
        <v>135</v>
      </c>
      <c r="C90" s="55">
        <v>111.55</v>
      </c>
      <c r="D90" s="56">
        <v>1.2085999999999999</v>
      </c>
      <c r="E90" s="19">
        <f t="shared" si="49"/>
        <v>0.21987955333333331</v>
      </c>
      <c r="F90" s="37">
        <f t="shared" si="31"/>
        <v>0.1156652592592593</v>
      </c>
      <c r="H90" s="41">
        <f t="shared" si="32"/>
        <v>15.614810000000006</v>
      </c>
      <c r="I90" t="s">
        <v>7</v>
      </c>
      <c r="J90" s="96" t="s">
        <v>324</v>
      </c>
      <c r="K90" s="80">
        <f t="shared" si="36"/>
        <v>43602</v>
      </c>
      <c r="L90" s="80" t="str">
        <f t="shared" ca="1" si="37"/>
        <v>2019-12-02</v>
      </c>
      <c r="M90" s="82">
        <f t="shared" ca="1" si="38"/>
        <v>27000</v>
      </c>
      <c r="N90" s="99">
        <f t="shared" ca="1" si="39"/>
        <v>0.21108909814814822</v>
      </c>
      <c r="O90" s="89">
        <f t="shared" si="33"/>
        <v>134.81932999999998</v>
      </c>
      <c r="P90" s="89">
        <f t="shared" si="34"/>
        <v>0.18067000000002054</v>
      </c>
      <c r="Q90" s="92">
        <f t="shared" si="40"/>
        <v>0.89879553333333317</v>
      </c>
      <c r="R90" s="6">
        <f t="shared" si="43"/>
        <v>7756.119999999999</v>
      </c>
      <c r="S90" s="105">
        <f t="shared" si="35"/>
        <v>9374.0466319999978</v>
      </c>
      <c r="T90" s="105"/>
      <c r="U90" s="105"/>
      <c r="V90" s="106">
        <f t="shared" si="44"/>
        <v>3686.1299999999997</v>
      </c>
      <c r="W90" s="106">
        <f t="shared" si="45"/>
        <v>13060.176631999997</v>
      </c>
      <c r="X90" s="96">
        <f t="shared" si="41"/>
        <v>12465</v>
      </c>
      <c r="Y90" s="6">
        <f t="shared" si="46"/>
        <v>595.17663199999697</v>
      </c>
      <c r="Z90" s="4">
        <f t="shared" si="47"/>
        <v>4.7747824468511668E-2</v>
      </c>
      <c r="AA90" s="4">
        <f t="shared" si="48"/>
        <v>6.7796496815649032E-2</v>
      </c>
      <c r="AB90" s="123">
        <f t="shared" si="42"/>
        <v>0.10421429407407401</v>
      </c>
    </row>
    <row r="91" spans="1:28">
      <c r="A91" s="104" t="s">
        <v>330</v>
      </c>
      <c r="B91">
        <v>135</v>
      </c>
      <c r="C91" s="55">
        <v>112.44</v>
      </c>
      <c r="D91" s="56">
        <v>1.1991000000000001</v>
      </c>
      <c r="E91" s="19">
        <f t="shared" si="49"/>
        <v>0.21988453600000002</v>
      </c>
      <c r="F91" s="37">
        <f t="shared" si="31"/>
        <v>0.12456657777777773</v>
      </c>
      <c r="H91" s="41">
        <f t="shared" si="32"/>
        <v>16.816487999999993</v>
      </c>
      <c r="I91" t="s">
        <v>7</v>
      </c>
      <c r="J91" s="96" t="s">
        <v>331</v>
      </c>
      <c r="K91" s="80">
        <f t="shared" si="36"/>
        <v>43605</v>
      </c>
      <c r="L91" s="80" t="str">
        <f t="shared" ca="1" si="37"/>
        <v>2019-12-02</v>
      </c>
      <c r="M91" s="82">
        <f t="shared" ca="1" si="38"/>
        <v>26595</v>
      </c>
      <c r="N91" s="99">
        <f t="shared" ca="1" si="39"/>
        <v>0.23079594359842068</v>
      </c>
      <c r="O91" s="89">
        <f t="shared" si="33"/>
        <v>134.82680400000001</v>
      </c>
      <c r="P91" s="89">
        <f t="shared" si="34"/>
        <v>0.17319599999999014</v>
      </c>
      <c r="Q91" s="92">
        <f t="shared" si="40"/>
        <v>0.89884536000000004</v>
      </c>
      <c r="R91" s="6">
        <f t="shared" si="43"/>
        <v>7868.5599999999986</v>
      </c>
      <c r="S91" s="105">
        <f t="shared" si="35"/>
        <v>9435.1902959999989</v>
      </c>
      <c r="T91" s="105"/>
      <c r="U91" s="105"/>
      <c r="V91" s="106">
        <f t="shared" si="44"/>
        <v>3686.1299999999997</v>
      </c>
      <c r="W91" s="106">
        <f t="shared" si="45"/>
        <v>13121.320295999998</v>
      </c>
      <c r="X91" s="96">
        <f t="shared" si="41"/>
        <v>12600</v>
      </c>
      <c r="Y91" s="6">
        <f t="shared" si="46"/>
        <v>521.32029599999805</v>
      </c>
      <c r="Z91" s="4">
        <f t="shared" si="47"/>
        <v>4.1374626666666581E-2</v>
      </c>
      <c r="AA91" s="4">
        <f t="shared" si="48"/>
        <v>5.8484170848351891E-2</v>
      </c>
      <c r="AB91" s="123">
        <f t="shared" si="42"/>
        <v>9.531795822222229E-2</v>
      </c>
    </row>
    <row r="92" spans="1:28">
      <c r="A92" s="104" t="s">
        <v>332</v>
      </c>
      <c r="B92">
        <v>135</v>
      </c>
      <c r="C92" s="55">
        <v>111.02</v>
      </c>
      <c r="D92" s="56">
        <v>1.2143999999999999</v>
      </c>
      <c r="E92" s="19">
        <f t="shared" si="49"/>
        <v>0.21988179200000002</v>
      </c>
      <c r="F92" s="37">
        <f t="shared" si="31"/>
        <v>0.11036447407407406</v>
      </c>
      <c r="H92" s="41">
        <f t="shared" si="32"/>
        <v>14.899203999999997</v>
      </c>
      <c r="I92" t="s">
        <v>7</v>
      </c>
      <c r="J92" s="96" t="s">
        <v>333</v>
      </c>
      <c r="K92" s="80">
        <f t="shared" si="36"/>
        <v>43606</v>
      </c>
      <c r="L92" s="80" t="str">
        <f t="shared" ca="1" si="37"/>
        <v>2019-12-02</v>
      </c>
      <c r="M92" s="82">
        <f t="shared" ca="1" si="38"/>
        <v>26460</v>
      </c>
      <c r="N92" s="99">
        <f t="shared" ca="1" si="39"/>
        <v>0.20552567876039302</v>
      </c>
      <c r="O92" s="89">
        <f t="shared" si="33"/>
        <v>134.822688</v>
      </c>
      <c r="P92" s="89">
        <f t="shared" si="34"/>
        <v>0.17731200000000058</v>
      </c>
      <c r="Q92" s="92">
        <f t="shared" si="40"/>
        <v>0.89881792000000005</v>
      </c>
      <c r="R92" s="6">
        <f t="shared" si="43"/>
        <v>7979.579999999999</v>
      </c>
      <c r="S92" s="105">
        <f t="shared" si="35"/>
        <v>9690.4019519999983</v>
      </c>
      <c r="T92" s="105"/>
      <c r="U92" s="105"/>
      <c r="V92" s="106">
        <f t="shared" si="44"/>
        <v>3686.1299999999997</v>
      </c>
      <c r="W92" s="106">
        <f t="shared" si="45"/>
        <v>13376.531951999998</v>
      </c>
      <c r="X92" s="96">
        <f t="shared" si="41"/>
        <v>12735</v>
      </c>
      <c r="Y92" s="6">
        <f t="shared" si="46"/>
        <v>641.53195199999755</v>
      </c>
      <c r="Z92" s="4">
        <f t="shared" si="47"/>
        <v>5.0375496819787813E-2</v>
      </c>
      <c r="AA92" s="4">
        <f t="shared" si="48"/>
        <v>7.089636076106709E-2</v>
      </c>
      <c r="AB92" s="123">
        <f t="shared" si="42"/>
        <v>0.10951731792592596</v>
      </c>
    </row>
    <row r="93" spans="1:28">
      <c r="A93" s="104" t="s">
        <v>334</v>
      </c>
      <c r="B93">
        <v>135</v>
      </c>
      <c r="C93" s="55">
        <v>111.51</v>
      </c>
      <c r="D93" s="56">
        <v>1.2091000000000001</v>
      </c>
      <c r="E93" s="19">
        <f t="shared" si="49"/>
        <v>0.21988449400000004</v>
      </c>
      <c r="F93" s="37">
        <f t="shared" si="31"/>
        <v>0.11526520000000018</v>
      </c>
      <c r="H93" s="41">
        <f t="shared" si="32"/>
        <v>15.560802000000024</v>
      </c>
      <c r="I93" t="s">
        <v>7</v>
      </c>
      <c r="J93" s="96" t="s">
        <v>335</v>
      </c>
      <c r="K93" s="80">
        <f t="shared" si="36"/>
        <v>43607</v>
      </c>
      <c r="L93" s="80" t="str">
        <f t="shared" ca="1" si="37"/>
        <v>2019-12-02</v>
      </c>
      <c r="M93" s="82">
        <f t="shared" ca="1" si="38"/>
        <v>26325</v>
      </c>
      <c r="N93" s="99">
        <f t="shared" ca="1" si="39"/>
        <v>0.21575281025641058</v>
      </c>
      <c r="O93" s="89">
        <f t="shared" si="33"/>
        <v>134.82674100000003</v>
      </c>
      <c r="P93" s="89">
        <f t="shared" si="34"/>
        <v>0.17325899999997318</v>
      </c>
      <c r="Q93" s="92">
        <f t="shared" si="40"/>
        <v>0.89884494000000015</v>
      </c>
      <c r="R93" s="6">
        <f t="shared" si="43"/>
        <v>8091.0899999999992</v>
      </c>
      <c r="S93" s="105">
        <f t="shared" si="35"/>
        <v>9782.9369189999998</v>
      </c>
      <c r="T93" s="105"/>
      <c r="U93" s="105"/>
      <c r="V93" s="106">
        <f t="shared" si="44"/>
        <v>3686.1299999999997</v>
      </c>
      <c r="W93" s="106">
        <f t="shared" si="45"/>
        <v>13469.066918999999</v>
      </c>
      <c r="X93" s="96">
        <f t="shared" si="41"/>
        <v>12870</v>
      </c>
      <c r="Y93" s="6">
        <f t="shared" si="46"/>
        <v>599.06691899999896</v>
      </c>
      <c r="Z93" s="4">
        <f t="shared" si="47"/>
        <v>4.6547546153846042E-2</v>
      </c>
      <c r="AA93" s="4">
        <f t="shared" si="48"/>
        <v>6.5230335250825444E-2</v>
      </c>
      <c r="AB93" s="123">
        <f t="shared" si="42"/>
        <v>0.10461929399999986</v>
      </c>
    </row>
    <row r="94" spans="1:28">
      <c r="A94" s="104" t="s">
        <v>336</v>
      </c>
      <c r="B94">
        <v>135</v>
      </c>
      <c r="C94" s="55">
        <v>113.28</v>
      </c>
      <c r="D94" s="56">
        <v>1.1900999999999999</v>
      </c>
      <c r="E94" s="19">
        <f t="shared" si="49"/>
        <v>0.219876352</v>
      </c>
      <c r="F94" s="37">
        <f t="shared" si="31"/>
        <v>0.13296782222222228</v>
      </c>
      <c r="H94" s="41">
        <f t="shared" si="32"/>
        <v>17.950656000000009</v>
      </c>
      <c r="I94" t="s">
        <v>7</v>
      </c>
      <c r="J94" s="96" t="s">
        <v>337</v>
      </c>
      <c r="K94" s="80">
        <f t="shared" si="36"/>
        <v>43608</v>
      </c>
      <c r="L94" s="80" t="str">
        <f t="shared" ca="1" si="37"/>
        <v>2019-12-02</v>
      </c>
      <c r="M94" s="82">
        <f t="shared" ca="1" si="38"/>
        <v>26190</v>
      </c>
      <c r="N94" s="99">
        <f t="shared" ca="1" si="39"/>
        <v>0.25017141809851101</v>
      </c>
      <c r="O94" s="89">
        <f t="shared" si="33"/>
        <v>134.814528</v>
      </c>
      <c r="P94" s="89">
        <f t="shared" si="34"/>
        <v>0.1854720000000043</v>
      </c>
      <c r="Q94" s="92">
        <f t="shared" si="40"/>
        <v>0.89876351999999993</v>
      </c>
      <c r="R94" s="6">
        <f t="shared" si="43"/>
        <v>8204.369999999999</v>
      </c>
      <c r="S94" s="105">
        <f t="shared" si="35"/>
        <v>9764.0207369999989</v>
      </c>
      <c r="T94" s="105"/>
      <c r="U94" s="105"/>
      <c r="V94" s="106">
        <f t="shared" si="44"/>
        <v>3686.1299999999997</v>
      </c>
      <c r="W94" s="106">
        <f t="shared" si="45"/>
        <v>13450.150736999998</v>
      </c>
      <c r="X94" s="96">
        <f t="shared" si="41"/>
        <v>13005</v>
      </c>
      <c r="Y94" s="6">
        <f t="shared" si="46"/>
        <v>445.15073699999812</v>
      </c>
      <c r="Z94" s="4">
        <f t="shared" si="47"/>
        <v>3.4229199307958424E-2</v>
      </c>
      <c r="AA94" s="4">
        <f t="shared" si="48"/>
        <v>4.776874631795458E-2</v>
      </c>
      <c r="AB94" s="123">
        <f t="shared" si="42"/>
        <v>8.6908529777777715E-2</v>
      </c>
    </row>
    <row r="95" spans="1:28">
      <c r="A95" s="104" t="s">
        <v>338</v>
      </c>
      <c r="B95">
        <v>135</v>
      </c>
      <c r="C95" s="55">
        <v>112.96</v>
      </c>
      <c r="D95" s="56">
        <v>1.1935</v>
      </c>
      <c r="E95" s="19">
        <f t="shared" si="49"/>
        <v>0.21987850666666667</v>
      </c>
      <c r="F95" s="37">
        <f t="shared" si="31"/>
        <v>0.12976734814814825</v>
      </c>
      <c r="H95" s="41">
        <f t="shared" si="32"/>
        <v>17.518592000000012</v>
      </c>
      <c r="I95" t="s">
        <v>7</v>
      </c>
      <c r="J95" s="96" t="s">
        <v>339</v>
      </c>
      <c r="K95" s="80">
        <f t="shared" si="36"/>
        <v>43609</v>
      </c>
      <c r="L95" s="80" t="str">
        <f t="shared" ca="1" si="37"/>
        <v>2019-12-02</v>
      </c>
      <c r="M95" s="82">
        <f t="shared" ca="1" si="38"/>
        <v>26055</v>
      </c>
      <c r="N95" s="99">
        <f t="shared" ca="1" si="39"/>
        <v>0.24541493302629072</v>
      </c>
      <c r="O95" s="89">
        <f t="shared" si="33"/>
        <v>134.81775999999999</v>
      </c>
      <c r="P95" s="89">
        <f t="shared" si="34"/>
        <v>0.18224000000000729</v>
      </c>
      <c r="Q95" s="92">
        <f t="shared" si="40"/>
        <v>0.89878506666666658</v>
      </c>
      <c r="R95" s="6">
        <f t="shared" si="43"/>
        <v>8317.3299999999981</v>
      </c>
      <c r="S95" s="105">
        <f t="shared" si="35"/>
        <v>9926.7333549999985</v>
      </c>
      <c r="T95" s="105"/>
      <c r="U95" s="105"/>
      <c r="V95" s="106">
        <f t="shared" si="44"/>
        <v>3686.1299999999997</v>
      </c>
      <c r="W95" s="106">
        <f t="shared" si="45"/>
        <v>13612.863354999998</v>
      </c>
      <c r="X95" s="96">
        <f t="shared" si="41"/>
        <v>13140</v>
      </c>
      <c r="Y95" s="6">
        <f t="shared" si="46"/>
        <v>472.86335499999768</v>
      </c>
      <c r="Z95" s="4">
        <f t="shared" si="47"/>
        <v>3.5986556697107819E-2</v>
      </c>
      <c r="AA95" s="4">
        <f t="shared" si="48"/>
        <v>5.0017966716275675E-2</v>
      </c>
      <c r="AB95" s="123">
        <f t="shared" si="42"/>
        <v>9.0111158518518419E-2</v>
      </c>
    </row>
    <row r="96" spans="1:28">
      <c r="A96" s="104" t="s">
        <v>340</v>
      </c>
      <c r="B96">
        <v>135</v>
      </c>
      <c r="C96" s="55">
        <v>111.64</v>
      </c>
      <c r="D96" s="56">
        <v>1.2076</v>
      </c>
      <c r="E96" s="19">
        <f t="shared" si="49"/>
        <v>0.21987764266666668</v>
      </c>
      <c r="F96" s="37">
        <f t="shared" si="31"/>
        <v>0.1165653925925927</v>
      </c>
      <c r="H96" s="41">
        <f t="shared" si="32"/>
        <v>15.736328000000015</v>
      </c>
      <c r="I96" t="s">
        <v>7</v>
      </c>
      <c r="J96" s="96" t="s">
        <v>341</v>
      </c>
      <c r="K96" s="80">
        <f t="shared" si="36"/>
        <v>43612</v>
      </c>
      <c r="L96" s="80" t="str">
        <f t="shared" ca="1" si="37"/>
        <v>2019-12-02</v>
      </c>
      <c r="M96" s="82">
        <f t="shared" ca="1" si="38"/>
        <v>25650</v>
      </c>
      <c r="N96" s="99">
        <f t="shared" ca="1" si="39"/>
        <v>0.22392825419103332</v>
      </c>
      <c r="O96" s="89">
        <f t="shared" si="33"/>
        <v>134.816464</v>
      </c>
      <c r="P96" s="89">
        <f t="shared" si="34"/>
        <v>0.1835360000000037</v>
      </c>
      <c r="Q96" s="92">
        <f t="shared" si="40"/>
        <v>0.89877642666666668</v>
      </c>
      <c r="R96" s="6">
        <f t="shared" si="43"/>
        <v>8428.9699999999975</v>
      </c>
      <c r="S96" s="105">
        <f t="shared" si="35"/>
        <v>10178.824171999997</v>
      </c>
      <c r="T96" s="105"/>
      <c r="U96" s="105"/>
      <c r="V96" s="106">
        <f t="shared" si="44"/>
        <v>3686.1299999999997</v>
      </c>
      <c r="W96" s="106">
        <f t="shared" si="45"/>
        <v>13864.954171999996</v>
      </c>
      <c r="X96" s="96">
        <f t="shared" si="41"/>
        <v>13275</v>
      </c>
      <c r="Y96" s="6">
        <f t="shared" si="46"/>
        <v>589.95417199999611</v>
      </c>
      <c r="Z96" s="4">
        <f t="shared" si="47"/>
        <v>4.4440992241054245E-2</v>
      </c>
      <c r="AA96" s="4">
        <f t="shared" si="48"/>
        <v>6.1524890002679689E-2</v>
      </c>
      <c r="AB96" s="123">
        <f t="shared" si="42"/>
        <v>0.10331225007407398</v>
      </c>
    </row>
    <row r="97" spans="1:28">
      <c r="A97" s="104" t="s">
        <v>358</v>
      </c>
      <c r="B97">
        <v>135</v>
      </c>
      <c r="C97" s="55">
        <v>110.6</v>
      </c>
      <c r="D97" s="56">
        <v>1.2190000000000001</v>
      </c>
      <c r="E97" s="19">
        <f t="shared" si="49"/>
        <v>0.21988093333333336</v>
      </c>
      <c r="F97" s="37">
        <f t="shared" si="31"/>
        <v>0.10616385185185187</v>
      </c>
      <c r="H97" s="41">
        <f t="shared" si="32"/>
        <v>14.332120000000003</v>
      </c>
      <c r="I97" t="s">
        <v>7</v>
      </c>
      <c r="J97" s="96" t="s">
        <v>349</v>
      </c>
      <c r="K97" s="80">
        <f t="shared" si="36"/>
        <v>43613</v>
      </c>
      <c r="L97" s="80" t="str">
        <f t="shared" ca="1" si="37"/>
        <v>2019-12-02</v>
      </c>
      <c r="M97" s="82">
        <f t="shared" ca="1" si="38"/>
        <v>25515</v>
      </c>
      <c r="N97" s="99">
        <f t="shared" ca="1" si="39"/>
        <v>0.20502542817950231</v>
      </c>
      <c r="O97" s="89">
        <f t="shared" si="33"/>
        <v>134.82140000000001</v>
      </c>
      <c r="P97" s="89">
        <f t="shared" si="34"/>
        <v>0.17859999999998877</v>
      </c>
      <c r="Q97" s="92">
        <f t="shared" si="40"/>
        <v>0.89880933333333346</v>
      </c>
      <c r="R97" s="6">
        <f t="shared" si="43"/>
        <v>8539.5699999999979</v>
      </c>
      <c r="S97" s="105">
        <f t="shared" si="35"/>
        <v>10409.735829999998</v>
      </c>
      <c r="T97" s="105"/>
      <c r="U97" s="105"/>
      <c r="V97" s="106">
        <f t="shared" si="44"/>
        <v>3686.1299999999997</v>
      </c>
      <c r="W97" s="106">
        <f t="shared" si="45"/>
        <v>14095.865829999997</v>
      </c>
      <c r="X97" s="96">
        <f t="shared" si="41"/>
        <v>13410</v>
      </c>
      <c r="Y97" s="6">
        <f t="shared" si="46"/>
        <v>685.865829999997</v>
      </c>
      <c r="Z97" s="4">
        <f t="shared" si="47"/>
        <v>5.1145848620432366E-2</v>
      </c>
      <c r="AA97" s="4">
        <f t="shared" si="48"/>
        <v>7.0534245110228433E-2</v>
      </c>
      <c r="AB97" s="123">
        <f t="shared" si="42"/>
        <v>0.11371708148148149</v>
      </c>
    </row>
    <row r="98" spans="1:28">
      <c r="A98" s="104" t="s">
        <v>359</v>
      </c>
      <c r="B98">
        <v>135</v>
      </c>
      <c r="C98" s="55">
        <v>110.82</v>
      </c>
      <c r="D98" s="56">
        <v>1.2165999999999999</v>
      </c>
      <c r="E98" s="19">
        <f t="shared" si="49"/>
        <v>0.21988240799999997</v>
      </c>
      <c r="F98" s="37">
        <f t="shared" ref="F98:F129" si="50">IF(G98="",($F$1*C98-B98)/B98,H98/B98)</f>
        <v>0.10836417777777781</v>
      </c>
      <c r="H98" s="41">
        <f t="shared" ref="H98:H129" si="51">IF(G98="",$F$1*C98-B98,G98-B98)</f>
        <v>14.629164000000003</v>
      </c>
      <c r="I98" t="s">
        <v>7</v>
      </c>
      <c r="J98" s="96" t="s">
        <v>351</v>
      </c>
      <c r="K98" s="80">
        <f t="shared" si="36"/>
        <v>43614</v>
      </c>
      <c r="L98" s="80" t="str">
        <f t="shared" ca="1" si="37"/>
        <v>2019-12-02</v>
      </c>
      <c r="M98" s="82">
        <f t="shared" ca="1" si="38"/>
        <v>25380</v>
      </c>
      <c r="N98" s="99">
        <f t="shared" ca="1" si="39"/>
        <v>0.2103878983451537</v>
      </c>
      <c r="O98" s="89">
        <f t="shared" ref="O98:O129" si="52">D98*C98</f>
        <v>134.82361199999997</v>
      </c>
      <c r="P98" s="89">
        <f t="shared" ref="P98:P129" si="53">B98-O98</f>
        <v>0.1763880000000313</v>
      </c>
      <c r="Q98" s="92">
        <f t="shared" si="40"/>
        <v>0.8988240799999998</v>
      </c>
      <c r="R98" s="6">
        <f t="shared" si="43"/>
        <v>8650.3899999999976</v>
      </c>
      <c r="S98" s="105">
        <f t="shared" ref="S98:S129" si="54">R98*D98</f>
        <v>10524.064473999997</v>
      </c>
      <c r="T98" s="105"/>
      <c r="U98" s="105"/>
      <c r="V98" s="106">
        <f t="shared" si="44"/>
        <v>3686.1299999999997</v>
      </c>
      <c r="W98" s="106">
        <f t="shared" si="45"/>
        <v>14210.194473999996</v>
      </c>
      <c r="X98" s="96">
        <f t="shared" si="41"/>
        <v>13545</v>
      </c>
      <c r="Y98" s="6">
        <f t="shared" si="46"/>
        <v>665.19447399999626</v>
      </c>
      <c r="Z98" s="4">
        <f t="shared" si="47"/>
        <v>4.9109964857880772E-2</v>
      </c>
      <c r="AA98" s="4">
        <f t="shared" si="48"/>
        <v>6.7471675151411503E-2</v>
      </c>
      <c r="AB98" s="123">
        <f t="shared" si="42"/>
        <v>0.11151823022222217</v>
      </c>
    </row>
    <row r="99" spans="1:28">
      <c r="A99" s="104" t="s">
        <v>360</v>
      </c>
      <c r="B99">
        <v>135</v>
      </c>
      <c r="C99" s="55">
        <v>111.41</v>
      </c>
      <c r="D99" s="56">
        <v>1.2101999999999999</v>
      </c>
      <c r="E99" s="19">
        <f t="shared" si="49"/>
        <v>0.21988558799999999</v>
      </c>
      <c r="F99" s="37">
        <f t="shared" si="50"/>
        <v>0.11426505185185183</v>
      </c>
      <c r="H99" s="41">
        <f t="shared" si="51"/>
        <v>15.425781999999998</v>
      </c>
      <c r="I99" t="s">
        <v>7</v>
      </c>
      <c r="J99" s="96" t="s">
        <v>353</v>
      </c>
      <c r="K99" s="80">
        <f t="shared" si="36"/>
        <v>43615</v>
      </c>
      <c r="L99" s="80" t="str">
        <f t="shared" ca="1" si="37"/>
        <v>2019-12-02</v>
      </c>
      <c r="M99" s="82">
        <f t="shared" ca="1" si="38"/>
        <v>25245</v>
      </c>
      <c r="N99" s="99">
        <f t="shared" ca="1" si="39"/>
        <v>0.22303071618142203</v>
      </c>
      <c r="O99" s="89">
        <f t="shared" si="52"/>
        <v>134.82838199999998</v>
      </c>
      <c r="P99" s="89">
        <f t="shared" si="53"/>
        <v>0.17161800000002359</v>
      </c>
      <c r="Q99" s="92">
        <f t="shared" si="40"/>
        <v>0.89885587999999983</v>
      </c>
      <c r="R99" s="6">
        <f t="shared" si="43"/>
        <v>8761.7999999999975</v>
      </c>
      <c r="S99" s="105">
        <f t="shared" si="54"/>
        <v>10603.530359999997</v>
      </c>
      <c r="T99" s="105"/>
      <c r="U99" s="105"/>
      <c r="V99" s="106">
        <f t="shared" si="44"/>
        <v>3686.1299999999997</v>
      </c>
      <c r="W99" s="106">
        <f t="shared" si="45"/>
        <v>14289.660359999996</v>
      </c>
      <c r="X99" s="96">
        <f t="shared" ref="X99:X130" si="55">X98+B99</f>
        <v>13680</v>
      </c>
      <c r="Y99" s="6">
        <f t="shared" si="46"/>
        <v>609.66035999999622</v>
      </c>
      <c r="Z99" s="4">
        <f t="shared" si="47"/>
        <v>4.4565815789473495E-2</v>
      </c>
      <c r="AA99" s="4">
        <f t="shared" si="48"/>
        <v>6.1003431103265893E-2</v>
      </c>
      <c r="AB99" s="123">
        <f t="shared" si="42"/>
        <v>0.10562053614814816</v>
      </c>
    </row>
    <row r="100" spans="1:28">
      <c r="A100" s="104" t="s">
        <v>361</v>
      </c>
      <c r="B100">
        <v>135</v>
      </c>
      <c r="C100" s="55">
        <v>111.67</v>
      </c>
      <c r="D100" s="56">
        <v>1.2073</v>
      </c>
      <c r="E100" s="19">
        <f t="shared" si="49"/>
        <v>0.21987946066666669</v>
      </c>
      <c r="F100" s="37">
        <f t="shared" si="50"/>
        <v>0.1168654370370371</v>
      </c>
      <c r="H100" s="41">
        <f t="shared" si="51"/>
        <v>15.776834000000008</v>
      </c>
      <c r="I100" t="s">
        <v>7</v>
      </c>
      <c r="J100" s="96" t="s">
        <v>355</v>
      </c>
      <c r="K100" s="80">
        <f t="shared" si="36"/>
        <v>43616</v>
      </c>
      <c r="L100" s="80" t="str">
        <f t="shared" ca="1" si="37"/>
        <v>2019-12-02</v>
      </c>
      <c r="M100" s="82">
        <f t="shared" ca="1" si="38"/>
        <v>25110</v>
      </c>
      <c r="N100" s="99">
        <f t="shared" ca="1" si="39"/>
        <v>0.22933271246515347</v>
      </c>
      <c r="O100" s="89">
        <f t="shared" si="52"/>
        <v>134.81919100000002</v>
      </c>
      <c r="P100" s="89">
        <f t="shared" si="53"/>
        <v>0.18080899999998223</v>
      </c>
      <c r="Q100" s="92">
        <f t="shared" si="40"/>
        <v>0.89879460666666677</v>
      </c>
      <c r="R100" s="6">
        <f t="shared" ref="R100:R131" si="56">R99+C100-T100</f>
        <v>8873.4699999999975</v>
      </c>
      <c r="S100" s="105">
        <f t="shared" si="54"/>
        <v>10712.940330999998</v>
      </c>
      <c r="T100" s="105"/>
      <c r="U100" s="105"/>
      <c r="V100" s="106">
        <f t="shared" si="44"/>
        <v>3686.1299999999997</v>
      </c>
      <c r="W100" s="106">
        <f t="shared" si="45"/>
        <v>14399.070330999997</v>
      </c>
      <c r="X100" s="96">
        <f t="shared" si="55"/>
        <v>13815</v>
      </c>
      <c r="Y100" s="6">
        <f t="shared" si="46"/>
        <v>584.07033099999717</v>
      </c>
      <c r="Z100" s="4">
        <f t="shared" si="47"/>
        <v>4.2277982699963523E-2</v>
      </c>
      <c r="AA100" s="4">
        <f t="shared" si="48"/>
        <v>5.7663918186332541E-2</v>
      </c>
      <c r="AB100" s="123">
        <f t="shared" si="42"/>
        <v>0.10301402362962959</v>
      </c>
    </row>
    <row r="101" spans="1:28">
      <c r="A101" s="104" t="s">
        <v>362</v>
      </c>
      <c r="B101">
        <v>135</v>
      </c>
      <c r="C101" s="55">
        <v>111.56</v>
      </c>
      <c r="D101" s="56">
        <v>1.2084999999999999</v>
      </c>
      <c r="E101" s="19">
        <f t="shared" si="49"/>
        <v>0.21988017333333332</v>
      </c>
      <c r="F101" s="37">
        <f t="shared" si="50"/>
        <v>0.11576527407407423</v>
      </c>
      <c r="H101" s="41">
        <f t="shared" si="51"/>
        <v>15.628312000000022</v>
      </c>
      <c r="I101" t="s">
        <v>7</v>
      </c>
      <c r="J101" s="96" t="s">
        <v>357</v>
      </c>
      <c r="K101" s="80">
        <f t="shared" si="36"/>
        <v>43619</v>
      </c>
      <c r="L101" s="80" t="str">
        <f t="shared" ca="1" si="37"/>
        <v>2019-12-02</v>
      </c>
      <c r="M101" s="82">
        <f t="shared" ca="1" si="38"/>
        <v>24705</v>
      </c>
      <c r="N101" s="99">
        <f t="shared" ca="1" si="39"/>
        <v>0.23089795102206065</v>
      </c>
      <c r="O101" s="89">
        <f t="shared" si="52"/>
        <v>134.82025999999999</v>
      </c>
      <c r="P101" s="89">
        <f t="shared" si="53"/>
        <v>0.17974000000000956</v>
      </c>
      <c r="Q101" s="92">
        <f t="shared" si="40"/>
        <v>0.89880173333333324</v>
      </c>
      <c r="R101" s="6">
        <f t="shared" si="56"/>
        <v>8985.029999999997</v>
      </c>
      <c r="S101" s="105">
        <f t="shared" si="54"/>
        <v>10858.408754999995</v>
      </c>
      <c r="T101" s="105"/>
      <c r="U101" s="105"/>
      <c r="V101" s="106">
        <f t="shared" si="44"/>
        <v>3686.1299999999997</v>
      </c>
      <c r="W101" s="106">
        <f t="shared" si="45"/>
        <v>14544.538754999994</v>
      </c>
      <c r="X101" s="96">
        <f t="shared" si="55"/>
        <v>13950</v>
      </c>
      <c r="Y101" s="6">
        <f t="shared" si="46"/>
        <v>594.53875499999413</v>
      </c>
      <c r="Z101" s="4">
        <f t="shared" si="47"/>
        <v>4.2619265591397504E-2</v>
      </c>
      <c r="AA101" s="4">
        <f t="shared" si="48"/>
        <v>5.7925398022382835E-2</v>
      </c>
      <c r="AB101" s="123">
        <f t="shared" si="42"/>
        <v>0.10411489925925908</v>
      </c>
    </row>
    <row r="102" spans="1:28">
      <c r="A102" s="104" t="s">
        <v>372</v>
      </c>
      <c r="B102">
        <v>135</v>
      </c>
      <c r="C102" s="55">
        <v>112.53</v>
      </c>
      <c r="D102" s="56">
        <v>1.1980999999999999</v>
      </c>
      <c r="E102" s="19">
        <f t="shared" si="49"/>
        <v>0.21988146200000003</v>
      </c>
      <c r="F102" s="37">
        <f t="shared" si="50"/>
        <v>0.12546671111111113</v>
      </c>
      <c r="H102" s="41">
        <f t="shared" si="51"/>
        <v>16.938006000000001</v>
      </c>
      <c r="I102" t="s">
        <v>7</v>
      </c>
      <c r="J102" s="96" t="s">
        <v>367</v>
      </c>
      <c r="K102" s="80">
        <f t="shared" si="36"/>
        <v>43620</v>
      </c>
      <c r="L102" s="80" t="str">
        <f t="shared" ca="1" si="37"/>
        <v>2019-12-02</v>
      </c>
      <c r="M102" s="82">
        <f t="shared" ca="1" si="38"/>
        <v>24570</v>
      </c>
      <c r="N102" s="99">
        <f t="shared" ca="1" si="39"/>
        <v>0.25162279975579976</v>
      </c>
      <c r="O102" s="89">
        <f t="shared" si="52"/>
        <v>134.822193</v>
      </c>
      <c r="P102" s="89">
        <f t="shared" si="53"/>
        <v>0.17780700000000138</v>
      </c>
      <c r="Q102" s="92">
        <f t="shared" si="40"/>
        <v>0.89881462000000001</v>
      </c>
      <c r="R102" s="6">
        <f t="shared" si="56"/>
        <v>9097.5599999999977</v>
      </c>
      <c r="S102" s="105">
        <f t="shared" si="54"/>
        <v>10899.786635999997</v>
      </c>
      <c r="T102" s="105"/>
      <c r="U102" s="105"/>
      <c r="V102" s="106">
        <f t="shared" si="44"/>
        <v>3686.1299999999997</v>
      </c>
      <c r="W102" s="106">
        <f t="shared" si="45"/>
        <v>14585.916635999996</v>
      </c>
      <c r="X102" s="96">
        <f t="shared" si="55"/>
        <v>14085</v>
      </c>
      <c r="Y102" s="6">
        <f t="shared" si="46"/>
        <v>500.91663599999629</v>
      </c>
      <c r="Z102" s="4">
        <f t="shared" si="47"/>
        <v>3.5563836421725004E-2</v>
      </c>
      <c r="AA102" s="4">
        <f t="shared" si="48"/>
        <v>4.8170295041672473E-2</v>
      </c>
      <c r="AB102" s="123">
        <f t="shared" si="42"/>
        <v>9.4414750888888899E-2</v>
      </c>
    </row>
    <row r="103" spans="1:28">
      <c r="A103" s="104" t="s">
        <v>373</v>
      </c>
      <c r="B103">
        <v>135</v>
      </c>
      <c r="C103" s="55">
        <v>112.54</v>
      </c>
      <c r="D103" s="56">
        <v>1.198</v>
      </c>
      <c r="E103" s="19">
        <f t="shared" si="49"/>
        <v>0.21988194666666669</v>
      </c>
      <c r="F103" s="37">
        <f t="shared" si="50"/>
        <v>0.12556672592592605</v>
      </c>
      <c r="H103" s="41">
        <f t="shared" si="51"/>
        <v>16.951508000000018</v>
      </c>
      <c r="I103" t="s">
        <v>7</v>
      </c>
      <c r="J103" s="96" t="s">
        <v>369</v>
      </c>
      <c r="K103" s="80">
        <f t="shared" si="36"/>
        <v>43621</v>
      </c>
      <c r="L103" s="80" t="str">
        <f t="shared" ca="1" si="37"/>
        <v>2019-12-02</v>
      </c>
      <c r="M103" s="82">
        <f t="shared" ca="1" si="38"/>
        <v>24435</v>
      </c>
      <c r="N103" s="99">
        <f t="shared" ca="1" si="39"/>
        <v>0.25321466830366307</v>
      </c>
      <c r="O103" s="89">
        <f t="shared" si="52"/>
        <v>134.82292000000001</v>
      </c>
      <c r="P103" s="89">
        <f t="shared" si="53"/>
        <v>0.17707999999998947</v>
      </c>
      <c r="Q103" s="92">
        <f t="shared" si="40"/>
        <v>0.89881946666666679</v>
      </c>
      <c r="R103" s="6">
        <f t="shared" si="56"/>
        <v>9210.0999999999985</v>
      </c>
      <c r="S103" s="105">
        <f t="shared" si="54"/>
        <v>11033.699799999999</v>
      </c>
      <c r="T103" s="105"/>
      <c r="U103" s="105"/>
      <c r="V103" s="106">
        <f t="shared" si="44"/>
        <v>3686.1299999999997</v>
      </c>
      <c r="W103" s="106">
        <f t="shared" si="45"/>
        <v>14719.829799999998</v>
      </c>
      <c r="X103" s="96">
        <f t="shared" si="55"/>
        <v>14220</v>
      </c>
      <c r="Y103" s="6">
        <f t="shared" si="46"/>
        <v>499.8297999999977</v>
      </c>
      <c r="Z103" s="4">
        <f t="shared" si="47"/>
        <v>3.5149774964838176E-2</v>
      </c>
      <c r="AA103" s="4">
        <f t="shared" si="48"/>
        <v>4.7449778666339926E-2</v>
      </c>
      <c r="AB103" s="123">
        <f t="shared" si="42"/>
        <v>9.4315220740740641E-2</v>
      </c>
    </row>
    <row r="104" spans="1:28">
      <c r="A104" s="104" t="s">
        <v>374</v>
      </c>
      <c r="B104">
        <v>135</v>
      </c>
      <c r="C104" s="55">
        <v>113.48</v>
      </c>
      <c r="D104" s="56">
        <v>1.1880999999999999</v>
      </c>
      <c r="E104" s="19">
        <f t="shared" si="49"/>
        <v>0.21988372533333334</v>
      </c>
      <c r="F104" s="37">
        <f t="shared" si="50"/>
        <v>0.13496811851851856</v>
      </c>
      <c r="H104" s="41">
        <f t="shared" si="51"/>
        <v>18.220696000000004</v>
      </c>
      <c r="I104" t="s">
        <v>7</v>
      </c>
      <c r="J104" s="96" t="s">
        <v>371</v>
      </c>
      <c r="K104" s="80">
        <f t="shared" si="36"/>
        <v>43622</v>
      </c>
      <c r="L104" s="80" t="str">
        <f t="shared" ca="1" si="37"/>
        <v>2019-12-02</v>
      </c>
      <c r="M104" s="82">
        <f t="shared" ca="1" si="38"/>
        <v>24300</v>
      </c>
      <c r="N104" s="99">
        <f t="shared" ca="1" si="39"/>
        <v>0.27368535144032929</v>
      </c>
      <c r="O104" s="89">
        <f t="shared" si="52"/>
        <v>134.82558800000001</v>
      </c>
      <c r="P104" s="89">
        <f t="shared" si="53"/>
        <v>0.17441199999998958</v>
      </c>
      <c r="Q104" s="92">
        <f t="shared" si="40"/>
        <v>0.89883725333333342</v>
      </c>
      <c r="R104" s="6">
        <f t="shared" si="56"/>
        <v>9323.5799999999981</v>
      </c>
      <c r="S104" s="105">
        <f t="shared" si="54"/>
        <v>11077.345397999998</v>
      </c>
      <c r="T104" s="105"/>
      <c r="U104" s="105"/>
      <c r="V104" s="106">
        <f t="shared" si="44"/>
        <v>3686.1299999999997</v>
      </c>
      <c r="W104" s="106">
        <f t="shared" si="45"/>
        <v>14763.475397999997</v>
      </c>
      <c r="X104" s="96">
        <f t="shared" si="55"/>
        <v>14355</v>
      </c>
      <c r="Y104" s="6">
        <f t="shared" si="46"/>
        <v>408.47539799999686</v>
      </c>
      <c r="Z104" s="4">
        <f t="shared" si="47"/>
        <v>2.8455269801462624E-2</v>
      </c>
      <c r="AA104" s="4">
        <f t="shared" si="48"/>
        <v>3.8286659974298809E-2</v>
      </c>
      <c r="AB104" s="123">
        <f t="shared" si="42"/>
        <v>8.4915606814814776E-2</v>
      </c>
    </row>
    <row r="105" spans="1:28">
      <c r="A105" s="104" t="s">
        <v>385</v>
      </c>
      <c r="B105">
        <v>135</v>
      </c>
      <c r="C105" s="55">
        <v>112.13</v>
      </c>
      <c r="D105" s="56">
        <v>1.2023999999999999</v>
      </c>
      <c r="E105" s="19">
        <f t="shared" si="49"/>
        <v>0.219883408</v>
      </c>
      <c r="F105" s="37">
        <f t="shared" si="50"/>
        <v>0.12146611851851861</v>
      </c>
      <c r="H105" s="41">
        <f t="shared" si="51"/>
        <v>16.397926000000012</v>
      </c>
      <c r="I105" t="s">
        <v>7</v>
      </c>
      <c r="J105" s="96" t="s">
        <v>376</v>
      </c>
      <c r="K105" s="80">
        <f t="shared" si="36"/>
        <v>43626</v>
      </c>
      <c r="L105" s="80" t="str">
        <f t="shared" ca="1" si="37"/>
        <v>2019-12-02</v>
      </c>
      <c r="M105" s="82">
        <f t="shared" ca="1" si="38"/>
        <v>23760</v>
      </c>
      <c r="N105" s="99">
        <f t="shared" ca="1" si="39"/>
        <v>0.25190416624579143</v>
      </c>
      <c r="O105" s="89">
        <f t="shared" si="52"/>
        <v>134.82511199999999</v>
      </c>
      <c r="P105" s="89">
        <f t="shared" si="53"/>
        <v>0.17488800000000992</v>
      </c>
      <c r="Q105" s="92">
        <f t="shared" si="40"/>
        <v>0.89883407999999998</v>
      </c>
      <c r="R105" s="6">
        <f t="shared" si="56"/>
        <v>9435.7099999999973</v>
      </c>
      <c r="S105" s="105">
        <f t="shared" si="54"/>
        <v>11345.497703999996</v>
      </c>
      <c r="T105" s="105"/>
      <c r="U105" s="105"/>
      <c r="V105" s="106">
        <f t="shared" si="44"/>
        <v>3686.1299999999997</v>
      </c>
      <c r="W105" s="106">
        <f t="shared" si="45"/>
        <v>15031.627703999995</v>
      </c>
      <c r="X105" s="96">
        <f t="shared" si="55"/>
        <v>14490</v>
      </c>
      <c r="Y105" s="6">
        <f t="shared" si="46"/>
        <v>541.62770399999499</v>
      </c>
      <c r="Z105" s="4">
        <f t="shared" si="47"/>
        <v>3.7379413664595962E-2</v>
      </c>
      <c r="AA105" s="4">
        <f t="shared" si="48"/>
        <v>5.0132749098239282E-2</v>
      </c>
      <c r="AB105" s="123">
        <f t="shared" si="42"/>
        <v>9.8417289481481388E-2</v>
      </c>
    </row>
    <row r="106" spans="1:28">
      <c r="A106" s="104" t="s">
        <v>386</v>
      </c>
      <c r="B106">
        <v>135</v>
      </c>
      <c r="C106" s="55">
        <v>108.93</v>
      </c>
      <c r="D106" s="56">
        <v>1.2378</v>
      </c>
      <c r="E106" s="19">
        <f t="shared" si="49"/>
        <v>0.21988903600000004</v>
      </c>
      <c r="F106" s="37">
        <f t="shared" si="50"/>
        <v>8.9461377777777892E-2</v>
      </c>
      <c r="H106" s="41">
        <f t="shared" si="51"/>
        <v>12.077286000000015</v>
      </c>
      <c r="I106" t="s">
        <v>7</v>
      </c>
      <c r="J106" s="96" t="s">
        <v>378</v>
      </c>
      <c r="K106" s="80">
        <f t="shared" si="36"/>
        <v>43627</v>
      </c>
      <c r="L106" s="80" t="str">
        <f t="shared" ca="1" si="37"/>
        <v>2019-12-02</v>
      </c>
      <c r="M106" s="82">
        <f t="shared" ca="1" si="38"/>
        <v>23625</v>
      </c>
      <c r="N106" s="99">
        <f t="shared" ca="1" si="39"/>
        <v>0.18659087365079388</v>
      </c>
      <c r="O106" s="89">
        <f t="shared" si="52"/>
        <v>134.83355400000002</v>
      </c>
      <c r="P106" s="89">
        <f t="shared" si="53"/>
        <v>0.16644599999997922</v>
      </c>
      <c r="Q106" s="92">
        <f t="shared" si="40"/>
        <v>0.89889036000000011</v>
      </c>
      <c r="R106" s="6">
        <f t="shared" si="56"/>
        <v>9544.6399999999976</v>
      </c>
      <c r="S106" s="105">
        <f t="shared" si="54"/>
        <v>11814.355391999998</v>
      </c>
      <c r="T106" s="105"/>
      <c r="U106" s="105"/>
      <c r="V106" s="106">
        <f t="shared" si="44"/>
        <v>3686.1299999999997</v>
      </c>
      <c r="W106" s="106">
        <f t="shared" si="45"/>
        <v>15500.485391999997</v>
      </c>
      <c r="X106" s="96">
        <f t="shared" si="55"/>
        <v>14625</v>
      </c>
      <c r="Y106" s="6">
        <f t="shared" si="46"/>
        <v>875.48539199999686</v>
      </c>
      <c r="Z106" s="4">
        <f t="shared" si="47"/>
        <v>5.9862249025640857E-2</v>
      </c>
      <c r="AA106" s="4">
        <f t="shared" si="48"/>
        <v>8.0034353822652227E-2</v>
      </c>
      <c r="AB106" s="123">
        <f t="shared" si="42"/>
        <v>0.13042765822222213</v>
      </c>
    </row>
    <row r="107" spans="1:28">
      <c r="A107" s="104" t="s">
        <v>387</v>
      </c>
      <c r="B107">
        <v>135</v>
      </c>
      <c r="C107" s="55">
        <v>109.7</v>
      </c>
      <c r="D107" s="56">
        <v>1.2291000000000001</v>
      </c>
      <c r="E107" s="19">
        <f t="shared" si="49"/>
        <v>0.21988818000000004</v>
      </c>
      <c r="F107" s="37">
        <f t="shared" si="50"/>
        <v>9.7162518518518509E-2</v>
      </c>
      <c r="H107" s="41">
        <f t="shared" si="51"/>
        <v>13.11694</v>
      </c>
      <c r="I107" t="s">
        <v>7</v>
      </c>
      <c r="J107" s="96" t="s">
        <v>380</v>
      </c>
      <c r="K107" s="80">
        <f t="shared" si="36"/>
        <v>43628</v>
      </c>
      <c r="L107" s="80" t="str">
        <f t="shared" ca="1" si="37"/>
        <v>2019-12-02</v>
      </c>
      <c r="M107" s="82">
        <f t="shared" ca="1" si="38"/>
        <v>23490</v>
      </c>
      <c r="N107" s="99">
        <f t="shared" ca="1" si="39"/>
        <v>0.20381792677735205</v>
      </c>
      <c r="O107" s="89">
        <f t="shared" si="52"/>
        <v>134.83227000000002</v>
      </c>
      <c r="P107" s="89">
        <f t="shared" si="53"/>
        <v>0.16772999999997751</v>
      </c>
      <c r="Q107" s="92">
        <f t="shared" si="40"/>
        <v>0.89888180000000018</v>
      </c>
      <c r="R107" s="6">
        <f t="shared" si="56"/>
        <v>9654.3399999999983</v>
      </c>
      <c r="S107" s="105">
        <f t="shared" si="54"/>
        <v>11866.149293999999</v>
      </c>
      <c r="T107" s="105"/>
      <c r="U107" s="105"/>
      <c r="V107" s="106">
        <f t="shared" si="44"/>
        <v>3686.1299999999997</v>
      </c>
      <c r="W107" s="106">
        <f t="shared" si="45"/>
        <v>15552.279293999998</v>
      </c>
      <c r="X107" s="96">
        <f t="shared" si="55"/>
        <v>14760</v>
      </c>
      <c r="Y107" s="6">
        <f t="shared" si="46"/>
        <v>792.27929399999812</v>
      </c>
      <c r="Z107" s="4">
        <f t="shared" si="47"/>
        <v>5.3677458943089285E-2</v>
      </c>
      <c r="AA107" s="4">
        <f t="shared" si="48"/>
        <v>7.1544933613993944E-2</v>
      </c>
      <c r="AB107" s="123">
        <f t="shared" si="42"/>
        <v>0.12272566148148153</v>
      </c>
    </row>
    <row r="108" spans="1:28">
      <c r="A108" s="104" t="s">
        <v>388</v>
      </c>
      <c r="B108">
        <v>135</v>
      </c>
      <c r="C108" s="55">
        <v>109.88</v>
      </c>
      <c r="D108" s="56">
        <v>1.2274</v>
      </c>
      <c r="E108" s="19">
        <f t="shared" si="49"/>
        <v>0.21991114133333334</v>
      </c>
      <c r="F108" s="37">
        <f t="shared" si="50"/>
        <v>9.8962785185185101E-2</v>
      </c>
      <c r="H108" s="41">
        <f t="shared" si="51"/>
        <v>13.359975999999989</v>
      </c>
      <c r="I108" t="s">
        <v>7</v>
      </c>
      <c r="J108" s="96" t="s">
        <v>382</v>
      </c>
      <c r="K108" s="80">
        <f t="shared" si="36"/>
        <v>43629</v>
      </c>
      <c r="L108" s="80" t="str">
        <f t="shared" ca="1" si="37"/>
        <v>2019-12-02</v>
      </c>
      <c r="M108" s="82">
        <f t="shared" ca="1" si="38"/>
        <v>23355</v>
      </c>
      <c r="N108" s="99">
        <f t="shared" ca="1" si="39"/>
        <v>0.20879431556411887</v>
      </c>
      <c r="O108" s="89">
        <f t="shared" si="52"/>
        <v>134.86671200000001</v>
      </c>
      <c r="P108" s="89">
        <f t="shared" si="53"/>
        <v>0.13328799999999319</v>
      </c>
      <c r="Q108" s="92">
        <f t="shared" si="40"/>
        <v>0.89911141333333333</v>
      </c>
      <c r="R108" s="6">
        <f t="shared" si="56"/>
        <v>9764.2199999999975</v>
      </c>
      <c r="S108" s="105">
        <f t="shared" si="54"/>
        <v>11984.603627999997</v>
      </c>
      <c r="T108" s="105"/>
      <c r="U108" s="105"/>
      <c r="V108" s="106">
        <f t="shared" si="44"/>
        <v>3686.1299999999997</v>
      </c>
      <c r="W108" s="106">
        <f t="shared" si="45"/>
        <v>15670.733627999996</v>
      </c>
      <c r="X108" s="96">
        <f t="shared" si="55"/>
        <v>14895</v>
      </c>
      <c r="Y108" s="6">
        <f t="shared" si="46"/>
        <v>775.73362799999632</v>
      </c>
      <c r="Z108" s="4">
        <f t="shared" si="47"/>
        <v>5.2080136153071166E-2</v>
      </c>
      <c r="AA108" s="4">
        <f t="shared" si="48"/>
        <v>6.9207121502880886E-2</v>
      </c>
      <c r="AB108" s="123">
        <f t="shared" si="42"/>
        <v>0.12094835614814824</v>
      </c>
    </row>
    <row r="109" spans="1:28">
      <c r="A109" s="104" t="s">
        <v>389</v>
      </c>
      <c r="B109">
        <v>135</v>
      </c>
      <c r="C109" s="55">
        <v>110.64</v>
      </c>
      <c r="D109" s="56">
        <v>1.2185999999999999</v>
      </c>
      <c r="E109" s="19">
        <f t="shared" si="49"/>
        <v>0.219883936</v>
      </c>
      <c r="F109" s="37">
        <f t="shared" si="50"/>
        <v>0.10656391111111121</v>
      </c>
      <c r="H109" s="41">
        <f t="shared" si="51"/>
        <v>14.386128000000014</v>
      </c>
      <c r="I109" t="s">
        <v>7</v>
      </c>
      <c r="J109" s="96" t="s">
        <v>384</v>
      </c>
      <c r="K109" s="80">
        <f t="shared" si="36"/>
        <v>43630</v>
      </c>
      <c r="L109" s="80" t="str">
        <f t="shared" ca="1" si="37"/>
        <v>2019-12-02</v>
      </c>
      <c r="M109" s="82">
        <f t="shared" ca="1" si="38"/>
        <v>23220</v>
      </c>
      <c r="N109" s="99">
        <f t="shared" ca="1" si="39"/>
        <v>0.22613853229974179</v>
      </c>
      <c r="O109" s="89">
        <f t="shared" si="52"/>
        <v>134.82590399999998</v>
      </c>
      <c r="P109" s="89">
        <f t="shared" si="53"/>
        <v>0.17409600000002001</v>
      </c>
      <c r="Q109" s="92">
        <f t="shared" si="40"/>
        <v>0.89883935999999987</v>
      </c>
      <c r="R109" s="6">
        <f t="shared" si="56"/>
        <v>9874.8599999999969</v>
      </c>
      <c r="S109" s="105">
        <f t="shared" si="54"/>
        <v>12033.504395999995</v>
      </c>
      <c r="T109" s="105"/>
      <c r="U109" s="105"/>
      <c r="V109" s="106">
        <f t="shared" si="44"/>
        <v>3686.1299999999997</v>
      </c>
      <c r="W109" s="106">
        <f t="shared" si="45"/>
        <v>15719.634395999994</v>
      </c>
      <c r="X109" s="96">
        <f t="shared" si="55"/>
        <v>15030</v>
      </c>
      <c r="Y109" s="6">
        <f t="shared" si="46"/>
        <v>689.63439599999401</v>
      </c>
      <c r="Z109" s="4">
        <f t="shared" si="47"/>
        <v>4.5883858682634227E-2</v>
      </c>
      <c r="AA109" s="4">
        <f t="shared" si="48"/>
        <v>6.0793573621700014E-2</v>
      </c>
      <c r="AB109" s="123">
        <f t="shared" si="42"/>
        <v>0.11332002488888879</v>
      </c>
    </row>
    <row r="110" spans="1:28">
      <c r="A110" s="104" t="s">
        <v>400</v>
      </c>
      <c r="B110">
        <v>135</v>
      </c>
      <c r="C110" s="55">
        <v>110.66</v>
      </c>
      <c r="D110" s="56">
        <v>1.2183999999999999</v>
      </c>
      <c r="E110" s="19">
        <f t="shared" si="49"/>
        <v>0.21988542933333333</v>
      </c>
      <c r="F110" s="37">
        <f t="shared" si="50"/>
        <v>0.10676394074074066</v>
      </c>
      <c r="H110" s="41">
        <f t="shared" si="51"/>
        <v>14.41313199999999</v>
      </c>
      <c r="I110" t="s">
        <v>7</v>
      </c>
      <c r="J110" s="96" t="s">
        <v>391</v>
      </c>
      <c r="K110" s="80">
        <f t="shared" si="36"/>
        <v>43633</v>
      </c>
      <c r="L110" s="80" t="str">
        <f t="shared" ca="1" si="37"/>
        <v>2019-12-02</v>
      </c>
      <c r="M110" s="82">
        <f t="shared" ca="1" si="38"/>
        <v>22815</v>
      </c>
      <c r="N110" s="99">
        <f t="shared" ca="1" si="39"/>
        <v>0.23058484242822688</v>
      </c>
      <c r="O110" s="89">
        <f t="shared" si="52"/>
        <v>134.82814399999998</v>
      </c>
      <c r="P110" s="89">
        <f t="shared" si="53"/>
        <v>0.17185600000001955</v>
      </c>
      <c r="Q110" s="92">
        <f t="shared" si="40"/>
        <v>0.89885429333333322</v>
      </c>
      <c r="R110" s="6">
        <f t="shared" si="56"/>
        <v>9985.5199999999968</v>
      </c>
      <c r="S110" s="105">
        <f t="shared" si="54"/>
        <v>12166.357567999996</v>
      </c>
      <c r="T110" s="105"/>
      <c r="U110" s="105"/>
      <c r="V110" s="106">
        <f t="shared" si="44"/>
        <v>3686.1299999999997</v>
      </c>
      <c r="W110" s="106">
        <f t="shared" si="45"/>
        <v>15852.487567999995</v>
      </c>
      <c r="X110" s="96">
        <f t="shared" si="55"/>
        <v>15165</v>
      </c>
      <c r="Y110" s="6">
        <f t="shared" si="46"/>
        <v>687.48756799999501</v>
      </c>
      <c r="Z110" s="4">
        <f t="shared" si="47"/>
        <v>4.5333832377183914E-2</v>
      </c>
      <c r="AA110" s="4">
        <f t="shared" si="48"/>
        <v>5.9891571905596575E-2</v>
      </c>
      <c r="AB110" s="123">
        <f t="shared" si="42"/>
        <v>0.11312148859259266</v>
      </c>
    </row>
    <row r="111" spans="1:28">
      <c r="A111" s="104" t="s">
        <v>401</v>
      </c>
      <c r="B111">
        <v>135</v>
      </c>
      <c r="C111" s="55">
        <v>110.3</v>
      </c>
      <c r="D111" s="56">
        <v>1.2222999999999999</v>
      </c>
      <c r="E111" s="19">
        <f t="shared" si="49"/>
        <v>0.21987979333333335</v>
      </c>
      <c r="F111" s="37">
        <f t="shared" si="50"/>
        <v>0.1031634074074075</v>
      </c>
      <c r="H111" s="41">
        <f t="shared" si="51"/>
        <v>13.927060000000012</v>
      </c>
      <c r="I111" t="s">
        <v>7</v>
      </c>
      <c r="J111" s="96" t="s">
        <v>393</v>
      </c>
      <c r="K111" s="80">
        <f t="shared" si="36"/>
        <v>43634</v>
      </c>
      <c r="L111" s="80" t="str">
        <f t="shared" ca="1" si="37"/>
        <v>2019-12-02</v>
      </c>
      <c r="M111" s="82">
        <f t="shared" ca="1" si="38"/>
        <v>22680</v>
      </c>
      <c r="N111" s="99">
        <f t="shared" ca="1" si="39"/>
        <v>0.22413478395061748</v>
      </c>
      <c r="O111" s="89">
        <f t="shared" si="52"/>
        <v>134.81968999999998</v>
      </c>
      <c r="P111" s="89">
        <f t="shared" si="53"/>
        <v>0.18031000000001995</v>
      </c>
      <c r="Q111" s="92">
        <f t="shared" si="40"/>
        <v>0.89879793333333324</v>
      </c>
      <c r="R111" s="6">
        <f t="shared" si="56"/>
        <v>10095.819999999996</v>
      </c>
      <c r="S111" s="105">
        <f t="shared" si="54"/>
        <v>12340.120785999994</v>
      </c>
      <c r="T111" s="105"/>
      <c r="U111" s="105"/>
      <c r="V111" s="106">
        <f t="shared" si="44"/>
        <v>3686.1299999999997</v>
      </c>
      <c r="W111" s="106">
        <f t="shared" si="45"/>
        <v>16026.250785999993</v>
      </c>
      <c r="X111" s="96">
        <f t="shared" si="55"/>
        <v>15300</v>
      </c>
      <c r="Y111" s="6">
        <f t="shared" si="46"/>
        <v>726.25078599999324</v>
      </c>
      <c r="Z111" s="4">
        <f t="shared" si="47"/>
        <v>4.7467371633986399E-2</v>
      </c>
      <c r="AA111" s="4">
        <f t="shared" si="48"/>
        <v>6.2533056250844377E-2</v>
      </c>
      <c r="AB111" s="123">
        <f t="shared" si="42"/>
        <v>0.11671638592592586</v>
      </c>
    </row>
    <row r="112" spans="1:28">
      <c r="A112" s="104" t="s">
        <v>402</v>
      </c>
      <c r="B112">
        <v>135</v>
      </c>
      <c r="C112" s="55">
        <v>108.75</v>
      </c>
      <c r="D112" s="56">
        <v>1.2397</v>
      </c>
      <c r="E112" s="19">
        <f t="shared" si="49"/>
        <v>0.21987825</v>
      </c>
      <c r="F112" s="37">
        <f t="shared" si="50"/>
        <v>8.7661111111111092E-2</v>
      </c>
      <c r="H112" s="41">
        <f t="shared" si="51"/>
        <v>11.834249999999997</v>
      </c>
      <c r="I112" t="s">
        <v>7</v>
      </c>
      <c r="J112" s="96" t="s">
        <v>395</v>
      </c>
      <c r="K112" s="80">
        <f t="shared" si="36"/>
        <v>43635</v>
      </c>
      <c r="L112" s="80" t="str">
        <f t="shared" ca="1" si="37"/>
        <v>2019-12-02</v>
      </c>
      <c r="M112" s="82">
        <f t="shared" ca="1" si="38"/>
        <v>22545</v>
      </c>
      <c r="N112" s="99">
        <f t="shared" ca="1" si="39"/>
        <v>0.19159464404524282</v>
      </c>
      <c r="O112" s="89">
        <f t="shared" si="52"/>
        <v>134.817375</v>
      </c>
      <c r="P112" s="89">
        <f t="shared" si="53"/>
        <v>0.18262500000000159</v>
      </c>
      <c r="Q112" s="92">
        <f t="shared" si="40"/>
        <v>0.89878250000000004</v>
      </c>
      <c r="R112" s="6">
        <f t="shared" si="56"/>
        <v>10204.569999999996</v>
      </c>
      <c r="S112" s="105">
        <f t="shared" si="54"/>
        <v>12650.605428999996</v>
      </c>
      <c r="T112" s="105"/>
      <c r="U112" s="105"/>
      <c r="V112" s="106">
        <f t="shared" si="44"/>
        <v>3686.1299999999997</v>
      </c>
      <c r="W112" s="106">
        <f t="shared" si="45"/>
        <v>16336.735428999995</v>
      </c>
      <c r="X112" s="96">
        <f t="shared" si="55"/>
        <v>15435</v>
      </c>
      <c r="Y112" s="6">
        <f t="shared" si="46"/>
        <v>901.73542899999484</v>
      </c>
      <c r="Z112" s="4">
        <f t="shared" si="47"/>
        <v>5.8421472562357968E-2</v>
      </c>
      <c r="AA112" s="4">
        <f t="shared" si="48"/>
        <v>7.675082190882998E-2</v>
      </c>
      <c r="AB112" s="123">
        <f t="shared" si="42"/>
        <v>0.13221713888888892</v>
      </c>
    </row>
    <row r="113" spans="1:28">
      <c r="A113" s="104" t="s">
        <v>403</v>
      </c>
      <c r="B113">
        <v>135</v>
      </c>
      <c r="C113" s="55">
        <v>105.71</v>
      </c>
      <c r="D113" s="56">
        <v>1.2755000000000001</v>
      </c>
      <c r="E113" s="19">
        <f t="shared" si="49"/>
        <v>0.21988873666666667</v>
      </c>
      <c r="F113" s="37">
        <f t="shared" si="50"/>
        <v>5.7256607407407498E-2</v>
      </c>
      <c r="H113" s="41">
        <f t="shared" si="51"/>
        <v>7.7296420000000126</v>
      </c>
      <c r="I113" t="s">
        <v>7</v>
      </c>
      <c r="J113" s="96" t="s">
        <v>397</v>
      </c>
      <c r="K113" s="80">
        <f t="shared" si="36"/>
        <v>43636</v>
      </c>
      <c r="L113" s="80" t="str">
        <f t="shared" ca="1" si="37"/>
        <v>2019-12-02</v>
      </c>
      <c r="M113" s="82">
        <f t="shared" ca="1" si="38"/>
        <v>22410</v>
      </c>
      <c r="N113" s="99">
        <f t="shared" ca="1" si="39"/>
        <v>0.12589555243195025</v>
      </c>
      <c r="O113" s="89">
        <f t="shared" si="52"/>
        <v>134.83310499999999</v>
      </c>
      <c r="P113" s="89">
        <f t="shared" si="53"/>
        <v>0.1668950000000109</v>
      </c>
      <c r="Q113" s="92">
        <f t="shared" si="40"/>
        <v>0.89888736666666658</v>
      </c>
      <c r="R113" s="6">
        <f t="shared" si="56"/>
        <v>10310.279999999995</v>
      </c>
      <c r="S113" s="105">
        <f t="shared" si="54"/>
        <v>13150.762139999995</v>
      </c>
      <c r="T113" s="105"/>
      <c r="U113" s="105"/>
      <c r="V113" s="106">
        <f t="shared" si="44"/>
        <v>3686.1299999999997</v>
      </c>
      <c r="W113" s="106">
        <f t="shared" si="45"/>
        <v>16836.892139999996</v>
      </c>
      <c r="X113" s="96">
        <f t="shared" si="55"/>
        <v>15570</v>
      </c>
      <c r="Y113" s="6">
        <f t="shared" si="46"/>
        <v>1266.8921399999963</v>
      </c>
      <c r="Z113" s="4">
        <f t="shared" si="47"/>
        <v>8.1367510597302184E-2</v>
      </c>
      <c r="AA113" s="4">
        <f t="shared" si="48"/>
        <v>0.10660602480505044</v>
      </c>
      <c r="AB113" s="123">
        <f t="shared" si="42"/>
        <v>0.16263212925925918</v>
      </c>
    </row>
    <row r="114" spans="1:28">
      <c r="A114" s="104" t="s">
        <v>404</v>
      </c>
      <c r="B114">
        <v>135</v>
      </c>
      <c r="C114" s="55">
        <v>105.57</v>
      </c>
      <c r="D114" s="56">
        <v>1.2771999999999999</v>
      </c>
      <c r="E114" s="19">
        <f t="shared" si="49"/>
        <v>0.21988933599999999</v>
      </c>
      <c r="F114" s="37">
        <f t="shared" si="50"/>
        <v>5.5856400000000035E-2</v>
      </c>
      <c r="H114" s="41">
        <f t="shared" si="51"/>
        <v>7.540614000000005</v>
      </c>
      <c r="I114" t="s">
        <v>7</v>
      </c>
      <c r="J114" s="96" t="s">
        <v>399</v>
      </c>
      <c r="K114" s="80">
        <f t="shared" si="36"/>
        <v>43637</v>
      </c>
      <c r="L114" s="80" t="str">
        <f t="shared" ca="1" si="37"/>
        <v>2019-12-02</v>
      </c>
      <c r="M114" s="82">
        <f t="shared" ca="1" si="38"/>
        <v>22275</v>
      </c>
      <c r="N114" s="99">
        <f t="shared" ca="1" si="39"/>
        <v>0.12356112727272736</v>
      </c>
      <c r="O114" s="89">
        <f t="shared" si="52"/>
        <v>134.83400399999999</v>
      </c>
      <c r="P114" s="89">
        <f t="shared" si="53"/>
        <v>0.16599600000000692</v>
      </c>
      <c r="Q114" s="92">
        <f t="shared" si="40"/>
        <v>0.89889335999999997</v>
      </c>
      <c r="R114" s="6">
        <f t="shared" si="56"/>
        <v>10415.849999999995</v>
      </c>
      <c r="S114" s="105">
        <f t="shared" si="54"/>
        <v>13303.123619999993</v>
      </c>
      <c r="T114" s="105"/>
      <c r="U114" s="105"/>
      <c r="V114" s="106">
        <f t="shared" si="44"/>
        <v>3686.1299999999997</v>
      </c>
      <c r="W114" s="106">
        <f t="shared" si="45"/>
        <v>16989.253619999992</v>
      </c>
      <c r="X114" s="96">
        <f t="shared" si="55"/>
        <v>15705</v>
      </c>
      <c r="Y114" s="6">
        <f t="shared" si="46"/>
        <v>1284.2536199999922</v>
      </c>
      <c r="Z114" s="4">
        <f t="shared" si="47"/>
        <v>8.1773551098375918E-2</v>
      </c>
      <c r="AA114" s="4">
        <f t="shared" si="48"/>
        <v>0.10685310848690377</v>
      </c>
      <c r="AB114" s="123">
        <f t="shared" si="42"/>
        <v>0.16403293599999996</v>
      </c>
    </row>
    <row r="115" spans="1:28">
      <c r="A115" s="104" t="s">
        <v>416</v>
      </c>
      <c r="B115">
        <v>135</v>
      </c>
      <c r="C115" s="55">
        <v>105.37</v>
      </c>
      <c r="D115" s="56">
        <v>1.2796000000000001</v>
      </c>
      <c r="E115" s="19">
        <f t="shared" si="49"/>
        <v>0.21988763466666666</v>
      </c>
      <c r="F115" s="37">
        <f t="shared" si="50"/>
        <v>5.3856103703703785E-2</v>
      </c>
      <c r="H115" s="41">
        <f t="shared" si="51"/>
        <v>7.2705740000000105</v>
      </c>
      <c r="I115" t="s">
        <v>7</v>
      </c>
      <c r="J115" s="96" t="s">
        <v>417</v>
      </c>
      <c r="K115" s="80">
        <f t="shared" si="36"/>
        <v>43640</v>
      </c>
      <c r="L115" s="80" t="str">
        <f t="shared" ca="1" si="37"/>
        <v>2019-12-02</v>
      </c>
      <c r="M115" s="82">
        <f t="shared" ca="1" si="38"/>
        <v>21870</v>
      </c>
      <c r="N115" s="99">
        <f t="shared" ca="1" si="39"/>
        <v>0.12134245587562889</v>
      </c>
      <c r="O115" s="89">
        <f t="shared" si="52"/>
        <v>134.83145200000001</v>
      </c>
      <c r="P115" s="89">
        <f t="shared" si="53"/>
        <v>0.16854799999998704</v>
      </c>
      <c r="Q115" s="92">
        <f t="shared" si="40"/>
        <v>0.89887634666666671</v>
      </c>
      <c r="R115" s="6">
        <f t="shared" si="56"/>
        <v>10521.219999999996</v>
      </c>
      <c r="S115" s="105">
        <f t="shared" si="54"/>
        <v>13462.953111999996</v>
      </c>
      <c r="T115" s="105"/>
      <c r="U115" s="105"/>
      <c r="V115" s="106">
        <f t="shared" si="44"/>
        <v>3686.1299999999997</v>
      </c>
      <c r="W115" s="106">
        <f t="shared" si="45"/>
        <v>17149.083111999997</v>
      </c>
      <c r="X115" s="96">
        <f t="shared" si="55"/>
        <v>15840</v>
      </c>
      <c r="Y115" s="6">
        <f t="shared" si="46"/>
        <v>1309.0831119999966</v>
      </c>
      <c r="Z115" s="4">
        <f t="shared" si="47"/>
        <v>8.2644135858585654E-2</v>
      </c>
      <c r="AA115" s="4">
        <f t="shared" si="48"/>
        <v>0.10770915864658703</v>
      </c>
      <c r="AB115" s="123">
        <f t="shared" si="42"/>
        <v>0.16603153096296289</v>
      </c>
    </row>
    <row r="116" spans="1:28">
      <c r="A116" s="104" t="s">
        <v>418</v>
      </c>
      <c r="B116">
        <v>135</v>
      </c>
      <c r="C116" s="55">
        <v>106.41</v>
      </c>
      <c r="D116" s="56">
        <v>1.2670999999999999</v>
      </c>
      <c r="E116" s="19">
        <f t="shared" si="49"/>
        <v>0.21988807399999999</v>
      </c>
      <c r="F116" s="37">
        <f t="shared" si="50"/>
        <v>6.4257644444444401E-2</v>
      </c>
      <c r="H116" s="41">
        <f t="shared" si="51"/>
        <v>8.6747819999999933</v>
      </c>
      <c r="I116" t="s">
        <v>7</v>
      </c>
      <c r="J116" s="96" t="s">
        <v>419</v>
      </c>
      <c r="K116" s="80">
        <f t="shared" si="36"/>
        <v>43641</v>
      </c>
      <c r="L116" s="80" t="str">
        <f t="shared" ca="1" si="37"/>
        <v>2019-12-02</v>
      </c>
      <c r="M116" s="82">
        <f t="shared" ca="1" si="38"/>
        <v>21735</v>
      </c>
      <c r="N116" s="99">
        <f t="shared" ca="1" si="39"/>
        <v>0.14567726846100748</v>
      </c>
      <c r="O116" s="89">
        <f t="shared" si="52"/>
        <v>134.832111</v>
      </c>
      <c r="P116" s="89">
        <f t="shared" si="53"/>
        <v>0.1678890000000024</v>
      </c>
      <c r="Q116" s="92">
        <f t="shared" si="40"/>
        <v>0.89888073999999996</v>
      </c>
      <c r="R116" s="6">
        <f t="shared" si="56"/>
        <v>10627.629999999996</v>
      </c>
      <c r="S116" s="105">
        <f t="shared" si="54"/>
        <v>13466.269972999993</v>
      </c>
      <c r="T116" s="105"/>
      <c r="U116" s="105"/>
      <c r="V116" s="106">
        <f t="shared" si="44"/>
        <v>3686.1299999999997</v>
      </c>
      <c r="W116" s="106">
        <f t="shared" si="45"/>
        <v>17152.399972999992</v>
      </c>
      <c r="X116" s="96">
        <f t="shared" si="55"/>
        <v>15975</v>
      </c>
      <c r="Y116" s="6">
        <f t="shared" si="46"/>
        <v>1177.3999729999923</v>
      </c>
      <c r="Z116" s="4">
        <f t="shared" si="47"/>
        <v>7.3702658716744418E-2</v>
      </c>
      <c r="AA116" s="4">
        <f t="shared" si="48"/>
        <v>9.5810271652315704E-2</v>
      </c>
      <c r="AB116" s="123">
        <f t="shared" si="42"/>
        <v>0.15563042955555559</v>
      </c>
    </row>
    <row r="117" spans="1:28">
      <c r="A117" s="104" t="s">
        <v>420</v>
      </c>
      <c r="B117">
        <v>135</v>
      </c>
      <c r="C117" s="55">
        <v>106.56</v>
      </c>
      <c r="D117" s="56">
        <v>1.2653000000000001</v>
      </c>
      <c r="E117" s="19">
        <f t="shared" si="49"/>
        <v>0.21988691200000005</v>
      </c>
      <c r="F117" s="37">
        <f t="shared" si="50"/>
        <v>6.5757866666666803E-2</v>
      </c>
      <c r="H117" s="41">
        <f t="shared" si="51"/>
        <v>8.8773120000000176</v>
      </c>
      <c r="I117" t="s">
        <v>7</v>
      </c>
      <c r="J117" s="96" t="s">
        <v>421</v>
      </c>
      <c r="K117" s="80">
        <f t="shared" si="36"/>
        <v>43642</v>
      </c>
      <c r="L117" s="80" t="str">
        <f t="shared" ca="1" si="37"/>
        <v>2019-12-02</v>
      </c>
      <c r="M117" s="82">
        <f t="shared" ca="1" si="38"/>
        <v>21600</v>
      </c>
      <c r="N117" s="99">
        <f t="shared" ca="1" si="39"/>
        <v>0.15001013333333363</v>
      </c>
      <c r="O117" s="89">
        <f t="shared" si="52"/>
        <v>134.83036800000002</v>
      </c>
      <c r="P117" s="89">
        <f t="shared" si="53"/>
        <v>0.16963199999997869</v>
      </c>
      <c r="Q117" s="92">
        <f t="shared" si="40"/>
        <v>0.89886912000000019</v>
      </c>
      <c r="R117" s="6">
        <f t="shared" si="56"/>
        <v>10734.189999999995</v>
      </c>
      <c r="S117" s="105">
        <f t="shared" si="54"/>
        <v>13581.970606999994</v>
      </c>
      <c r="T117" s="105"/>
      <c r="U117" s="105"/>
      <c r="V117" s="106">
        <f t="shared" si="44"/>
        <v>3686.1299999999997</v>
      </c>
      <c r="W117" s="106">
        <f t="shared" si="45"/>
        <v>17268.100606999993</v>
      </c>
      <c r="X117" s="96">
        <f t="shared" si="55"/>
        <v>16110</v>
      </c>
      <c r="Y117" s="6">
        <f t="shared" si="46"/>
        <v>1158.100606999993</v>
      </c>
      <c r="Z117" s="4">
        <f t="shared" si="47"/>
        <v>7.1887064369956066E-2</v>
      </c>
      <c r="AA117" s="4">
        <f t="shared" si="48"/>
        <v>9.3215769884906541E-2</v>
      </c>
      <c r="AB117" s="123">
        <f t="shared" si="42"/>
        <v>0.15412904533333324</v>
      </c>
    </row>
    <row r="118" spans="1:28">
      <c r="A118" s="104" t="s">
        <v>422</v>
      </c>
      <c r="B118">
        <v>135</v>
      </c>
      <c r="C118" s="55">
        <v>105.45</v>
      </c>
      <c r="D118" s="56">
        <v>1.2786</v>
      </c>
      <c r="E118" s="19">
        <f t="shared" si="49"/>
        <v>0.21988558000000002</v>
      </c>
      <c r="F118" s="37">
        <f t="shared" si="50"/>
        <v>5.4656222222222245E-2</v>
      </c>
      <c r="H118" s="41">
        <f t="shared" si="51"/>
        <v>7.3785900000000026</v>
      </c>
      <c r="I118" t="s">
        <v>7</v>
      </c>
      <c r="J118" s="96" t="s">
        <v>423</v>
      </c>
      <c r="K118" s="80">
        <f t="shared" si="36"/>
        <v>43643</v>
      </c>
      <c r="L118" s="80" t="str">
        <f t="shared" ca="1" si="37"/>
        <v>2019-12-02</v>
      </c>
      <c r="M118" s="82">
        <f t="shared" ca="1" si="38"/>
        <v>21465</v>
      </c>
      <c r="N118" s="99">
        <f t="shared" ca="1" si="39"/>
        <v>0.12546868623340324</v>
      </c>
      <c r="O118" s="89">
        <f t="shared" si="52"/>
        <v>134.82837000000001</v>
      </c>
      <c r="P118" s="89">
        <f t="shared" si="53"/>
        <v>0.17162999999999329</v>
      </c>
      <c r="Q118" s="92">
        <f t="shared" si="40"/>
        <v>0.89885580000000009</v>
      </c>
      <c r="R118" s="6">
        <f t="shared" si="56"/>
        <v>10839.639999999996</v>
      </c>
      <c r="S118" s="105">
        <f t="shared" si="54"/>
        <v>13859.563703999995</v>
      </c>
      <c r="T118" s="105"/>
      <c r="U118" s="105"/>
      <c r="V118" s="106">
        <f t="shared" si="44"/>
        <v>3686.1299999999997</v>
      </c>
      <c r="W118" s="106">
        <f t="shared" si="45"/>
        <v>17545.693703999994</v>
      </c>
      <c r="X118" s="96">
        <f t="shared" si="55"/>
        <v>16245</v>
      </c>
      <c r="Y118" s="6">
        <f t="shared" si="46"/>
        <v>1300.6937039999939</v>
      </c>
      <c r="Z118" s="4">
        <f t="shared" si="47"/>
        <v>8.0067325577100279E-2</v>
      </c>
      <c r="AA118" s="4">
        <f t="shared" si="48"/>
        <v>0.10356773372126593</v>
      </c>
      <c r="AB118" s="123">
        <f t="shared" si="42"/>
        <v>0.16522935777777778</v>
      </c>
    </row>
    <row r="119" spans="1:28">
      <c r="A119" s="104" t="s">
        <v>424</v>
      </c>
      <c r="B119">
        <v>135</v>
      </c>
      <c r="C119" s="55">
        <v>105.6</v>
      </c>
      <c r="D119" s="56">
        <v>1.2767999999999999</v>
      </c>
      <c r="E119" s="19">
        <f t="shared" si="49"/>
        <v>0.21988671999999998</v>
      </c>
      <c r="F119" s="37">
        <f t="shared" si="50"/>
        <v>5.6156444444444432E-2</v>
      </c>
      <c r="H119" s="41">
        <f t="shared" si="51"/>
        <v>7.5811199999999985</v>
      </c>
      <c r="I119" t="s">
        <v>7</v>
      </c>
      <c r="J119" s="96" t="s">
        <v>425</v>
      </c>
      <c r="K119" s="80">
        <f t="shared" si="36"/>
        <v>43644</v>
      </c>
      <c r="L119" s="80" t="str">
        <f t="shared" ca="1" si="37"/>
        <v>2019-12-02</v>
      </c>
      <c r="M119" s="82">
        <f t="shared" ca="1" si="38"/>
        <v>21330</v>
      </c>
      <c r="N119" s="99">
        <f t="shared" ca="1" si="39"/>
        <v>0.12972849507735582</v>
      </c>
      <c r="O119" s="89">
        <f t="shared" si="52"/>
        <v>134.83007999999998</v>
      </c>
      <c r="P119" s="89">
        <f t="shared" si="53"/>
        <v>0.16992000000001894</v>
      </c>
      <c r="Q119" s="92">
        <f t="shared" si="40"/>
        <v>0.89886719999999987</v>
      </c>
      <c r="R119" s="6">
        <f t="shared" si="56"/>
        <v>10945.239999999996</v>
      </c>
      <c r="S119" s="105">
        <f t="shared" si="54"/>
        <v>13974.882431999995</v>
      </c>
      <c r="T119" s="105"/>
      <c r="U119" s="105"/>
      <c r="V119" s="106">
        <f t="shared" si="44"/>
        <v>3686.1299999999997</v>
      </c>
      <c r="W119" s="106">
        <f t="shared" si="45"/>
        <v>17661.012431999996</v>
      </c>
      <c r="X119" s="96">
        <f t="shared" si="55"/>
        <v>16380</v>
      </c>
      <c r="Y119" s="6">
        <f t="shared" si="46"/>
        <v>1281.0124319999959</v>
      </c>
      <c r="Z119" s="4">
        <f t="shared" si="47"/>
        <v>7.8205887179486844E-2</v>
      </c>
      <c r="AA119" s="4">
        <f t="shared" si="48"/>
        <v>0.10091583039687624</v>
      </c>
      <c r="AB119" s="123">
        <f t="shared" si="42"/>
        <v>0.16373027555555555</v>
      </c>
    </row>
    <row r="120" spans="1:28">
      <c r="A120" s="104" t="s">
        <v>440</v>
      </c>
      <c r="B120">
        <v>135</v>
      </c>
      <c r="C120" s="55">
        <v>102.81</v>
      </c>
      <c r="D120" s="56">
        <v>1.3115000000000001</v>
      </c>
      <c r="E120" s="19">
        <f t="shared" si="49"/>
        <v>0.21989021000000003</v>
      </c>
      <c r="F120" s="37">
        <f t="shared" si="50"/>
        <v>2.8252311111111164E-2</v>
      </c>
      <c r="H120" s="41">
        <f t="shared" si="51"/>
        <v>3.8140620000000069</v>
      </c>
      <c r="I120" t="s">
        <v>7</v>
      </c>
      <c r="J120" s="96" t="s">
        <v>441</v>
      </c>
      <c r="K120" s="80">
        <f t="shared" si="36"/>
        <v>43647</v>
      </c>
      <c r="L120" s="80" t="str">
        <f t="shared" ca="1" si="37"/>
        <v>2019-12-02</v>
      </c>
      <c r="M120" s="82">
        <f t="shared" ca="1" si="38"/>
        <v>20925</v>
      </c>
      <c r="N120" s="99">
        <f t="shared" ca="1" si="39"/>
        <v>6.652963584229403E-2</v>
      </c>
      <c r="O120" s="89">
        <f t="shared" si="52"/>
        <v>134.83531500000001</v>
      </c>
      <c r="P120" s="89">
        <f t="shared" si="53"/>
        <v>0.16468499999999153</v>
      </c>
      <c r="Q120" s="92">
        <f t="shared" si="40"/>
        <v>0.89890210000000004</v>
      </c>
      <c r="R120" s="6">
        <f t="shared" si="56"/>
        <v>11048.049999999996</v>
      </c>
      <c r="S120" s="105">
        <f t="shared" si="54"/>
        <v>14489.517574999996</v>
      </c>
      <c r="T120" s="105"/>
      <c r="U120" s="105"/>
      <c r="V120" s="106">
        <f t="shared" si="44"/>
        <v>3686.1299999999997</v>
      </c>
      <c r="W120" s="106">
        <f t="shared" si="45"/>
        <v>18175.647574999995</v>
      </c>
      <c r="X120" s="96">
        <f t="shared" si="55"/>
        <v>16515</v>
      </c>
      <c r="Y120" s="6">
        <f t="shared" si="46"/>
        <v>1660.6475749999954</v>
      </c>
      <c r="Z120" s="4">
        <f t="shared" si="47"/>
        <v>0.10055389494399014</v>
      </c>
      <c r="AA120" s="4">
        <f t="shared" si="48"/>
        <v>0.12944613009563555</v>
      </c>
      <c r="AB120" s="123">
        <f t="shared" si="42"/>
        <v>0.19163789888888888</v>
      </c>
    </row>
    <row r="121" spans="1:28">
      <c r="A121" s="104" t="s">
        <v>442</v>
      </c>
      <c r="B121">
        <v>135</v>
      </c>
      <c r="C121" s="55">
        <v>102.78</v>
      </c>
      <c r="D121" s="56">
        <v>1.3119000000000001</v>
      </c>
      <c r="E121" s="19">
        <f t="shared" si="49"/>
        <v>0.21989138800000002</v>
      </c>
      <c r="F121" s="37">
        <f t="shared" si="50"/>
        <v>2.7952266666666767E-2</v>
      </c>
      <c r="H121" s="41">
        <f t="shared" si="51"/>
        <v>3.7735560000000135</v>
      </c>
      <c r="I121" t="s">
        <v>7</v>
      </c>
      <c r="J121" s="96" t="s">
        <v>443</v>
      </c>
      <c r="K121" s="80">
        <f t="shared" si="36"/>
        <v>43648</v>
      </c>
      <c r="L121" s="80" t="str">
        <f t="shared" ca="1" si="37"/>
        <v>2019-12-02</v>
      </c>
      <c r="M121" s="82">
        <f t="shared" ca="1" si="38"/>
        <v>20790</v>
      </c>
      <c r="N121" s="99">
        <f t="shared" ca="1" si="39"/>
        <v>6.6250502164502401E-2</v>
      </c>
      <c r="O121" s="89">
        <f t="shared" si="52"/>
        <v>134.83708200000001</v>
      </c>
      <c r="P121" s="89">
        <f t="shared" si="53"/>
        <v>0.16291799999999057</v>
      </c>
      <c r="Q121" s="92">
        <f t="shared" si="40"/>
        <v>0.89891388000000005</v>
      </c>
      <c r="R121" s="6">
        <f t="shared" si="56"/>
        <v>11150.829999999996</v>
      </c>
      <c r="S121" s="105">
        <f t="shared" si="54"/>
        <v>14628.773876999996</v>
      </c>
      <c r="T121" s="105"/>
      <c r="U121" s="105"/>
      <c r="V121" s="106">
        <f t="shared" si="44"/>
        <v>3686.1299999999997</v>
      </c>
      <c r="W121" s="106">
        <f t="shared" si="45"/>
        <v>18314.903876999997</v>
      </c>
      <c r="X121" s="96">
        <f t="shared" si="55"/>
        <v>16650</v>
      </c>
      <c r="Y121" s="6">
        <f t="shared" si="46"/>
        <v>1664.903876999997</v>
      </c>
      <c r="Z121" s="4">
        <f t="shared" si="47"/>
        <v>9.9994226846846557E-2</v>
      </c>
      <c r="AA121" s="4">
        <f t="shared" si="48"/>
        <v>0.12842645575742395</v>
      </c>
      <c r="AB121" s="123">
        <f t="shared" si="42"/>
        <v>0.19193912133333324</v>
      </c>
    </row>
    <row r="122" spans="1:28">
      <c r="A122" s="104" t="s">
        <v>444</v>
      </c>
      <c r="B122">
        <v>135</v>
      </c>
      <c r="C122" s="55">
        <v>103.82</v>
      </c>
      <c r="D122" s="56">
        <v>1.2987</v>
      </c>
      <c r="E122" s="19">
        <f t="shared" si="49"/>
        <v>0.21988735600000001</v>
      </c>
      <c r="F122" s="37">
        <f t="shared" si="50"/>
        <v>3.8353807407407382E-2</v>
      </c>
      <c r="H122" s="41">
        <f t="shared" si="51"/>
        <v>5.1777639999999963</v>
      </c>
      <c r="I122" t="s">
        <v>7</v>
      </c>
      <c r="J122" s="96" t="s">
        <v>445</v>
      </c>
      <c r="K122" s="80">
        <f t="shared" si="36"/>
        <v>43649</v>
      </c>
      <c r="L122" s="80" t="str">
        <f t="shared" ca="1" si="37"/>
        <v>2019-12-02</v>
      </c>
      <c r="M122" s="82">
        <f t="shared" ca="1" si="38"/>
        <v>20655</v>
      </c>
      <c r="N122" s="99">
        <f t="shared" ca="1" si="39"/>
        <v>9.1497645122246354E-2</v>
      </c>
      <c r="O122" s="89">
        <f t="shared" si="52"/>
        <v>134.83103399999999</v>
      </c>
      <c r="P122" s="89">
        <f t="shared" si="53"/>
        <v>0.16896600000001172</v>
      </c>
      <c r="Q122" s="92">
        <f t="shared" si="40"/>
        <v>0.89887355999999996</v>
      </c>
      <c r="R122" s="6">
        <f t="shared" si="56"/>
        <v>11254.649999999996</v>
      </c>
      <c r="S122" s="105">
        <f t="shared" si="54"/>
        <v>14616.413954999995</v>
      </c>
      <c r="T122" s="105"/>
      <c r="U122" s="105"/>
      <c r="V122" s="106">
        <f t="shared" si="44"/>
        <v>3686.1299999999997</v>
      </c>
      <c r="W122" s="106">
        <f t="shared" si="45"/>
        <v>18302.543954999994</v>
      </c>
      <c r="X122" s="96">
        <f t="shared" si="55"/>
        <v>16785</v>
      </c>
      <c r="Y122" s="6">
        <f t="shared" si="46"/>
        <v>1517.5439549999937</v>
      </c>
      <c r="Z122" s="4">
        <f t="shared" si="47"/>
        <v>9.0410721179624343E-2</v>
      </c>
      <c r="AA122" s="4">
        <f t="shared" si="48"/>
        <v>0.11585304343046343</v>
      </c>
      <c r="AB122" s="123">
        <f t="shared" si="42"/>
        <v>0.18153354859259263</v>
      </c>
    </row>
    <row r="123" spans="1:28">
      <c r="A123" s="104" t="s">
        <v>446</v>
      </c>
      <c r="B123">
        <v>135</v>
      </c>
      <c r="C123" s="55">
        <v>104.33</v>
      </c>
      <c r="D123" s="56">
        <v>1.2924</v>
      </c>
      <c r="E123" s="19">
        <f t="shared" si="49"/>
        <v>0.21989072800000004</v>
      </c>
      <c r="F123" s="37">
        <f t="shared" si="50"/>
        <v>4.3454562962962955E-2</v>
      </c>
      <c r="H123" s="41">
        <f t="shared" si="51"/>
        <v>5.8663659999999993</v>
      </c>
      <c r="I123" t="s">
        <v>7</v>
      </c>
      <c r="J123" s="96" t="s">
        <v>447</v>
      </c>
      <c r="K123" s="80">
        <f t="shared" si="36"/>
        <v>43650</v>
      </c>
      <c r="L123" s="80" t="str">
        <f t="shared" ca="1" si="37"/>
        <v>2019-12-02</v>
      </c>
      <c r="M123" s="82">
        <f t="shared" ca="1" si="38"/>
        <v>20520</v>
      </c>
      <c r="N123" s="99">
        <f t="shared" ca="1" si="39"/>
        <v>0.10434812816764132</v>
      </c>
      <c r="O123" s="89">
        <f t="shared" si="52"/>
        <v>134.83609200000001</v>
      </c>
      <c r="P123" s="89">
        <f t="shared" si="53"/>
        <v>0.16390799999999217</v>
      </c>
      <c r="Q123" s="92">
        <f t="shared" si="40"/>
        <v>0.89890728000000009</v>
      </c>
      <c r="R123" s="6">
        <f t="shared" si="56"/>
        <v>11358.979999999996</v>
      </c>
      <c r="S123" s="105">
        <f t="shared" si="54"/>
        <v>14680.345751999994</v>
      </c>
      <c r="T123" s="105"/>
      <c r="U123" s="105"/>
      <c r="V123" s="106">
        <f t="shared" si="44"/>
        <v>3686.1299999999997</v>
      </c>
      <c r="W123" s="106">
        <f t="shared" si="45"/>
        <v>18366.475751999995</v>
      </c>
      <c r="X123" s="96">
        <f t="shared" si="55"/>
        <v>16920</v>
      </c>
      <c r="Y123" s="6">
        <f t="shared" si="46"/>
        <v>1446.4757519999948</v>
      </c>
      <c r="Z123" s="4">
        <f t="shared" si="47"/>
        <v>8.5489110638297561E-2</v>
      </c>
      <c r="AA123" s="4">
        <f t="shared" si="48"/>
        <v>0.10930103983188544</v>
      </c>
      <c r="AB123" s="123">
        <f t="shared" si="42"/>
        <v>0.17643616503703707</v>
      </c>
    </row>
    <row r="124" spans="1:28">
      <c r="A124" s="104" t="s">
        <v>448</v>
      </c>
      <c r="B124">
        <v>135</v>
      </c>
      <c r="C124" s="55">
        <v>103.79</v>
      </c>
      <c r="D124" s="56">
        <v>1.2990999999999999</v>
      </c>
      <c r="E124" s="19">
        <f t="shared" si="49"/>
        <v>0.21988905933333333</v>
      </c>
      <c r="F124" s="37">
        <f t="shared" si="50"/>
        <v>3.8053762962962985E-2</v>
      </c>
      <c r="H124" s="41">
        <f t="shared" si="51"/>
        <v>5.1372580000000028</v>
      </c>
      <c r="I124" t="s">
        <v>7</v>
      </c>
      <c r="J124" s="96" t="s">
        <v>449</v>
      </c>
      <c r="K124" s="80">
        <f t="shared" si="36"/>
        <v>43651</v>
      </c>
      <c r="L124" s="80" t="str">
        <f t="shared" ca="1" si="37"/>
        <v>2019-12-02</v>
      </c>
      <c r="M124" s="82">
        <f t="shared" ca="1" si="38"/>
        <v>20385</v>
      </c>
      <c r="N124" s="99">
        <f t="shared" ca="1" si="39"/>
        <v>9.1984261466764819E-2</v>
      </c>
      <c r="O124" s="89">
        <f t="shared" si="52"/>
        <v>134.83358899999999</v>
      </c>
      <c r="P124" s="89">
        <f t="shared" si="53"/>
        <v>0.16641100000001074</v>
      </c>
      <c r="Q124" s="92">
        <f t="shared" si="40"/>
        <v>0.89889059333333321</v>
      </c>
      <c r="R124" s="6">
        <f t="shared" si="56"/>
        <v>11462.769999999997</v>
      </c>
      <c r="S124" s="105">
        <f t="shared" si="54"/>
        <v>14891.284506999995</v>
      </c>
      <c r="T124" s="105"/>
      <c r="U124" s="105"/>
      <c r="V124" s="106">
        <f t="shared" si="44"/>
        <v>3686.1299999999997</v>
      </c>
      <c r="W124" s="106">
        <f t="shared" si="45"/>
        <v>18577.414506999994</v>
      </c>
      <c r="X124" s="96">
        <f t="shared" si="55"/>
        <v>17055</v>
      </c>
      <c r="Y124" s="6">
        <f t="shared" si="46"/>
        <v>1522.414506999994</v>
      </c>
      <c r="Z124" s="4">
        <f t="shared" si="47"/>
        <v>8.9264996012899056E-2</v>
      </c>
      <c r="AA124" s="4">
        <f t="shared" si="48"/>
        <v>0.11387757581605573</v>
      </c>
      <c r="AB124" s="123">
        <f t="shared" si="42"/>
        <v>0.18183529637037035</v>
      </c>
    </row>
    <row r="125" spans="1:28">
      <c r="A125" s="104" t="s">
        <v>466</v>
      </c>
      <c r="B125">
        <v>135</v>
      </c>
      <c r="C125" s="55">
        <v>106.08</v>
      </c>
      <c r="D125" s="56">
        <v>1.2710999999999999</v>
      </c>
      <c r="E125" s="19">
        <f t="shared" si="49"/>
        <v>0.21989219199999999</v>
      </c>
      <c r="F125" s="37">
        <f t="shared" si="50"/>
        <v>6.0957155555555614E-2</v>
      </c>
      <c r="H125" s="41">
        <f t="shared" si="51"/>
        <v>8.2292160000000081</v>
      </c>
      <c r="I125" t="s">
        <v>7</v>
      </c>
      <c r="J125" s="96" t="s">
        <v>457</v>
      </c>
      <c r="K125" s="80">
        <f t="shared" si="36"/>
        <v>43654</v>
      </c>
      <c r="L125" s="80" t="str">
        <f t="shared" ca="1" si="37"/>
        <v>2019-12-02</v>
      </c>
      <c r="M125" s="82">
        <f t="shared" ca="1" si="38"/>
        <v>19980</v>
      </c>
      <c r="N125" s="99">
        <f t="shared" ca="1" si="39"/>
        <v>0.15033352552552567</v>
      </c>
      <c r="O125" s="89">
        <f t="shared" si="52"/>
        <v>134.83828799999998</v>
      </c>
      <c r="P125" s="89">
        <f t="shared" si="53"/>
        <v>0.16171200000002273</v>
      </c>
      <c r="Q125" s="92">
        <f t="shared" si="40"/>
        <v>0.89892191999999982</v>
      </c>
      <c r="R125" s="6">
        <f t="shared" si="56"/>
        <v>11568.849999999997</v>
      </c>
      <c r="S125" s="105">
        <f t="shared" si="54"/>
        <v>14705.165234999995</v>
      </c>
      <c r="T125" s="105"/>
      <c r="U125" s="105"/>
      <c r="V125" s="106">
        <f t="shared" si="44"/>
        <v>3686.1299999999997</v>
      </c>
      <c r="W125" s="106">
        <f t="shared" si="45"/>
        <v>18391.295234999994</v>
      </c>
      <c r="X125" s="96">
        <f t="shared" si="55"/>
        <v>17190</v>
      </c>
      <c r="Y125" s="6">
        <f t="shared" si="46"/>
        <v>1201.2952349999941</v>
      </c>
      <c r="Z125" s="4">
        <f t="shared" si="47"/>
        <v>6.9883376090750016E-2</v>
      </c>
      <c r="AA125" s="4">
        <f t="shared" si="48"/>
        <v>8.8959330547464743E-2</v>
      </c>
      <c r="AB125" s="123">
        <f t="shared" si="42"/>
        <v>0.15893503644444437</v>
      </c>
    </row>
    <row r="126" spans="1:28">
      <c r="A126" s="104" t="s">
        <v>467</v>
      </c>
      <c r="B126">
        <v>135</v>
      </c>
      <c r="C126" s="55">
        <v>106.24</v>
      </c>
      <c r="D126" s="56">
        <v>1.2690999999999999</v>
      </c>
      <c r="E126" s="19">
        <f t="shared" si="49"/>
        <v>0.21988612266666666</v>
      </c>
      <c r="F126" s="37">
        <f t="shared" si="50"/>
        <v>6.2557392592592534E-2</v>
      </c>
      <c r="H126" s="41">
        <f t="shared" si="51"/>
        <v>8.4452479999999923</v>
      </c>
      <c r="I126" t="s">
        <v>7</v>
      </c>
      <c r="J126" s="96" t="s">
        <v>459</v>
      </c>
      <c r="K126" s="80">
        <f t="shared" si="36"/>
        <v>43655</v>
      </c>
      <c r="L126" s="80" t="str">
        <f t="shared" ca="1" si="37"/>
        <v>2019-12-02</v>
      </c>
      <c r="M126" s="82">
        <f t="shared" ca="1" si="38"/>
        <v>19845</v>
      </c>
      <c r="N126" s="99">
        <f t="shared" ca="1" si="39"/>
        <v>0.15532958024691343</v>
      </c>
      <c r="O126" s="89">
        <f t="shared" si="52"/>
        <v>134.82918399999997</v>
      </c>
      <c r="P126" s="89">
        <f t="shared" si="53"/>
        <v>0.1708160000000305</v>
      </c>
      <c r="Q126" s="92">
        <f t="shared" si="40"/>
        <v>0.89886122666666646</v>
      </c>
      <c r="R126" s="6">
        <f t="shared" si="56"/>
        <v>11675.089999999997</v>
      </c>
      <c r="S126" s="105">
        <f t="shared" si="54"/>
        <v>14816.856718999994</v>
      </c>
      <c r="T126" s="105"/>
      <c r="U126" s="105"/>
      <c r="V126" s="106">
        <f t="shared" si="44"/>
        <v>3686.1299999999997</v>
      </c>
      <c r="W126" s="106">
        <f t="shared" si="45"/>
        <v>18502.986718999993</v>
      </c>
      <c r="X126" s="96">
        <f t="shared" si="55"/>
        <v>17325</v>
      </c>
      <c r="Y126" s="6">
        <f t="shared" si="46"/>
        <v>1177.9867189999932</v>
      </c>
      <c r="Z126" s="4">
        <f t="shared" si="47"/>
        <v>6.7993461414141088E-2</v>
      </c>
      <c r="AA126" s="4">
        <f t="shared" si="48"/>
        <v>8.6369817954126127E-2</v>
      </c>
      <c r="AB126" s="123">
        <f t="shared" si="42"/>
        <v>0.15732873007407411</v>
      </c>
    </row>
    <row r="127" spans="1:28">
      <c r="A127" s="104" t="s">
        <v>468</v>
      </c>
      <c r="B127">
        <v>135</v>
      </c>
      <c r="C127" s="55">
        <v>106.36</v>
      </c>
      <c r="D127" s="56">
        <v>1.2676000000000001</v>
      </c>
      <c r="E127" s="19">
        <f t="shared" si="49"/>
        <v>0.21988129066666667</v>
      </c>
      <c r="F127" s="37">
        <f t="shared" si="50"/>
        <v>6.3757570370370331E-2</v>
      </c>
      <c r="H127" s="41">
        <f t="shared" si="51"/>
        <v>8.6072719999999947</v>
      </c>
      <c r="I127" t="s">
        <v>7</v>
      </c>
      <c r="J127" s="96" t="s">
        <v>461</v>
      </c>
      <c r="K127" s="80">
        <f t="shared" si="36"/>
        <v>43656</v>
      </c>
      <c r="L127" s="80" t="str">
        <f t="shared" ca="1" si="37"/>
        <v>2019-12-02</v>
      </c>
      <c r="M127" s="82">
        <f t="shared" ca="1" si="38"/>
        <v>19710</v>
      </c>
      <c r="N127" s="99">
        <f t="shared" ca="1" si="39"/>
        <v>0.15939392592592583</v>
      </c>
      <c r="O127" s="89">
        <f t="shared" si="52"/>
        <v>134.82193599999999</v>
      </c>
      <c r="P127" s="89">
        <f t="shared" si="53"/>
        <v>0.17806400000000622</v>
      </c>
      <c r="Q127" s="92">
        <f t="shared" si="40"/>
        <v>0.89881290666666658</v>
      </c>
      <c r="R127" s="6">
        <f t="shared" si="56"/>
        <v>11781.449999999997</v>
      </c>
      <c r="S127" s="105">
        <f t="shared" si="54"/>
        <v>14934.166019999997</v>
      </c>
      <c r="T127" s="105"/>
      <c r="U127" s="105"/>
      <c r="V127" s="106">
        <f t="shared" si="44"/>
        <v>3686.1299999999997</v>
      </c>
      <c r="W127" s="106">
        <f t="shared" si="45"/>
        <v>18620.296019999998</v>
      </c>
      <c r="X127" s="96">
        <f t="shared" si="55"/>
        <v>17460</v>
      </c>
      <c r="Y127" s="6">
        <f t="shared" si="46"/>
        <v>1160.296019999998</v>
      </c>
      <c r="Z127" s="4">
        <f t="shared" si="47"/>
        <v>6.6454525773195661E-2</v>
      </c>
      <c r="AA127" s="4">
        <f t="shared" si="48"/>
        <v>8.4238926314826212E-2</v>
      </c>
      <c r="AB127" s="123">
        <f t="shared" si="42"/>
        <v>0.15612372029629634</v>
      </c>
    </row>
    <row r="128" spans="1:28">
      <c r="A128" s="104" t="s">
        <v>469</v>
      </c>
      <c r="B128">
        <v>135</v>
      </c>
      <c r="C128" s="55">
        <v>106.31</v>
      </c>
      <c r="D128" s="56">
        <v>1.2683</v>
      </c>
      <c r="E128" s="19">
        <f t="shared" si="49"/>
        <v>0.21988864866666669</v>
      </c>
      <c r="F128" s="37">
        <f t="shared" si="50"/>
        <v>6.3257496296296262E-2</v>
      </c>
      <c r="H128" s="41">
        <f t="shared" si="51"/>
        <v>8.5397619999999961</v>
      </c>
      <c r="I128" t="s">
        <v>7</v>
      </c>
      <c r="J128" s="96" t="s">
        <v>463</v>
      </c>
      <c r="K128" s="80">
        <f t="shared" si="36"/>
        <v>43657</v>
      </c>
      <c r="L128" s="80" t="str">
        <f t="shared" ca="1" si="37"/>
        <v>2019-12-02</v>
      </c>
      <c r="M128" s="82">
        <f t="shared" ca="1" si="38"/>
        <v>19575</v>
      </c>
      <c r="N128" s="99">
        <f t="shared" ca="1" si="39"/>
        <v>0.15923438722860786</v>
      </c>
      <c r="O128" s="89">
        <f t="shared" si="52"/>
        <v>134.83297300000001</v>
      </c>
      <c r="P128" s="89">
        <f t="shared" si="53"/>
        <v>0.16702699999999027</v>
      </c>
      <c r="Q128" s="92">
        <f t="shared" si="40"/>
        <v>0.89888648666666671</v>
      </c>
      <c r="R128" s="6">
        <f t="shared" si="56"/>
        <v>11887.759999999997</v>
      </c>
      <c r="S128" s="105">
        <f t="shared" si="54"/>
        <v>15077.246007999995</v>
      </c>
      <c r="T128" s="105"/>
      <c r="U128" s="105"/>
      <c r="V128" s="106">
        <f t="shared" si="44"/>
        <v>3686.1299999999997</v>
      </c>
      <c r="W128" s="106">
        <f t="shared" si="45"/>
        <v>18763.376007999996</v>
      </c>
      <c r="X128" s="96">
        <f t="shared" si="55"/>
        <v>17595</v>
      </c>
      <c r="Y128" s="6">
        <f t="shared" si="46"/>
        <v>1168.3760079999956</v>
      </c>
      <c r="Z128" s="4">
        <f t="shared" si="47"/>
        <v>6.6403865188973787E-2</v>
      </c>
      <c r="AA128" s="4">
        <f t="shared" si="48"/>
        <v>8.4002223617015259E-2</v>
      </c>
      <c r="AB128" s="123">
        <f t="shared" si="42"/>
        <v>0.15663115237037042</v>
      </c>
    </row>
    <row r="129" spans="1:28">
      <c r="A129" s="104" t="s">
        <v>470</v>
      </c>
      <c r="B129">
        <v>135</v>
      </c>
      <c r="C129" s="55">
        <v>105.53</v>
      </c>
      <c r="D129" s="56">
        <v>1.2776000000000001</v>
      </c>
      <c r="E129" s="19">
        <f t="shared" si="49"/>
        <v>0.21988341866666666</v>
      </c>
      <c r="F129" s="37">
        <f t="shared" si="50"/>
        <v>5.5456340740740705E-2</v>
      </c>
      <c r="H129" s="41">
        <f t="shared" si="51"/>
        <v>7.4866059999999948</v>
      </c>
      <c r="I129" t="s">
        <v>7</v>
      </c>
      <c r="J129" s="96" t="s">
        <v>465</v>
      </c>
      <c r="K129" s="80">
        <f t="shared" si="36"/>
        <v>43658</v>
      </c>
      <c r="L129" s="80" t="str">
        <f t="shared" ca="1" si="37"/>
        <v>2019-12-02</v>
      </c>
      <c r="M129" s="82">
        <f t="shared" ca="1" si="38"/>
        <v>19440</v>
      </c>
      <c r="N129" s="99">
        <f t="shared" ca="1" si="39"/>
        <v>0.14056641923868304</v>
      </c>
      <c r="O129" s="89">
        <f t="shared" si="52"/>
        <v>134.82512800000001</v>
      </c>
      <c r="P129" s="89">
        <f t="shared" si="53"/>
        <v>0.17487199999999348</v>
      </c>
      <c r="Q129" s="92">
        <f t="shared" si="40"/>
        <v>0.8988341866666667</v>
      </c>
      <c r="R129" s="6">
        <f t="shared" si="56"/>
        <v>11993.289999999997</v>
      </c>
      <c r="S129" s="105">
        <f t="shared" si="54"/>
        <v>15322.627303999998</v>
      </c>
      <c r="T129" s="105"/>
      <c r="U129" s="105"/>
      <c r="V129" s="106">
        <f t="shared" si="44"/>
        <v>3686.1299999999997</v>
      </c>
      <c r="W129" s="106">
        <f t="shared" si="45"/>
        <v>19008.757303999999</v>
      </c>
      <c r="X129" s="96">
        <f t="shared" si="55"/>
        <v>17730</v>
      </c>
      <c r="Y129" s="6">
        <f t="shared" si="46"/>
        <v>1278.7573039999988</v>
      </c>
      <c r="Z129" s="4">
        <f t="shared" si="47"/>
        <v>7.2123931415679632E-2</v>
      </c>
      <c r="AA129" s="4">
        <f t="shared" si="48"/>
        <v>9.1054481706253076E-2</v>
      </c>
      <c r="AB129" s="123">
        <f t="shared" si="42"/>
        <v>0.16442707792592595</v>
      </c>
    </row>
    <row r="130" spans="1:28">
      <c r="A130" s="104" t="s">
        <v>472</v>
      </c>
      <c r="B130">
        <v>135</v>
      </c>
      <c r="C130" s="55">
        <v>105.13</v>
      </c>
      <c r="D130" s="56">
        <v>1.2825</v>
      </c>
      <c r="E130" s="19">
        <f t="shared" si="49"/>
        <v>0.21988615</v>
      </c>
      <c r="F130" s="37">
        <f t="shared" ref="F130:F135" si="57">IF(G130="",($F$1*C130-B130)/B130,H130/B130)</f>
        <v>5.1455748148148191E-2</v>
      </c>
      <c r="H130" s="41">
        <f t="shared" ref="H130:H135" si="58">IF(G130="",$F$1*C130-B130,G130-B130)</f>
        <v>6.9465260000000058</v>
      </c>
      <c r="I130" t="s">
        <v>7</v>
      </c>
      <c r="J130" s="96" t="s">
        <v>473</v>
      </c>
      <c r="K130" s="80">
        <f t="shared" si="36"/>
        <v>43661</v>
      </c>
      <c r="L130" s="80" t="str">
        <f t="shared" ca="1" si="37"/>
        <v>2019-12-02</v>
      </c>
      <c r="M130" s="82">
        <f t="shared" ca="1" si="38"/>
        <v>19035</v>
      </c>
      <c r="N130" s="99">
        <f t="shared" ca="1" si="39"/>
        <v>0.13320105017073822</v>
      </c>
      <c r="O130" s="89">
        <f t="shared" ref="O130:O164" si="59">D130*C130</f>
        <v>134.82922499999998</v>
      </c>
      <c r="P130" s="89">
        <f t="shared" ref="P130:P161" si="60">B130-O130</f>
        <v>0.17077500000002033</v>
      </c>
      <c r="Q130" s="92">
        <f t="shared" si="40"/>
        <v>0.89886149999999987</v>
      </c>
      <c r="R130" s="6">
        <f t="shared" si="56"/>
        <v>12098.419999999996</v>
      </c>
      <c r="S130" s="105">
        <f t="shared" ref="S130:S161" si="61">R130*D130</f>
        <v>15516.223649999994</v>
      </c>
      <c r="T130" s="105"/>
      <c r="U130" s="105"/>
      <c r="V130" s="106">
        <f t="shared" si="44"/>
        <v>3686.1299999999997</v>
      </c>
      <c r="W130" s="106">
        <f t="shared" si="45"/>
        <v>19202.353649999994</v>
      </c>
      <c r="X130" s="96">
        <f t="shared" si="55"/>
        <v>17865</v>
      </c>
      <c r="Y130" s="6">
        <f t="shared" si="46"/>
        <v>1337.3536499999936</v>
      </c>
      <c r="Z130" s="4">
        <f t="shared" si="47"/>
        <v>7.4858866498740184E-2</v>
      </c>
      <c r="AA130" s="4">
        <f t="shared" si="48"/>
        <v>9.4320185600121453E-2</v>
      </c>
      <c r="AB130" s="123">
        <f t="shared" si="42"/>
        <v>0.16843040185185182</v>
      </c>
    </row>
    <row r="131" spans="1:28">
      <c r="A131" s="104" t="s">
        <v>474</v>
      </c>
      <c r="B131">
        <v>135</v>
      </c>
      <c r="C131" s="55">
        <v>105.58</v>
      </c>
      <c r="D131" s="56">
        <v>1.2770999999999999</v>
      </c>
      <c r="E131" s="19">
        <f t="shared" si="49"/>
        <v>0.21989081199999999</v>
      </c>
      <c r="F131" s="37">
        <f t="shared" si="57"/>
        <v>5.5956414814814767E-2</v>
      </c>
      <c r="H131" s="41">
        <f t="shared" si="58"/>
        <v>7.5541159999999934</v>
      </c>
      <c r="I131" t="s">
        <v>7</v>
      </c>
      <c r="J131" s="96" t="s">
        <v>475</v>
      </c>
      <c r="K131" s="80">
        <f t="shared" ref="K131:K164" si="62">DATE(MID(J131,1,4),MID(J131,5,2),MID(J131,7,2))</f>
        <v>43662</v>
      </c>
      <c r="L131" s="80" t="str">
        <f t="shared" ref="L131:L164" ca="1" si="63">IF(LEN(J131) &gt; 15,DATE(MID(J131,12,4),MID(J131,16,2),MID(J131,18,2)),TEXT(TODAY(),"yyyy-mm-dd"))</f>
        <v>2019-12-02</v>
      </c>
      <c r="M131" s="82">
        <f t="shared" ref="M131:M194" ca="1" si="64">(L131-K131+1)*B131</f>
        <v>18900</v>
      </c>
      <c r="N131" s="99">
        <f t="shared" ref="N131:N164" ca="1" si="65">H131/M131*365</f>
        <v>0.14588636719576706</v>
      </c>
      <c r="O131" s="89">
        <f t="shared" si="59"/>
        <v>134.83621799999997</v>
      </c>
      <c r="P131" s="89">
        <f t="shared" si="60"/>
        <v>0.16378200000002607</v>
      </c>
      <c r="Q131" s="92">
        <f t="shared" ref="Q131:Q134" si="66">O131/150</f>
        <v>0.89890811999999987</v>
      </c>
      <c r="R131" s="6">
        <f t="shared" si="56"/>
        <v>12203.999999999996</v>
      </c>
      <c r="S131" s="105">
        <f t="shared" si="61"/>
        <v>15585.728399999995</v>
      </c>
      <c r="T131" s="105"/>
      <c r="U131" s="105"/>
      <c r="V131" s="106">
        <f t="shared" si="44"/>
        <v>3686.1299999999997</v>
      </c>
      <c r="W131" s="106">
        <f t="shared" si="45"/>
        <v>19271.858399999994</v>
      </c>
      <c r="X131" s="96">
        <f t="shared" ref="X131:X164" si="67">X130+B131</f>
        <v>18000</v>
      </c>
      <c r="Y131" s="6">
        <f t="shared" si="46"/>
        <v>1271.8583999999937</v>
      </c>
      <c r="Z131" s="4">
        <f t="shared" si="47"/>
        <v>7.0658799999999689E-2</v>
      </c>
      <c r="AA131" s="4">
        <f t="shared" si="48"/>
        <v>8.8854963751940907E-2</v>
      </c>
      <c r="AB131" s="123">
        <f t="shared" ref="AB131:AB194" si="68">IF(E131-F131&lt;0,"达成",E131-F131)</f>
        <v>0.16393439718518521</v>
      </c>
    </row>
    <row r="132" spans="1:28">
      <c r="A132" s="104" t="s">
        <v>476</v>
      </c>
      <c r="B132">
        <v>135</v>
      </c>
      <c r="C132" s="55">
        <v>105.61</v>
      </c>
      <c r="D132" s="56">
        <v>1.2766999999999999</v>
      </c>
      <c r="E132" s="19">
        <f t="shared" si="49"/>
        <v>0.21988819133333332</v>
      </c>
      <c r="F132" s="37">
        <f t="shared" si="57"/>
        <v>5.6256459259259373E-2</v>
      </c>
      <c r="H132" s="41">
        <f t="shared" si="58"/>
        <v>7.5946220000000153</v>
      </c>
      <c r="I132" t="s">
        <v>7</v>
      </c>
      <c r="J132" s="96" t="s">
        <v>477</v>
      </c>
      <c r="K132" s="80">
        <f t="shared" si="62"/>
        <v>43663</v>
      </c>
      <c r="L132" s="80" t="str">
        <f t="shared" ca="1" si="63"/>
        <v>2019-12-02</v>
      </c>
      <c r="M132" s="82">
        <f t="shared" ca="1" si="64"/>
        <v>18765</v>
      </c>
      <c r="N132" s="99">
        <f t="shared" ca="1" si="65"/>
        <v>0.14772379589661633</v>
      </c>
      <c r="O132" s="89">
        <f t="shared" si="59"/>
        <v>134.83228699999998</v>
      </c>
      <c r="P132" s="89">
        <f t="shared" si="60"/>
        <v>0.16771300000002043</v>
      </c>
      <c r="Q132" s="92">
        <f t="shared" si="66"/>
        <v>0.89888191333333323</v>
      </c>
      <c r="R132" s="6">
        <f t="shared" ref="R132:R164" si="69">R131+C132-T132</f>
        <v>12309.609999999997</v>
      </c>
      <c r="S132" s="105">
        <f t="shared" si="61"/>
        <v>15715.679086999995</v>
      </c>
      <c r="T132" s="105"/>
      <c r="U132" s="105"/>
      <c r="V132" s="106">
        <f t="shared" si="44"/>
        <v>3686.1299999999997</v>
      </c>
      <c r="W132" s="106">
        <f t="shared" si="45"/>
        <v>19401.809086999994</v>
      </c>
      <c r="X132" s="96">
        <f t="shared" si="67"/>
        <v>18135</v>
      </c>
      <c r="Y132" s="6">
        <f t="shared" si="46"/>
        <v>1266.8090869999942</v>
      </c>
      <c r="Z132" s="4">
        <f t="shared" si="47"/>
        <v>6.985437480010992E-2</v>
      </c>
      <c r="AA132" s="4">
        <f t="shared" si="48"/>
        <v>8.7675305196876607E-2</v>
      </c>
      <c r="AB132" s="123">
        <f t="shared" si="68"/>
        <v>0.16363173207407394</v>
      </c>
    </row>
    <row r="133" spans="1:28">
      <c r="A133" s="104" t="s">
        <v>478</v>
      </c>
      <c r="B133">
        <v>135</v>
      </c>
      <c r="C133" s="55">
        <v>106.53</v>
      </c>
      <c r="D133" s="56">
        <v>1.2657</v>
      </c>
      <c r="E133" s="19">
        <f t="shared" si="49"/>
        <v>0.21989001400000002</v>
      </c>
      <c r="F133" s="37">
        <f t="shared" si="57"/>
        <v>6.5457822222222184E-2</v>
      </c>
      <c r="H133" s="41">
        <f t="shared" si="58"/>
        <v>8.8368059999999957</v>
      </c>
      <c r="I133" t="s">
        <v>7</v>
      </c>
      <c r="J133" s="96" t="s">
        <v>479</v>
      </c>
      <c r="K133" s="80">
        <f t="shared" si="62"/>
        <v>43664</v>
      </c>
      <c r="L133" s="80" t="str">
        <f t="shared" ca="1" si="63"/>
        <v>2019-12-02</v>
      </c>
      <c r="M133" s="82">
        <f t="shared" ca="1" si="64"/>
        <v>18630</v>
      </c>
      <c r="N133" s="99">
        <f t="shared" ca="1" si="65"/>
        <v>0.1731311964573268</v>
      </c>
      <c r="O133" s="89">
        <f t="shared" si="59"/>
        <v>134.83502100000001</v>
      </c>
      <c r="P133" s="89">
        <f t="shared" si="60"/>
        <v>0.16497899999998822</v>
      </c>
      <c r="Q133" s="92">
        <f t="shared" si="66"/>
        <v>0.89890014000000007</v>
      </c>
      <c r="R133" s="6">
        <f t="shared" si="69"/>
        <v>12416.139999999998</v>
      </c>
      <c r="S133" s="105">
        <f t="shared" si="61"/>
        <v>15715.108397999997</v>
      </c>
      <c r="T133" s="105"/>
      <c r="U133" s="105"/>
      <c r="V133" s="106">
        <f t="shared" si="44"/>
        <v>3686.1299999999997</v>
      </c>
      <c r="W133" s="106">
        <f t="shared" si="45"/>
        <v>19401.238397999998</v>
      </c>
      <c r="X133" s="96">
        <f t="shared" si="67"/>
        <v>18270</v>
      </c>
      <c r="Y133" s="6">
        <f t="shared" si="46"/>
        <v>1131.2383979999977</v>
      </c>
      <c r="Z133" s="4">
        <f t="shared" si="47"/>
        <v>6.1917810509031002E-2</v>
      </c>
      <c r="AA133" s="4">
        <f t="shared" si="48"/>
        <v>7.7567778511464791E-2</v>
      </c>
      <c r="AB133" s="123">
        <f t="shared" si="68"/>
        <v>0.15443219177777784</v>
      </c>
    </row>
    <row r="134" spans="1:28">
      <c r="A134" s="104" t="s">
        <v>480</v>
      </c>
      <c r="B134">
        <v>135</v>
      </c>
      <c r="C134" s="55">
        <v>105.46</v>
      </c>
      <c r="D134" s="56">
        <v>1.2785</v>
      </c>
      <c r="E134" s="19">
        <f t="shared" si="49"/>
        <v>0.21988707333333335</v>
      </c>
      <c r="F134" s="37">
        <f t="shared" si="57"/>
        <v>5.475623703703697E-2</v>
      </c>
      <c r="H134" s="41">
        <f t="shared" si="58"/>
        <v>7.392091999999991</v>
      </c>
      <c r="I134" t="s">
        <v>7</v>
      </c>
      <c r="J134" s="96" t="s">
        <v>481</v>
      </c>
      <c r="K134" s="80">
        <f t="shared" si="62"/>
        <v>43665</v>
      </c>
      <c r="L134" s="80" t="str">
        <f t="shared" ca="1" si="63"/>
        <v>2019-12-02</v>
      </c>
      <c r="M134" s="82">
        <f t="shared" ca="1" si="64"/>
        <v>18495</v>
      </c>
      <c r="N134" s="99">
        <f t="shared" ca="1" si="65"/>
        <v>0.14588340524466054</v>
      </c>
      <c r="O134" s="89">
        <f t="shared" si="59"/>
        <v>134.83060999999998</v>
      </c>
      <c r="P134" s="89">
        <f t="shared" si="60"/>
        <v>0.16939000000002125</v>
      </c>
      <c r="Q134" s="92">
        <f t="shared" si="66"/>
        <v>0.89887073333333323</v>
      </c>
      <c r="R134" s="6">
        <f t="shared" si="69"/>
        <v>12521.599999999997</v>
      </c>
      <c r="S134" s="105">
        <f t="shared" si="61"/>
        <v>16008.865599999996</v>
      </c>
      <c r="T134" s="105"/>
      <c r="U134" s="105"/>
      <c r="V134" s="106">
        <f t="shared" si="44"/>
        <v>3686.1299999999997</v>
      </c>
      <c r="W134" s="106">
        <f t="shared" si="45"/>
        <v>19694.995599999995</v>
      </c>
      <c r="X134" s="96">
        <f t="shared" si="67"/>
        <v>18405</v>
      </c>
      <c r="Y134" s="6">
        <f t="shared" si="46"/>
        <v>1289.9955999999947</v>
      </c>
      <c r="Z134" s="4">
        <f t="shared" si="47"/>
        <v>7.008941048628059E-2</v>
      </c>
      <c r="AA134" s="4">
        <f t="shared" si="48"/>
        <v>8.7642298627543802E-2</v>
      </c>
      <c r="AB134" s="123">
        <f t="shared" si="68"/>
        <v>0.16513083629629638</v>
      </c>
    </row>
    <row r="135" spans="1:28">
      <c r="A135" s="104" t="s">
        <v>491</v>
      </c>
      <c r="B135">
        <v>135</v>
      </c>
      <c r="C135" s="55">
        <v>105.52</v>
      </c>
      <c r="D135" s="56">
        <v>1.2769999999999999</v>
      </c>
      <c r="E135" s="19">
        <f t="shared" si="49"/>
        <v>0.21983269333333333</v>
      </c>
      <c r="F135" s="37">
        <f t="shared" si="57"/>
        <v>5.5356325925925973E-2</v>
      </c>
      <c r="H135" s="41">
        <f t="shared" si="58"/>
        <v>7.4731040000000064</v>
      </c>
      <c r="I135" t="s">
        <v>7</v>
      </c>
      <c r="J135" s="96" t="s">
        <v>488</v>
      </c>
      <c r="K135" s="80">
        <f t="shared" si="62"/>
        <v>43668</v>
      </c>
      <c r="L135" s="80" t="str">
        <f t="shared" ca="1" si="63"/>
        <v>2019-12-02</v>
      </c>
      <c r="M135" s="82">
        <f t="shared" ca="1" si="64"/>
        <v>18090</v>
      </c>
      <c r="N135" s="99">
        <f t="shared" ca="1" si="65"/>
        <v>0.15078402211166403</v>
      </c>
      <c r="O135" s="89">
        <f t="shared" si="59"/>
        <v>134.74903999999998</v>
      </c>
      <c r="P135" s="89">
        <f t="shared" si="60"/>
        <v>0.2509600000000205</v>
      </c>
      <c r="Q135" s="92">
        <f t="shared" ref="Q135" si="70">O135/150</f>
        <v>0.89832693333333324</v>
      </c>
      <c r="R135" s="6">
        <f t="shared" si="69"/>
        <v>12627.119999999997</v>
      </c>
      <c r="S135" s="105">
        <f t="shared" si="61"/>
        <v>16124.832239999996</v>
      </c>
      <c r="T135" s="105"/>
      <c r="U135" s="105"/>
      <c r="V135" s="106">
        <f t="shared" si="44"/>
        <v>3686.1299999999997</v>
      </c>
      <c r="W135" s="106">
        <f t="shared" si="45"/>
        <v>19810.962239999997</v>
      </c>
      <c r="X135" s="96">
        <f t="shared" si="67"/>
        <v>18540</v>
      </c>
      <c r="Y135" s="6">
        <f t="shared" si="46"/>
        <v>1270.9622399999971</v>
      </c>
      <c r="Z135" s="4">
        <f t="shared" si="47"/>
        <v>6.8552440129449721E-2</v>
      </c>
      <c r="AA135" s="4">
        <f t="shared" si="48"/>
        <v>8.5564384231179735E-2</v>
      </c>
      <c r="AB135" s="123">
        <f t="shared" si="68"/>
        <v>0.16447636740740734</v>
      </c>
    </row>
    <row r="136" spans="1:28">
      <c r="A136" s="104" t="s">
        <v>492</v>
      </c>
      <c r="B136">
        <v>135</v>
      </c>
      <c r="C136" s="55">
        <v>102.13</v>
      </c>
      <c r="D136" s="56">
        <v>1.3203</v>
      </c>
      <c r="E136" s="19">
        <f t="shared" si="49"/>
        <v>0.21989482600000002</v>
      </c>
      <c r="F136" s="37">
        <f t="shared" ref="F136:F137" si="71">IF(G136="",($F$1*C136-B136)/B136,H136/B136)</f>
        <v>2.1451303703703725E-2</v>
      </c>
      <c r="H136" s="41">
        <f t="shared" ref="H136:H137" si="72">IF(G136="",$F$1*C136-B136,G136-B136)</f>
        <v>2.8959260000000029</v>
      </c>
      <c r="I136" t="s">
        <v>7</v>
      </c>
      <c r="J136" s="96" t="s">
        <v>490</v>
      </c>
      <c r="K136" s="80">
        <f t="shared" si="62"/>
        <v>43669</v>
      </c>
      <c r="L136" s="80" t="str">
        <f t="shared" ca="1" si="63"/>
        <v>2019-12-02</v>
      </c>
      <c r="M136" s="82">
        <f t="shared" ca="1" si="64"/>
        <v>17955</v>
      </c>
      <c r="N136" s="99">
        <f t="shared" ca="1" si="65"/>
        <v>5.8870119186856092E-2</v>
      </c>
      <c r="O136" s="89">
        <f t="shared" si="59"/>
        <v>134.84223900000001</v>
      </c>
      <c r="P136" s="89">
        <f t="shared" si="60"/>
        <v>0.1577609999999936</v>
      </c>
      <c r="Q136" s="92">
        <f t="shared" ref="Q136:Q137" si="73">O136/150</f>
        <v>0.89894826000000005</v>
      </c>
      <c r="R136" s="6">
        <f t="shared" si="69"/>
        <v>12729.249999999996</v>
      </c>
      <c r="S136" s="105">
        <f t="shared" si="61"/>
        <v>16806.428774999997</v>
      </c>
      <c r="T136" s="105"/>
      <c r="U136" s="105"/>
      <c r="V136" s="106">
        <f t="shared" ref="V136:V137" si="74">V135+U136</f>
        <v>3686.1299999999997</v>
      </c>
      <c r="W136" s="106">
        <f t="shared" ref="W136:W137" si="75">V136+S136</f>
        <v>20492.558774999998</v>
      </c>
      <c r="X136" s="96">
        <f t="shared" si="67"/>
        <v>18675</v>
      </c>
      <c r="Y136" s="6">
        <f t="shared" ref="Y136:Y137" si="76">W136-X136</f>
        <v>1817.5587749999977</v>
      </c>
      <c r="Z136" s="4">
        <f t="shared" ref="Z136:Z137" si="77">W136/X136-1</f>
        <v>9.7325771084337154E-2</v>
      </c>
      <c r="AA136" s="4">
        <f t="shared" ref="AA136:AA137" si="78">S136/(X136-V136)-1</f>
        <v>0.12126056033576882</v>
      </c>
      <c r="AB136" s="123">
        <f t="shared" si="68"/>
        <v>0.1984435222962963</v>
      </c>
    </row>
    <row r="137" spans="1:28">
      <c r="A137" s="104" t="s">
        <v>493</v>
      </c>
      <c r="B137">
        <v>135</v>
      </c>
      <c r="C137" s="55">
        <v>101.37</v>
      </c>
      <c r="D137" s="56">
        <v>1.3302</v>
      </c>
      <c r="E137" s="19">
        <f t="shared" si="49"/>
        <v>0.219894916</v>
      </c>
      <c r="F137" s="37">
        <f t="shared" si="71"/>
        <v>1.3850177777777828E-2</v>
      </c>
      <c r="H137" s="41">
        <f t="shared" si="72"/>
        <v>1.8697740000000067</v>
      </c>
      <c r="I137" t="s">
        <v>7</v>
      </c>
      <c r="J137" s="96" t="s">
        <v>494</v>
      </c>
      <c r="K137" s="80">
        <f t="shared" si="62"/>
        <v>43670</v>
      </c>
      <c r="L137" s="80" t="str">
        <f t="shared" ca="1" si="63"/>
        <v>2019-12-02</v>
      </c>
      <c r="M137" s="82">
        <f t="shared" ca="1" si="64"/>
        <v>17820</v>
      </c>
      <c r="N137" s="99">
        <f t="shared" ca="1" si="65"/>
        <v>3.8297840067340203E-2</v>
      </c>
      <c r="O137" s="89">
        <f t="shared" si="59"/>
        <v>134.84237400000001</v>
      </c>
      <c r="P137" s="89">
        <f t="shared" si="60"/>
        <v>0.15762599999999338</v>
      </c>
      <c r="Q137" s="92">
        <f t="shared" si="73"/>
        <v>0.89894916000000002</v>
      </c>
      <c r="R137" s="6">
        <f t="shared" si="69"/>
        <v>12830.619999999997</v>
      </c>
      <c r="S137" s="105">
        <f t="shared" si="61"/>
        <v>17067.290723999999</v>
      </c>
      <c r="T137" s="105"/>
      <c r="U137" s="105"/>
      <c r="V137" s="106">
        <f t="shared" si="74"/>
        <v>3686.1299999999997</v>
      </c>
      <c r="W137" s="106">
        <f t="shared" si="75"/>
        <v>20753.420724</v>
      </c>
      <c r="X137" s="96">
        <f t="shared" si="67"/>
        <v>18810</v>
      </c>
      <c r="Y137" s="6">
        <f t="shared" si="76"/>
        <v>1943.4207239999996</v>
      </c>
      <c r="Z137" s="4">
        <f t="shared" si="77"/>
        <v>0.10331848612440186</v>
      </c>
      <c r="AA137" s="4">
        <f t="shared" si="78"/>
        <v>0.12850022672768269</v>
      </c>
      <c r="AB137" s="123">
        <f t="shared" si="68"/>
        <v>0.20604473822222216</v>
      </c>
    </row>
    <row r="138" spans="1:28">
      <c r="A138" s="104" t="s">
        <v>496</v>
      </c>
      <c r="B138">
        <v>135</v>
      </c>
      <c r="C138" s="55">
        <v>100.59</v>
      </c>
      <c r="D138" s="56">
        <v>1.3405</v>
      </c>
      <c r="E138" s="19">
        <f t="shared" si="49"/>
        <v>0.21989393000000002</v>
      </c>
      <c r="F138" s="37">
        <f t="shared" ref="F138:F140" si="79">IF(G138="",($F$1*C138-B138)/B138,H138/B138)</f>
        <v>6.0490222222222625E-3</v>
      </c>
      <c r="H138" s="41">
        <f t="shared" ref="H138:H140" si="80">IF(G138="",$F$1*C138-B138,G138-B138)</f>
        <v>0.8166180000000054</v>
      </c>
      <c r="I138" t="s">
        <v>7</v>
      </c>
      <c r="J138" s="96" t="s">
        <v>497</v>
      </c>
      <c r="K138" s="80">
        <f t="shared" si="62"/>
        <v>43671</v>
      </c>
      <c r="L138" s="80" t="str">
        <f t="shared" ca="1" si="63"/>
        <v>2019-12-02</v>
      </c>
      <c r="M138" s="82">
        <f t="shared" ca="1" si="64"/>
        <v>17685</v>
      </c>
      <c r="N138" s="99">
        <f t="shared" ca="1" si="65"/>
        <v>1.6854145886344471E-2</v>
      </c>
      <c r="O138" s="89">
        <f t="shared" si="59"/>
        <v>134.84089500000002</v>
      </c>
      <c r="P138" s="89">
        <f t="shared" si="60"/>
        <v>0.15910499999998251</v>
      </c>
      <c r="Q138" s="92">
        <f t="shared" ref="Q138:Q140" si="81">O138/150</f>
        <v>0.89893930000000011</v>
      </c>
      <c r="R138" s="6">
        <f t="shared" si="69"/>
        <v>12931.209999999997</v>
      </c>
      <c r="S138" s="105">
        <f t="shared" si="61"/>
        <v>17334.287004999998</v>
      </c>
      <c r="T138" s="105"/>
      <c r="U138" s="105"/>
      <c r="V138" s="106">
        <f t="shared" ref="V138:V139" si="82">V137+U138</f>
        <v>3686.1299999999997</v>
      </c>
      <c r="W138" s="106">
        <f t="shared" ref="W138:W139" si="83">V138+S138</f>
        <v>21020.417004999999</v>
      </c>
      <c r="X138" s="96">
        <f t="shared" si="67"/>
        <v>18945</v>
      </c>
      <c r="Y138" s="6">
        <f t="shared" ref="Y138:Y139" si="84">W138-X138</f>
        <v>2075.4170049999993</v>
      </c>
      <c r="Z138" s="4">
        <f t="shared" ref="Z138:Z139" si="85">W138/X138-1</f>
        <v>0.10954959118500929</v>
      </c>
      <c r="AA138" s="4">
        <f t="shared" ref="AA138:AA139" si="86">S138/(X138-V138)-1</f>
        <v>0.13601380737892099</v>
      </c>
      <c r="AB138" s="123">
        <f t="shared" si="68"/>
        <v>0.21384490777777776</v>
      </c>
    </row>
    <row r="139" spans="1:28">
      <c r="A139" s="104" t="s">
        <v>498</v>
      </c>
      <c r="B139">
        <v>135</v>
      </c>
      <c r="C139" s="55">
        <v>100.38</v>
      </c>
      <c r="D139" s="56">
        <v>1.3432999999999999</v>
      </c>
      <c r="E139" s="19">
        <f t="shared" si="49"/>
        <v>0.219893636</v>
      </c>
      <c r="F139" s="37">
        <f t="shared" si="79"/>
        <v>3.9487111111110671E-3</v>
      </c>
      <c r="H139" s="41">
        <f t="shared" si="80"/>
        <v>0.53307599999999411</v>
      </c>
      <c r="I139" t="s">
        <v>7</v>
      </c>
      <c r="J139" s="96" t="s">
        <v>499</v>
      </c>
      <c r="K139" s="80">
        <f t="shared" si="62"/>
        <v>43672</v>
      </c>
      <c r="L139" s="80" t="str">
        <f t="shared" ca="1" si="63"/>
        <v>2019-12-02</v>
      </c>
      <c r="M139" s="82">
        <f t="shared" ca="1" si="64"/>
        <v>17550</v>
      </c>
      <c r="N139" s="99">
        <f t="shared" ca="1" si="65"/>
        <v>1.1086765811965689E-2</v>
      </c>
      <c r="O139" s="89">
        <f t="shared" si="59"/>
        <v>134.84045399999999</v>
      </c>
      <c r="P139" s="89">
        <f t="shared" si="60"/>
        <v>0.15954600000000596</v>
      </c>
      <c r="Q139" s="92">
        <f t="shared" si="81"/>
        <v>0.89893635999999999</v>
      </c>
      <c r="R139" s="6">
        <f t="shared" si="69"/>
        <v>13031.589999999997</v>
      </c>
      <c r="S139" s="105">
        <f t="shared" si="61"/>
        <v>17505.334846999995</v>
      </c>
      <c r="T139" s="105"/>
      <c r="U139" s="105"/>
      <c r="V139" s="106">
        <f t="shared" si="82"/>
        <v>3686.1299999999997</v>
      </c>
      <c r="W139" s="106">
        <f t="shared" si="83"/>
        <v>21191.464846999996</v>
      </c>
      <c r="X139" s="96">
        <f t="shared" si="67"/>
        <v>19080</v>
      </c>
      <c r="Y139" s="6">
        <f t="shared" si="84"/>
        <v>2111.4648469999956</v>
      </c>
      <c r="Z139" s="4">
        <f t="shared" si="85"/>
        <v>0.11066377604821787</v>
      </c>
      <c r="AA139" s="4">
        <f t="shared" si="86"/>
        <v>0.13716270482990911</v>
      </c>
      <c r="AB139" s="123">
        <f t="shared" si="68"/>
        <v>0.21594492488888894</v>
      </c>
    </row>
    <row r="140" spans="1:28">
      <c r="A140" s="104" t="s">
        <v>500</v>
      </c>
      <c r="B140">
        <v>135</v>
      </c>
      <c r="C140" s="55">
        <v>100.49</v>
      </c>
      <c r="D140" s="56">
        <v>1.3418000000000001</v>
      </c>
      <c r="E140" s="19">
        <f t="shared" si="49"/>
        <v>0.21989165466666666</v>
      </c>
      <c r="F140" s="37">
        <f t="shared" si="79"/>
        <v>5.048874074074134E-3</v>
      </c>
      <c r="H140" s="41">
        <f t="shared" si="80"/>
        <v>0.68159800000000814</v>
      </c>
      <c r="I140" t="s">
        <v>7</v>
      </c>
      <c r="J140" s="96" t="s">
        <v>501</v>
      </c>
      <c r="K140" s="80">
        <f t="shared" si="62"/>
        <v>43675</v>
      </c>
      <c r="L140" s="80" t="str">
        <f t="shared" ca="1" si="63"/>
        <v>2019-12-02</v>
      </c>
      <c r="M140" s="82">
        <f t="shared" ca="1" si="64"/>
        <v>17145</v>
      </c>
      <c r="N140" s="99">
        <f t="shared" ca="1" si="65"/>
        <v>1.4510543598717E-2</v>
      </c>
      <c r="O140" s="89">
        <f t="shared" si="59"/>
        <v>134.83748199999999</v>
      </c>
      <c r="P140" s="89">
        <f t="shared" si="60"/>
        <v>0.16251800000000571</v>
      </c>
      <c r="Q140" s="92">
        <f t="shared" si="81"/>
        <v>0.89891654666666665</v>
      </c>
      <c r="R140" s="6">
        <f t="shared" si="69"/>
        <v>13132.079999999996</v>
      </c>
      <c r="S140" s="105">
        <f t="shared" si="61"/>
        <v>17620.624943999996</v>
      </c>
      <c r="T140" s="105"/>
      <c r="U140" s="105"/>
      <c r="V140" s="106">
        <f t="shared" ref="V140" si="87">V139+U140</f>
        <v>3686.1299999999997</v>
      </c>
      <c r="W140" s="106">
        <f t="shared" ref="W140" si="88">V140+S140</f>
        <v>21306.754943999997</v>
      </c>
      <c r="X140" s="96">
        <f t="shared" si="67"/>
        <v>19215</v>
      </c>
      <c r="Y140" s="6">
        <f t="shared" ref="Y140" si="89">W140-X140</f>
        <v>2091.7549439999966</v>
      </c>
      <c r="Z140" s="4">
        <f t="shared" ref="Z140" si="90">W140/X140-1</f>
        <v>0.10886052271662749</v>
      </c>
      <c r="AA140" s="4">
        <f t="shared" ref="AA140" si="91">S140/(X140-V140)-1</f>
        <v>0.13470104032038366</v>
      </c>
      <c r="AB140" s="123">
        <f t="shared" si="68"/>
        <v>0.21484278059259251</v>
      </c>
    </row>
    <row r="141" spans="1:28">
      <c r="A141" s="104" t="s">
        <v>506</v>
      </c>
      <c r="B141">
        <v>135</v>
      </c>
      <c r="C141" s="55">
        <v>100.1</v>
      </c>
      <c r="D141" s="56">
        <v>1.3471</v>
      </c>
      <c r="E141" s="19">
        <f t="shared" si="49"/>
        <v>0.21989647333333334</v>
      </c>
      <c r="F141" s="37">
        <f t="shared" ref="F141:F144" si="92">IF(G141="",($F$1*C141-B141)/B141,H141/B141)</f>
        <v>1.1482962962963516E-3</v>
      </c>
      <c r="H141" s="41">
        <f t="shared" ref="H141:H144" si="93">IF(G141="",$F$1*C141-B141,G141-B141)</f>
        <v>0.15502000000000749</v>
      </c>
      <c r="I141" t="s">
        <v>7</v>
      </c>
      <c r="J141" s="96" t="s">
        <v>507</v>
      </c>
      <c r="K141" s="80">
        <f t="shared" si="62"/>
        <v>43676</v>
      </c>
      <c r="L141" s="80" t="str">
        <f t="shared" ca="1" si="63"/>
        <v>2019-12-02</v>
      </c>
      <c r="M141" s="82">
        <f t="shared" ca="1" si="64"/>
        <v>17010</v>
      </c>
      <c r="N141" s="99">
        <f t="shared" ca="1" si="65"/>
        <v>3.3264138741918125E-3</v>
      </c>
      <c r="O141" s="89">
        <f t="shared" si="59"/>
        <v>134.84470999999999</v>
      </c>
      <c r="P141" s="89">
        <f t="shared" si="60"/>
        <v>0.15529000000000792</v>
      </c>
      <c r="Q141" s="92">
        <f t="shared" ref="Q141:Q144" si="94">O141/150</f>
        <v>0.89896473333333327</v>
      </c>
      <c r="R141" s="6">
        <f t="shared" si="69"/>
        <v>13232.179999999997</v>
      </c>
      <c r="S141" s="105">
        <f t="shared" si="61"/>
        <v>17825.069677999996</v>
      </c>
      <c r="T141" s="105"/>
      <c r="U141" s="105"/>
      <c r="V141" s="106">
        <f t="shared" ref="V141:V144" si="95">V140+U141</f>
        <v>3686.1299999999997</v>
      </c>
      <c r="W141" s="106">
        <f t="shared" ref="W141:W144" si="96">V141+S141</f>
        <v>21511.199677999997</v>
      </c>
      <c r="X141" s="96">
        <f t="shared" si="67"/>
        <v>19350</v>
      </c>
      <c r="Y141" s="6">
        <f t="shared" ref="Y141:Y144" si="97">W141-X141</f>
        <v>2161.1996779999972</v>
      </c>
      <c r="Z141" s="4">
        <f t="shared" ref="Z141:Z144" si="98">W141/X141-1</f>
        <v>0.1116899058397931</v>
      </c>
      <c r="AA141" s="4">
        <f t="shared" ref="AA141:AA144" si="99">S141/(X141-V141)-1</f>
        <v>0.13797354536267181</v>
      </c>
      <c r="AB141" s="123">
        <f t="shared" si="68"/>
        <v>0.218748177037037</v>
      </c>
    </row>
    <row r="142" spans="1:28">
      <c r="A142" s="104" t="s">
        <v>508</v>
      </c>
      <c r="B142">
        <v>135</v>
      </c>
      <c r="C142" s="55">
        <v>101.01</v>
      </c>
      <c r="D142" s="56">
        <v>1.3349</v>
      </c>
      <c r="E142" s="19">
        <f t="shared" si="49"/>
        <v>0.219892166</v>
      </c>
      <c r="F142" s="37">
        <f t="shared" si="92"/>
        <v>1.0249644444444442E-2</v>
      </c>
      <c r="H142" s="41">
        <f t="shared" si="93"/>
        <v>1.3837019999999995</v>
      </c>
      <c r="I142" t="s">
        <v>7</v>
      </c>
      <c r="J142" s="96" t="s">
        <v>509</v>
      </c>
      <c r="K142" s="80">
        <f t="shared" si="62"/>
        <v>43677</v>
      </c>
      <c r="L142" s="80" t="str">
        <f t="shared" ca="1" si="63"/>
        <v>2019-12-02</v>
      </c>
      <c r="M142" s="82">
        <f t="shared" ca="1" si="64"/>
        <v>16875</v>
      </c>
      <c r="N142" s="99">
        <f t="shared" ca="1" si="65"/>
        <v>2.992896177777777E-2</v>
      </c>
      <c r="O142" s="89">
        <f t="shared" si="59"/>
        <v>134.83824899999999</v>
      </c>
      <c r="P142" s="89">
        <f t="shared" si="60"/>
        <v>0.16175100000000953</v>
      </c>
      <c r="Q142" s="92">
        <f t="shared" si="94"/>
        <v>0.89892165999999996</v>
      </c>
      <c r="R142" s="6">
        <f t="shared" si="69"/>
        <v>13333.189999999997</v>
      </c>
      <c r="S142" s="105">
        <f t="shared" si="61"/>
        <v>17798.475330999994</v>
      </c>
      <c r="T142" s="105"/>
      <c r="U142" s="105"/>
      <c r="V142" s="106">
        <f t="shared" si="95"/>
        <v>3686.1299999999997</v>
      </c>
      <c r="W142" s="106">
        <f t="shared" si="96"/>
        <v>21484.605330999995</v>
      </c>
      <c r="X142" s="96">
        <f t="shared" si="67"/>
        <v>19485</v>
      </c>
      <c r="Y142" s="6">
        <f t="shared" si="97"/>
        <v>1999.6053309999952</v>
      </c>
      <c r="Z142" s="4">
        <f t="shared" si="98"/>
        <v>0.10262280374647137</v>
      </c>
      <c r="AA142" s="4">
        <f t="shared" si="99"/>
        <v>0.12656635132765781</v>
      </c>
      <c r="AB142" s="123">
        <f t="shared" si="68"/>
        <v>0.20964252155555557</v>
      </c>
    </row>
    <row r="143" spans="1:28">
      <c r="A143" s="104" t="s">
        <v>512</v>
      </c>
      <c r="B143">
        <v>135</v>
      </c>
      <c r="C143" s="55">
        <v>101.83</v>
      </c>
      <c r="D143" s="56">
        <v>1.3242</v>
      </c>
      <c r="E143" s="19">
        <f t="shared" si="49"/>
        <v>0.21989552400000001</v>
      </c>
      <c r="F143" s="37">
        <f t="shared" si="92"/>
        <v>1.8450859259259343E-2</v>
      </c>
      <c r="H143" s="41">
        <f t="shared" si="93"/>
        <v>2.4908660000000111</v>
      </c>
      <c r="I143" t="s">
        <v>7</v>
      </c>
      <c r="J143" s="96" t="s">
        <v>510</v>
      </c>
      <c r="K143" s="80">
        <f t="shared" si="62"/>
        <v>43678</v>
      </c>
      <c r="L143" s="80" t="str">
        <f t="shared" ca="1" si="63"/>
        <v>2019-12-02</v>
      </c>
      <c r="M143" s="82">
        <f t="shared" ca="1" si="64"/>
        <v>16740</v>
      </c>
      <c r="N143" s="99">
        <f t="shared" ca="1" si="65"/>
        <v>5.4310997013142411E-2</v>
      </c>
      <c r="O143" s="89">
        <f t="shared" si="59"/>
        <v>134.84328600000001</v>
      </c>
      <c r="P143" s="89">
        <f t="shared" si="60"/>
        <v>0.1567139999999938</v>
      </c>
      <c r="Q143" s="92">
        <f t="shared" si="94"/>
        <v>0.89895524000000004</v>
      </c>
      <c r="R143" s="6">
        <f t="shared" si="69"/>
        <v>13435.019999999997</v>
      </c>
      <c r="S143" s="105">
        <f t="shared" si="61"/>
        <v>17790.653483999995</v>
      </c>
      <c r="T143" s="105"/>
      <c r="U143" s="105"/>
      <c r="V143" s="106">
        <f t="shared" si="95"/>
        <v>3686.1299999999997</v>
      </c>
      <c r="W143" s="106">
        <f t="shared" si="96"/>
        <v>21476.783483999996</v>
      </c>
      <c r="X143" s="96">
        <f t="shared" si="67"/>
        <v>19620</v>
      </c>
      <c r="Y143" s="6">
        <f t="shared" si="97"/>
        <v>1856.783483999996</v>
      </c>
      <c r="Z143" s="4">
        <f t="shared" si="98"/>
        <v>9.4637282568807102E-2</v>
      </c>
      <c r="AA143" s="4">
        <f t="shared" si="99"/>
        <v>0.11653060329976306</v>
      </c>
      <c r="AB143" s="123">
        <f t="shared" si="68"/>
        <v>0.20144466474074066</v>
      </c>
    </row>
    <row r="144" spans="1:28">
      <c r="A144" s="104" t="s">
        <v>513</v>
      </c>
      <c r="B144">
        <v>135</v>
      </c>
      <c r="C144" s="55">
        <v>103.24</v>
      </c>
      <c r="D144" s="56">
        <v>1.3061</v>
      </c>
      <c r="E144" s="19">
        <f t="shared" si="49"/>
        <v>0.21989450933333332</v>
      </c>
      <c r="F144" s="37">
        <f t="shared" si="92"/>
        <v>3.2552948148148068E-2</v>
      </c>
      <c r="H144" s="41">
        <f t="shared" si="93"/>
        <v>4.3946479999999895</v>
      </c>
      <c r="I144" t="s">
        <v>7</v>
      </c>
      <c r="J144" s="96" t="s">
        <v>511</v>
      </c>
      <c r="K144" s="80">
        <f t="shared" si="62"/>
        <v>43679</v>
      </c>
      <c r="L144" s="80" t="str">
        <f t="shared" ca="1" si="63"/>
        <v>2019-12-02</v>
      </c>
      <c r="M144" s="82">
        <f t="shared" ca="1" si="64"/>
        <v>16605</v>
      </c>
      <c r="N144" s="99">
        <f t="shared" ca="1" si="65"/>
        <v>9.6600211984341836E-2</v>
      </c>
      <c r="O144" s="89">
        <f t="shared" si="59"/>
        <v>134.84176399999998</v>
      </c>
      <c r="P144" s="89">
        <f t="shared" si="60"/>
        <v>0.15823600000001647</v>
      </c>
      <c r="Q144" s="92">
        <f t="shared" si="94"/>
        <v>0.89894509333333328</v>
      </c>
      <c r="R144" s="6">
        <f t="shared" si="69"/>
        <v>13538.259999999997</v>
      </c>
      <c r="S144" s="105">
        <f t="shared" si="61"/>
        <v>17682.321385999996</v>
      </c>
      <c r="T144" s="105"/>
      <c r="U144" s="105"/>
      <c r="V144" s="106">
        <f t="shared" si="95"/>
        <v>3686.1299999999997</v>
      </c>
      <c r="W144" s="106">
        <f t="shared" si="96"/>
        <v>21368.451385999997</v>
      </c>
      <c r="X144" s="96">
        <f t="shared" si="67"/>
        <v>19755</v>
      </c>
      <c r="Y144" s="6">
        <f t="shared" si="97"/>
        <v>1613.451385999997</v>
      </c>
      <c r="Z144" s="4">
        <f t="shared" si="98"/>
        <v>8.1673064338142032E-2</v>
      </c>
      <c r="AA144" s="4">
        <f t="shared" si="99"/>
        <v>0.10040851572014686</v>
      </c>
      <c r="AB144" s="123">
        <f t="shared" si="68"/>
        <v>0.18734156118518525</v>
      </c>
    </row>
    <row r="145" spans="1:28">
      <c r="A145" s="104" t="s">
        <v>537</v>
      </c>
      <c r="B145">
        <v>135</v>
      </c>
      <c r="C145" s="55">
        <v>105.12</v>
      </c>
      <c r="D145" s="56">
        <v>1.2827</v>
      </c>
      <c r="E145" s="19">
        <f t="shared" si="49"/>
        <v>0.21989161600000001</v>
      </c>
      <c r="F145" s="37">
        <f t="shared" ref="F145:F149" si="100">IF(G145="",($F$1*C145-B145)/B145,H145/B145)</f>
        <v>5.1355733333333466E-2</v>
      </c>
      <c r="H145" s="41">
        <f t="shared" ref="H145:H149" si="101">IF(G145="",$F$1*C145-B145,G145-B145)</f>
        <v>6.9330240000000174</v>
      </c>
      <c r="I145" t="s">
        <v>7</v>
      </c>
      <c r="J145" s="96" t="s">
        <v>528</v>
      </c>
      <c r="K145" s="80">
        <f t="shared" si="62"/>
        <v>43682</v>
      </c>
      <c r="L145" s="80" t="str">
        <f t="shared" ca="1" si="63"/>
        <v>2019-12-02</v>
      </c>
      <c r="M145" s="82">
        <f t="shared" ca="1" si="64"/>
        <v>16200</v>
      </c>
      <c r="N145" s="99">
        <f t="shared" ca="1" si="65"/>
        <v>0.1562070222222226</v>
      </c>
      <c r="O145" s="89">
        <f t="shared" si="59"/>
        <v>134.837424</v>
      </c>
      <c r="P145" s="89">
        <f t="shared" si="60"/>
        <v>0.16257600000000139</v>
      </c>
      <c r="Q145" s="92">
        <f t="shared" ref="Q145:Q149" si="102">O145/150</f>
        <v>0.89891615999999996</v>
      </c>
      <c r="R145" s="6">
        <f t="shared" si="69"/>
        <v>13643.379999999997</v>
      </c>
      <c r="S145" s="105">
        <f t="shared" si="61"/>
        <v>17500.363525999997</v>
      </c>
      <c r="T145" s="105"/>
      <c r="U145" s="105"/>
      <c r="V145" s="106">
        <f t="shared" ref="V145:V149" si="103">V144+U145</f>
        <v>3686.1299999999997</v>
      </c>
      <c r="W145" s="106">
        <f t="shared" ref="W145:W149" si="104">V145+S145</f>
        <v>21186.493525999998</v>
      </c>
      <c r="X145" s="96">
        <f t="shared" si="67"/>
        <v>19890</v>
      </c>
      <c r="Y145" s="6">
        <f t="shared" ref="Y145:Y149" si="105">W145-X145</f>
        <v>1296.4935259999984</v>
      </c>
      <c r="Z145" s="4">
        <f t="shared" ref="Z145:Z149" si="106">W145/X145-1</f>
        <v>6.5183183810960221E-2</v>
      </c>
      <c r="AA145" s="4">
        <f t="shared" ref="AA145:AA149" si="107">S145/(X145-V145)-1</f>
        <v>8.001135074522292E-2</v>
      </c>
      <c r="AB145" s="123">
        <f t="shared" si="68"/>
        <v>0.16853588266666655</v>
      </c>
    </row>
    <row r="146" spans="1:28">
      <c r="A146" s="104" t="s">
        <v>538</v>
      </c>
      <c r="B146">
        <v>135</v>
      </c>
      <c r="C146" s="55">
        <v>106.13</v>
      </c>
      <c r="D146" s="56">
        <v>1.2705</v>
      </c>
      <c r="E146" s="19">
        <f t="shared" si="49"/>
        <v>0.21989211000000003</v>
      </c>
      <c r="F146" s="37">
        <f t="shared" si="100"/>
        <v>6.1457229629629677E-2</v>
      </c>
      <c r="H146" s="41">
        <f t="shared" si="101"/>
        <v>8.2967260000000067</v>
      </c>
      <c r="I146" t="s">
        <v>7</v>
      </c>
      <c r="J146" s="96" t="s">
        <v>530</v>
      </c>
      <c r="K146" s="80">
        <f t="shared" si="62"/>
        <v>43683</v>
      </c>
      <c r="L146" s="80" t="str">
        <f t="shared" ca="1" si="63"/>
        <v>2019-12-02</v>
      </c>
      <c r="M146" s="82">
        <f t="shared" ca="1" si="64"/>
        <v>16065</v>
      </c>
      <c r="N146" s="99">
        <f t="shared" ca="1" si="65"/>
        <v>0.18850326735138515</v>
      </c>
      <c r="O146" s="89">
        <f t="shared" si="59"/>
        <v>134.838165</v>
      </c>
      <c r="P146" s="89">
        <f t="shared" si="60"/>
        <v>0.1618349999999964</v>
      </c>
      <c r="Q146" s="92">
        <f t="shared" si="102"/>
        <v>0.89892110000000003</v>
      </c>
      <c r="R146" s="6">
        <f t="shared" si="69"/>
        <v>13749.509999999997</v>
      </c>
      <c r="S146" s="105">
        <f t="shared" si="61"/>
        <v>17468.752454999994</v>
      </c>
      <c r="T146" s="105"/>
      <c r="U146" s="105"/>
      <c r="V146" s="106">
        <f t="shared" si="103"/>
        <v>3686.1299999999997</v>
      </c>
      <c r="W146" s="106">
        <f t="shared" si="104"/>
        <v>21154.882454999995</v>
      </c>
      <c r="X146" s="96">
        <f t="shared" si="67"/>
        <v>20025</v>
      </c>
      <c r="Y146" s="6">
        <f t="shared" si="105"/>
        <v>1129.8824549999954</v>
      </c>
      <c r="Z146" s="4">
        <f t="shared" si="106"/>
        <v>5.6423593258426719E-2</v>
      </c>
      <c r="AA146" s="4">
        <f t="shared" si="107"/>
        <v>6.9153035369030613E-2</v>
      </c>
      <c r="AB146" s="123">
        <f t="shared" si="68"/>
        <v>0.15843488037037035</v>
      </c>
    </row>
    <row r="147" spans="1:28">
      <c r="A147" s="104" t="s">
        <v>539</v>
      </c>
      <c r="B147">
        <v>135</v>
      </c>
      <c r="C147" s="55">
        <v>106.55</v>
      </c>
      <c r="D147" s="56">
        <v>1.2655000000000001</v>
      </c>
      <c r="E147" s="19">
        <f t="shared" si="49"/>
        <v>0.21989268333333334</v>
      </c>
      <c r="F147" s="37">
        <f t="shared" si="100"/>
        <v>6.5657851851851856E-2</v>
      </c>
      <c r="H147" s="41">
        <f t="shared" si="101"/>
        <v>8.8638100000000009</v>
      </c>
      <c r="I147" t="s">
        <v>7</v>
      </c>
      <c r="J147" s="96" t="s">
        <v>532</v>
      </c>
      <c r="K147" s="80">
        <f t="shared" si="62"/>
        <v>43684</v>
      </c>
      <c r="L147" s="80" t="str">
        <f t="shared" ca="1" si="63"/>
        <v>2019-12-02</v>
      </c>
      <c r="M147" s="82">
        <f t="shared" ca="1" si="64"/>
        <v>15930</v>
      </c>
      <c r="N147" s="99">
        <f t="shared" ca="1" si="65"/>
        <v>0.20309420276208415</v>
      </c>
      <c r="O147" s="89">
        <f t="shared" si="59"/>
        <v>134.83902499999999</v>
      </c>
      <c r="P147" s="89">
        <f t="shared" si="60"/>
        <v>0.16097500000000764</v>
      </c>
      <c r="Q147" s="92">
        <f t="shared" si="102"/>
        <v>0.89892683333333323</v>
      </c>
      <c r="R147" s="6">
        <f t="shared" si="69"/>
        <v>13856.059999999996</v>
      </c>
      <c r="S147" s="105">
        <f t="shared" si="61"/>
        <v>17534.843929999995</v>
      </c>
      <c r="T147" s="105"/>
      <c r="U147" s="105"/>
      <c r="V147" s="106">
        <f t="shared" si="103"/>
        <v>3686.1299999999997</v>
      </c>
      <c r="W147" s="106">
        <f t="shared" si="104"/>
        <v>21220.973929999996</v>
      </c>
      <c r="X147" s="96">
        <f t="shared" si="67"/>
        <v>20160</v>
      </c>
      <c r="Y147" s="6">
        <f t="shared" si="105"/>
        <v>1060.9739299999965</v>
      </c>
      <c r="Z147" s="4">
        <f t="shared" si="106"/>
        <v>5.2627675099206073E-2</v>
      </c>
      <c r="AA147" s="4">
        <f t="shared" si="107"/>
        <v>6.4403441935622752E-2</v>
      </c>
      <c r="AB147" s="123">
        <f t="shared" si="68"/>
        <v>0.15423483148148148</v>
      </c>
    </row>
    <row r="148" spans="1:28">
      <c r="A148" s="104" t="s">
        <v>540</v>
      </c>
      <c r="B148">
        <v>135</v>
      </c>
      <c r="C148" s="55">
        <v>105.23</v>
      </c>
      <c r="D148" s="56">
        <v>1.2814000000000001</v>
      </c>
      <c r="E148" s="19">
        <f t="shared" si="49"/>
        <v>0.21989448133333334</v>
      </c>
      <c r="F148" s="37">
        <f t="shared" si="100"/>
        <v>5.2455896296296316E-2</v>
      </c>
      <c r="H148" s="41">
        <f t="shared" si="101"/>
        <v>7.081546000000003</v>
      </c>
      <c r="I148" t="s">
        <v>7</v>
      </c>
      <c r="J148" s="96" t="s">
        <v>534</v>
      </c>
      <c r="K148" s="80">
        <f t="shared" si="62"/>
        <v>43685</v>
      </c>
      <c r="L148" s="80" t="str">
        <f t="shared" ca="1" si="63"/>
        <v>2019-12-02</v>
      </c>
      <c r="M148" s="82">
        <f t="shared" ca="1" si="64"/>
        <v>15795</v>
      </c>
      <c r="N148" s="99">
        <f t="shared" ca="1" si="65"/>
        <v>0.16364446280468511</v>
      </c>
      <c r="O148" s="89">
        <f t="shared" si="59"/>
        <v>134.841722</v>
      </c>
      <c r="P148" s="89">
        <f t="shared" si="60"/>
        <v>0.1582779999999957</v>
      </c>
      <c r="Q148" s="92">
        <f t="shared" si="102"/>
        <v>0.89894481333333331</v>
      </c>
      <c r="R148" s="6">
        <f t="shared" si="69"/>
        <v>13961.289999999995</v>
      </c>
      <c r="S148" s="105">
        <f t="shared" si="61"/>
        <v>17889.997005999994</v>
      </c>
      <c r="T148" s="105"/>
      <c r="U148" s="105"/>
      <c r="V148" s="106">
        <f t="shared" si="103"/>
        <v>3686.1299999999997</v>
      </c>
      <c r="W148" s="106">
        <f t="shared" si="104"/>
        <v>21576.127005999995</v>
      </c>
      <c r="X148" s="96">
        <f t="shared" si="67"/>
        <v>20295</v>
      </c>
      <c r="Y148" s="6">
        <f t="shared" si="105"/>
        <v>1281.1270059999952</v>
      </c>
      <c r="Z148" s="4">
        <f t="shared" si="106"/>
        <v>6.3125252820891653E-2</v>
      </c>
      <c r="AA148" s="4">
        <f t="shared" si="107"/>
        <v>7.7135109492698417E-2</v>
      </c>
      <c r="AB148" s="123">
        <f t="shared" si="68"/>
        <v>0.16743858503703701</v>
      </c>
    </row>
    <row r="149" spans="1:28">
      <c r="A149" s="104" t="s">
        <v>541</v>
      </c>
      <c r="B149">
        <v>135</v>
      </c>
      <c r="C149" s="55">
        <v>106.19</v>
      </c>
      <c r="D149" s="56">
        <v>1.2698</v>
      </c>
      <c r="E149" s="19">
        <f t="shared" si="49"/>
        <v>0.21989337466666667</v>
      </c>
      <c r="F149" s="37">
        <f t="shared" si="100"/>
        <v>6.2057318518518471E-2</v>
      </c>
      <c r="H149" s="41">
        <f t="shared" si="101"/>
        <v>8.3777379999999937</v>
      </c>
      <c r="I149" t="s">
        <v>7</v>
      </c>
      <c r="J149" s="96" t="s">
        <v>536</v>
      </c>
      <c r="K149" s="80">
        <f t="shared" si="62"/>
        <v>43686</v>
      </c>
      <c r="L149" s="80" t="str">
        <f t="shared" ca="1" si="63"/>
        <v>2019-12-02</v>
      </c>
      <c r="M149" s="82">
        <f t="shared" ca="1" si="64"/>
        <v>15660</v>
      </c>
      <c r="N149" s="99">
        <f t="shared" ca="1" si="65"/>
        <v>0.19526656257982106</v>
      </c>
      <c r="O149" s="89">
        <f t="shared" si="59"/>
        <v>134.84006199999999</v>
      </c>
      <c r="P149" s="89">
        <f t="shared" si="60"/>
        <v>0.15993800000001102</v>
      </c>
      <c r="Q149" s="92">
        <f t="shared" si="102"/>
        <v>0.89893374666666659</v>
      </c>
      <c r="R149" s="6">
        <f t="shared" si="69"/>
        <v>14067.479999999996</v>
      </c>
      <c r="S149" s="105">
        <f t="shared" si="61"/>
        <v>17862.886103999994</v>
      </c>
      <c r="T149" s="105"/>
      <c r="U149" s="105"/>
      <c r="V149" s="106">
        <f t="shared" si="103"/>
        <v>3686.1299999999997</v>
      </c>
      <c r="W149" s="106">
        <f t="shared" si="104"/>
        <v>21549.016103999995</v>
      </c>
      <c r="X149" s="96">
        <f t="shared" si="67"/>
        <v>20430</v>
      </c>
      <c r="Y149" s="6">
        <f t="shared" si="105"/>
        <v>1119.0161039999948</v>
      </c>
      <c r="Z149" s="4">
        <f t="shared" si="106"/>
        <v>5.4773181791482939E-2</v>
      </c>
      <c r="AA149" s="4">
        <f t="shared" si="107"/>
        <v>6.6831389875816827E-2</v>
      </c>
      <c r="AB149" s="123">
        <f t="shared" si="68"/>
        <v>0.15783605614814819</v>
      </c>
    </row>
    <row r="150" spans="1:28">
      <c r="A150" s="104" t="s">
        <v>545</v>
      </c>
      <c r="B150">
        <v>135</v>
      </c>
      <c r="C150" s="55">
        <v>104.41</v>
      </c>
      <c r="D150" s="56">
        <v>1.2915000000000001</v>
      </c>
      <c r="E150" s="19">
        <f t="shared" si="49"/>
        <v>0.21989701</v>
      </c>
      <c r="F150" s="37">
        <f t="shared" ref="F150:F154" si="108">IF(G150="",($F$1*C150-B150)/B150,H150/B150)</f>
        <v>4.4254681481481421E-2</v>
      </c>
      <c r="H150" s="41">
        <f t="shared" ref="H150:H154" si="109">IF(G150="",$F$1*C150-B150,G150-B150)</f>
        <v>5.9743819999999914</v>
      </c>
      <c r="I150" t="s">
        <v>7</v>
      </c>
      <c r="J150" s="96" t="s">
        <v>546</v>
      </c>
      <c r="K150" s="80">
        <f t="shared" si="62"/>
        <v>43689</v>
      </c>
      <c r="L150" s="80" t="str">
        <f t="shared" ca="1" si="63"/>
        <v>2019-12-02</v>
      </c>
      <c r="M150" s="82">
        <f t="shared" ca="1" si="64"/>
        <v>15255</v>
      </c>
      <c r="N150" s="99">
        <f t="shared" ca="1" si="65"/>
        <v>0.14294653752867892</v>
      </c>
      <c r="O150" s="89">
        <f t="shared" si="59"/>
        <v>134.84551500000001</v>
      </c>
      <c r="P150" s="89">
        <f t="shared" si="60"/>
        <v>0.15448499999999399</v>
      </c>
      <c r="Q150" s="92">
        <f t="shared" ref="Q150:Q154" si="110">O150/150</f>
        <v>0.89897009999999999</v>
      </c>
      <c r="R150" s="6">
        <f t="shared" si="69"/>
        <v>14171.889999999996</v>
      </c>
      <c r="S150" s="105">
        <f t="shared" si="61"/>
        <v>18302.995934999995</v>
      </c>
      <c r="T150" s="105"/>
      <c r="U150" s="105"/>
      <c r="V150" s="106">
        <f t="shared" ref="V150:V154" si="111">V149+U150</f>
        <v>3686.1299999999997</v>
      </c>
      <c r="W150" s="106">
        <f t="shared" ref="W150:W154" si="112">V150+S150</f>
        <v>21989.125934999996</v>
      </c>
      <c r="X150" s="96">
        <f t="shared" si="67"/>
        <v>20565</v>
      </c>
      <c r="Y150" s="6">
        <f t="shared" ref="Y150:Y154" si="113">W150-X150</f>
        <v>1424.1259349999964</v>
      </c>
      <c r="Z150" s="4">
        <f t="shared" ref="Z150:Z154" si="114">W150/X150-1</f>
        <v>6.9249984682713261E-2</v>
      </c>
      <c r="AA150" s="4">
        <f t="shared" ref="AA150:AA154" si="115">S150/(X150-V150)-1</f>
        <v>8.4373298390235663E-2</v>
      </c>
      <c r="AB150" s="123">
        <f t="shared" si="68"/>
        <v>0.17564232851851858</v>
      </c>
    </row>
    <row r="151" spans="1:28">
      <c r="A151" s="104" t="s">
        <v>547</v>
      </c>
      <c r="B151">
        <v>135</v>
      </c>
      <c r="C151" s="55">
        <v>105.3</v>
      </c>
      <c r="D151" s="56">
        <v>1.2805</v>
      </c>
      <c r="E151" s="19">
        <f t="shared" si="49"/>
        <v>0.21989110000000001</v>
      </c>
      <c r="F151" s="37">
        <f t="shared" si="108"/>
        <v>5.315600000000005E-2</v>
      </c>
      <c r="H151" s="41">
        <f t="shared" si="109"/>
        <v>7.1760600000000068</v>
      </c>
      <c r="I151" t="s">
        <v>7</v>
      </c>
      <c r="J151" s="96" t="s">
        <v>548</v>
      </c>
      <c r="K151" s="80">
        <f t="shared" si="62"/>
        <v>43690</v>
      </c>
      <c r="L151" s="80" t="str">
        <f t="shared" ca="1" si="63"/>
        <v>2019-12-02</v>
      </c>
      <c r="M151" s="82">
        <f t="shared" ca="1" si="64"/>
        <v>15120</v>
      </c>
      <c r="N151" s="99">
        <f t="shared" ca="1" si="65"/>
        <v>0.17323160714285732</v>
      </c>
      <c r="O151" s="89">
        <f t="shared" si="59"/>
        <v>134.83664999999999</v>
      </c>
      <c r="P151" s="89">
        <f t="shared" si="60"/>
        <v>0.16335000000000832</v>
      </c>
      <c r="Q151" s="92">
        <f t="shared" si="110"/>
        <v>0.8989109999999999</v>
      </c>
      <c r="R151" s="6">
        <f t="shared" si="69"/>
        <v>14277.189999999995</v>
      </c>
      <c r="S151" s="105">
        <f t="shared" si="61"/>
        <v>18281.941794999992</v>
      </c>
      <c r="T151" s="105"/>
      <c r="U151" s="105"/>
      <c r="V151" s="106">
        <f t="shared" si="111"/>
        <v>3686.1299999999997</v>
      </c>
      <c r="W151" s="106">
        <f t="shared" si="112"/>
        <v>21968.071794999993</v>
      </c>
      <c r="X151" s="96">
        <f t="shared" si="67"/>
        <v>20700</v>
      </c>
      <c r="Y151" s="6">
        <f t="shared" si="113"/>
        <v>1268.0717949999926</v>
      </c>
      <c r="Z151" s="4">
        <f t="shared" si="114"/>
        <v>6.1259507004830516E-2</v>
      </c>
      <c r="AA151" s="4">
        <f t="shared" si="115"/>
        <v>7.4531649471871741E-2</v>
      </c>
      <c r="AB151" s="123">
        <f t="shared" si="68"/>
        <v>0.16673509999999997</v>
      </c>
    </row>
    <row r="152" spans="1:28">
      <c r="A152" s="104" t="s">
        <v>549</v>
      </c>
      <c r="B152">
        <v>135</v>
      </c>
      <c r="C152" s="55">
        <v>104.84</v>
      </c>
      <c r="D152" s="56">
        <v>1.2861</v>
      </c>
      <c r="E152" s="19">
        <f t="shared" ref="E152:E164" si="116">10%*Q152+13%</f>
        <v>0.21988981600000002</v>
      </c>
      <c r="F152" s="37">
        <f t="shared" si="108"/>
        <v>4.8555318518518534E-2</v>
      </c>
      <c r="H152" s="41">
        <f t="shared" si="109"/>
        <v>6.5549680000000023</v>
      </c>
      <c r="I152" t="s">
        <v>7</v>
      </c>
      <c r="J152" s="96" t="s">
        <v>550</v>
      </c>
      <c r="K152" s="80">
        <f t="shared" si="62"/>
        <v>43691</v>
      </c>
      <c r="L152" s="80" t="str">
        <f t="shared" ca="1" si="63"/>
        <v>2019-12-02</v>
      </c>
      <c r="M152" s="82">
        <f t="shared" ca="1" si="64"/>
        <v>14985</v>
      </c>
      <c r="N152" s="99">
        <f t="shared" ca="1" si="65"/>
        <v>0.15966388521855193</v>
      </c>
      <c r="O152" s="89">
        <f t="shared" si="59"/>
        <v>134.83472399999999</v>
      </c>
      <c r="P152" s="89">
        <f t="shared" si="60"/>
        <v>0.16527600000000575</v>
      </c>
      <c r="Q152" s="92">
        <f t="shared" si="110"/>
        <v>0.89889816</v>
      </c>
      <c r="R152" s="6">
        <f t="shared" si="69"/>
        <v>14382.029999999995</v>
      </c>
      <c r="S152" s="105">
        <f t="shared" si="61"/>
        <v>18496.728782999995</v>
      </c>
      <c r="T152" s="105"/>
      <c r="U152" s="105"/>
      <c r="V152" s="106">
        <f t="shared" si="111"/>
        <v>3686.1299999999997</v>
      </c>
      <c r="W152" s="106">
        <f t="shared" si="112"/>
        <v>22182.858782999996</v>
      </c>
      <c r="X152" s="96">
        <f t="shared" si="67"/>
        <v>20835</v>
      </c>
      <c r="Y152" s="6">
        <f t="shared" si="113"/>
        <v>1347.858782999996</v>
      </c>
      <c r="Z152" s="4">
        <f t="shared" si="114"/>
        <v>6.4692046220302224E-2</v>
      </c>
      <c r="AA152" s="4">
        <f t="shared" si="115"/>
        <v>7.8597527592196847E-2</v>
      </c>
      <c r="AB152" s="123">
        <f t="shared" si="68"/>
        <v>0.1713344974814815</v>
      </c>
    </row>
    <row r="153" spans="1:28">
      <c r="A153" s="104" t="s">
        <v>551</v>
      </c>
      <c r="B153">
        <v>135</v>
      </c>
      <c r="C153" s="55">
        <v>104.48</v>
      </c>
      <c r="D153" s="56">
        <v>1.2906</v>
      </c>
      <c r="E153" s="19">
        <f t="shared" si="116"/>
        <v>0.219894592</v>
      </c>
      <c r="F153" s="37">
        <f t="shared" si="108"/>
        <v>4.4954785185185357E-2</v>
      </c>
      <c r="H153" s="41">
        <f t="shared" si="109"/>
        <v>6.0688960000000236</v>
      </c>
      <c r="I153" t="s">
        <v>7</v>
      </c>
      <c r="J153" s="96" t="s">
        <v>552</v>
      </c>
      <c r="K153" s="80">
        <f t="shared" si="62"/>
        <v>43692</v>
      </c>
      <c r="L153" s="80" t="str">
        <f t="shared" ca="1" si="63"/>
        <v>2019-12-02</v>
      </c>
      <c r="M153" s="82">
        <f t="shared" ca="1" si="64"/>
        <v>14850</v>
      </c>
      <c r="N153" s="99">
        <f t="shared" ca="1" si="65"/>
        <v>0.14916815084175142</v>
      </c>
      <c r="O153" s="89">
        <f t="shared" si="59"/>
        <v>134.84188800000001</v>
      </c>
      <c r="P153" s="89">
        <f t="shared" si="60"/>
        <v>0.15811199999998848</v>
      </c>
      <c r="Q153" s="92">
        <f t="shared" si="110"/>
        <v>0.89894592000000006</v>
      </c>
      <c r="R153" s="6">
        <f t="shared" si="69"/>
        <v>14486.509999999995</v>
      </c>
      <c r="S153" s="105">
        <f>R153*D153</f>
        <v>18696.289805999993</v>
      </c>
      <c r="T153" s="105"/>
      <c r="U153" s="105"/>
      <c r="V153" s="106">
        <f t="shared" si="111"/>
        <v>3686.1299999999997</v>
      </c>
      <c r="W153" s="106">
        <f t="shared" si="112"/>
        <v>22382.419805999994</v>
      </c>
      <c r="X153" s="96">
        <f t="shared" si="67"/>
        <v>20970</v>
      </c>
      <c r="Y153" s="6">
        <f t="shared" si="113"/>
        <v>1412.4198059999944</v>
      </c>
      <c r="Z153" s="4">
        <f t="shared" si="114"/>
        <v>6.7354306437767963E-2</v>
      </c>
      <c r="AA153" s="4">
        <f t="shared" si="115"/>
        <v>8.171895565055709E-2</v>
      </c>
      <c r="AB153" s="123">
        <f t="shared" si="68"/>
        <v>0.17493980681481464</v>
      </c>
    </row>
    <row r="154" spans="1:28">
      <c r="A154" s="104" t="s">
        <v>553</v>
      </c>
      <c r="B154">
        <v>135</v>
      </c>
      <c r="C154" s="55">
        <v>104.04</v>
      </c>
      <c r="D154" s="56">
        <v>1.2961</v>
      </c>
      <c r="E154" s="19">
        <f t="shared" si="116"/>
        <v>0.21989749600000003</v>
      </c>
      <c r="F154" s="37">
        <f t="shared" si="108"/>
        <v>4.0554133333333513E-2</v>
      </c>
      <c r="H154" s="41">
        <f t="shared" si="109"/>
        <v>5.4748080000000243</v>
      </c>
      <c r="I154" t="s">
        <v>7</v>
      </c>
      <c r="J154" s="96" t="s">
        <v>554</v>
      </c>
      <c r="K154" s="80">
        <f t="shared" si="62"/>
        <v>43693</v>
      </c>
      <c r="L154" s="80" t="str">
        <f t="shared" ca="1" si="63"/>
        <v>2019-12-02</v>
      </c>
      <c r="M154" s="82">
        <f t="shared" ca="1" si="64"/>
        <v>14715</v>
      </c>
      <c r="N154" s="99">
        <f t="shared" ca="1" si="65"/>
        <v>0.13580053822630031</v>
      </c>
      <c r="O154" s="89">
        <f t="shared" si="59"/>
        <v>134.84624400000001</v>
      </c>
      <c r="P154" s="89">
        <f t="shared" si="60"/>
        <v>0.15375599999998713</v>
      </c>
      <c r="Q154" s="92">
        <f t="shared" si="110"/>
        <v>0.8989749600000001</v>
      </c>
      <c r="R154" s="6">
        <f t="shared" si="69"/>
        <v>14590.549999999996</v>
      </c>
      <c r="S154" s="105">
        <f t="shared" si="61"/>
        <v>18910.811854999996</v>
      </c>
      <c r="T154" s="105"/>
      <c r="U154" s="105"/>
      <c r="V154" s="106">
        <f t="shared" si="111"/>
        <v>3686.1299999999997</v>
      </c>
      <c r="W154" s="106">
        <f t="shared" si="112"/>
        <v>22596.941854999997</v>
      </c>
      <c r="X154" s="96">
        <f t="shared" si="67"/>
        <v>21105</v>
      </c>
      <c r="Y154" s="6">
        <f t="shared" si="113"/>
        <v>1491.9418549999973</v>
      </c>
      <c r="Z154" s="4">
        <f t="shared" si="114"/>
        <v>7.0691393271736347E-2</v>
      </c>
      <c r="AA154" s="4">
        <f t="shared" si="115"/>
        <v>8.5650897848138063E-2</v>
      </c>
      <c r="AB154" s="123">
        <f t="shared" si="68"/>
        <v>0.17934336266666651</v>
      </c>
    </row>
    <row r="155" spans="1:28">
      <c r="A155" s="104" t="s">
        <v>580</v>
      </c>
      <c r="B155">
        <v>135</v>
      </c>
      <c r="C155" s="55">
        <v>101.92</v>
      </c>
      <c r="D155" s="56">
        <v>1.323</v>
      </c>
      <c r="E155" s="19">
        <f t="shared" si="116"/>
        <v>0.21989344</v>
      </c>
      <c r="F155" s="37">
        <f t="shared" ref="F155:F159" si="117">IF(G155="",($F$1*C155-B155)/B155,H155/B155)</f>
        <v>1.935099259259274E-2</v>
      </c>
      <c r="H155" s="41">
        <f t="shared" ref="H155:H159" si="118">IF(G155="",$F$1*C155-B155,G155-B155)</f>
        <v>2.61238400000002</v>
      </c>
      <c r="I155" t="s">
        <v>7</v>
      </c>
      <c r="J155" s="96" t="s">
        <v>581</v>
      </c>
      <c r="K155" s="80">
        <f t="shared" si="62"/>
        <v>43696</v>
      </c>
      <c r="L155" s="80" t="str">
        <f t="shared" ca="1" si="63"/>
        <v>2019-12-02</v>
      </c>
      <c r="M155" s="82">
        <f t="shared" ca="1" si="64"/>
        <v>14310</v>
      </c>
      <c r="N155" s="99">
        <f t="shared" ca="1" si="65"/>
        <v>6.6633134870720284E-2</v>
      </c>
      <c r="O155" s="89">
        <f t="shared" si="59"/>
        <v>134.84016</v>
      </c>
      <c r="P155" s="89">
        <f t="shared" si="60"/>
        <v>0.15984000000000265</v>
      </c>
      <c r="Q155" s="92">
        <f t="shared" ref="Q155:Q159" si="119">O155/150</f>
        <v>0.89893440000000002</v>
      </c>
      <c r="R155" s="6">
        <f t="shared" si="69"/>
        <v>14692.469999999996</v>
      </c>
      <c r="S155" s="105">
        <f t="shared" si="61"/>
        <v>19438.137809999993</v>
      </c>
      <c r="T155" s="105"/>
      <c r="U155" s="105"/>
      <c r="V155" s="106">
        <f t="shared" ref="V155:V159" si="120">V154+U155</f>
        <v>3686.1299999999997</v>
      </c>
      <c r="W155" s="106">
        <f t="shared" ref="W155:W159" si="121">V155+S155</f>
        <v>23124.267809999994</v>
      </c>
      <c r="X155" s="96">
        <f t="shared" si="67"/>
        <v>21240</v>
      </c>
      <c r="Y155" s="6">
        <f t="shared" ref="Y155:Y159" si="122">W155-X155</f>
        <v>1884.2678099999939</v>
      </c>
      <c r="Z155" s="4">
        <f t="shared" ref="Z155:Z159" si="123">W155/X155-1</f>
        <v>8.8713173728813377E-2</v>
      </c>
      <c r="AA155" s="4">
        <f t="shared" ref="AA155:AA159" si="124">S155/(X155-V155)-1</f>
        <v>0.10734201688858325</v>
      </c>
      <c r="AB155" s="123">
        <f t="shared" si="68"/>
        <v>0.20054244740740726</v>
      </c>
    </row>
    <row r="156" spans="1:28">
      <c r="A156" s="104" t="s">
        <v>582</v>
      </c>
      <c r="B156">
        <v>135</v>
      </c>
      <c r="C156" s="55">
        <v>102.01</v>
      </c>
      <c r="D156" s="56">
        <v>1.3218000000000001</v>
      </c>
      <c r="E156" s="19">
        <f t="shared" si="116"/>
        <v>0.21989121200000003</v>
      </c>
      <c r="F156" s="37">
        <f t="shared" si="117"/>
        <v>2.0251125925925928E-2</v>
      </c>
      <c r="H156" s="41">
        <f t="shared" si="118"/>
        <v>2.7339020000000005</v>
      </c>
      <c r="I156" t="s">
        <v>7</v>
      </c>
      <c r="J156" s="96" t="s">
        <v>583</v>
      </c>
      <c r="K156" s="80">
        <f t="shared" si="62"/>
        <v>43697</v>
      </c>
      <c r="L156" s="80" t="str">
        <f t="shared" ca="1" si="63"/>
        <v>2019-12-02</v>
      </c>
      <c r="M156" s="82">
        <f t="shared" ca="1" si="64"/>
        <v>14175</v>
      </c>
      <c r="N156" s="99">
        <f t="shared" ca="1" si="65"/>
        <v>7.0396771075837763E-2</v>
      </c>
      <c r="O156" s="89">
        <f t="shared" si="59"/>
        <v>134.83681800000002</v>
      </c>
      <c r="P156" s="89">
        <f t="shared" si="60"/>
        <v>0.16318199999997773</v>
      </c>
      <c r="Q156" s="92">
        <f t="shared" si="119"/>
        <v>0.8989121200000002</v>
      </c>
      <c r="R156" s="6">
        <f t="shared" si="69"/>
        <v>14794.479999999996</v>
      </c>
      <c r="S156" s="105">
        <f t="shared" si="61"/>
        <v>19555.343663999996</v>
      </c>
      <c r="T156" s="105"/>
      <c r="U156" s="105"/>
      <c r="V156" s="106">
        <f t="shared" si="120"/>
        <v>3686.1299999999997</v>
      </c>
      <c r="W156" s="106">
        <f t="shared" si="121"/>
        <v>23241.473663999997</v>
      </c>
      <c r="X156" s="96">
        <f t="shared" si="67"/>
        <v>21375</v>
      </c>
      <c r="Y156" s="6">
        <f t="shared" si="122"/>
        <v>1866.4736639999974</v>
      </c>
      <c r="Z156" s="4">
        <f t="shared" si="123"/>
        <v>8.7320405333333184E-2</v>
      </c>
      <c r="AA156" s="4">
        <f t="shared" si="124"/>
        <v>0.10551683991119831</v>
      </c>
      <c r="AB156" s="123">
        <f t="shared" si="68"/>
        <v>0.1996400860740741</v>
      </c>
    </row>
    <row r="157" spans="1:28">
      <c r="A157" s="104" t="s">
        <v>584</v>
      </c>
      <c r="B157">
        <v>135</v>
      </c>
      <c r="C157" s="55">
        <v>102.16</v>
      </c>
      <c r="D157" s="56">
        <v>1.3199000000000001</v>
      </c>
      <c r="E157" s="19">
        <f t="shared" si="116"/>
        <v>0.21989398933333332</v>
      </c>
      <c r="F157" s="37">
        <f t="shared" si="117"/>
        <v>2.1751348148148122E-2</v>
      </c>
      <c r="H157" s="41">
        <f t="shared" si="118"/>
        <v>2.9364319999999964</v>
      </c>
      <c r="I157" t="s">
        <v>7</v>
      </c>
      <c r="J157" s="96" t="s">
        <v>585</v>
      </c>
      <c r="K157" s="80">
        <f t="shared" si="62"/>
        <v>43698</v>
      </c>
      <c r="L157" s="80" t="str">
        <f t="shared" ca="1" si="63"/>
        <v>2019-12-02</v>
      </c>
      <c r="M157" s="82">
        <f t="shared" ca="1" si="64"/>
        <v>14040</v>
      </c>
      <c r="N157" s="99">
        <f t="shared" ca="1" si="65"/>
        <v>7.6338866096866007E-2</v>
      </c>
      <c r="O157" s="89">
        <f t="shared" si="59"/>
        <v>134.84098399999999</v>
      </c>
      <c r="P157" s="89">
        <f t="shared" si="60"/>
        <v>0.15901600000000826</v>
      </c>
      <c r="Q157" s="92">
        <f t="shared" si="119"/>
        <v>0.89893989333333324</v>
      </c>
      <c r="R157" s="6">
        <f t="shared" si="69"/>
        <v>14896.639999999996</v>
      </c>
      <c r="S157" s="105">
        <f t="shared" si="61"/>
        <v>19662.075135999996</v>
      </c>
      <c r="T157" s="105"/>
      <c r="U157" s="105"/>
      <c r="V157" s="106">
        <f t="shared" si="120"/>
        <v>3686.1299999999997</v>
      </c>
      <c r="W157" s="106">
        <f t="shared" si="121"/>
        <v>23348.205135999997</v>
      </c>
      <c r="X157" s="96">
        <f t="shared" si="67"/>
        <v>21510</v>
      </c>
      <c r="Y157" s="6">
        <f t="shared" si="122"/>
        <v>1838.2051359999969</v>
      </c>
      <c r="Z157" s="4">
        <f t="shared" si="123"/>
        <v>8.5458165318456292E-2</v>
      </c>
      <c r="AA157" s="4">
        <f t="shared" si="124"/>
        <v>0.10313165075822472</v>
      </c>
      <c r="AB157" s="123">
        <f t="shared" si="68"/>
        <v>0.19814264118518521</v>
      </c>
    </row>
    <row r="158" spans="1:28">
      <c r="A158" s="104" t="s">
        <v>586</v>
      </c>
      <c r="B158">
        <v>135</v>
      </c>
      <c r="C158" s="55">
        <v>101.85</v>
      </c>
      <c r="D158" s="56">
        <v>1.3239000000000001</v>
      </c>
      <c r="E158" s="19">
        <f t="shared" si="116"/>
        <v>0.21989280999999999</v>
      </c>
      <c r="F158" s="37">
        <f t="shared" si="117"/>
        <v>1.86508888888888E-2</v>
      </c>
      <c r="H158" s="41">
        <f t="shared" si="118"/>
        <v>2.5178699999999878</v>
      </c>
      <c r="I158" t="s">
        <v>7</v>
      </c>
      <c r="J158" s="96" t="s">
        <v>587</v>
      </c>
      <c r="K158" s="80">
        <f t="shared" si="62"/>
        <v>43699</v>
      </c>
      <c r="L158" s="80" t="str">
        <f t="shared" ca="1" si="63"/>
        <v>2019-12-02</v>
      </c>
      <c r="M158" s="82">
        <f t="shared" ca="1" si="64"/>
        <v>13905</v>
      </c>
      <c r="N158" s="99">
        <f t="shared" ca="1" si="65"/>
        <v>6.6092955771304973E-2</v>
      </c>
      <c r="O158" s="89">
        <f t="shared" si="59"/>
        <v>134.839215</v>
      </c>
      <c r="P158" s="89">
        <f t="shared" si="60"/>
        <v>0.16078500000000417</v>
      </c>
      <c r="Q158" s="92">
        <f t="shared" si="119"/>
        <v>0.89892810000000001</v>
      </c>
      <c r="R158" s="6">
        <f t="shared" si="69"/>
        <v>14998.489999999996</v>
      </c>
      <c r="S158" s="105">
        <f t="shared" si="61"/>
        <v>19856.500910999996</v>
      </c>
      <c r="T158" s="105"/>
      <c r="U158" s="105"/>
      <c r="V158" s="106">
        <f t="shared" si="120"/>
        <v>3686.1299999999997</v>
      </c>
      <c r="W158" s="106">
        <f t="shared" si="121"/>
        <v>23542.630910999997</v>
      </c>
      <c r="X158" s="96">
        <f t="shared" si="67"/>
        <v>21645</v>
      </c>
      <c r="Y158" s="6">
        <f t="shared" si="122"/>
        <v>1897.6309109999966</v>
      </c>
      <c r="Z158" s="4">
        <f t="shared" si="123"/>
        <v>8.7670635758835491E-2</v>
      </c>
      <c r="AA158" s="4">
        <f t="shared" si="124"/>
        <v>0.10566538490450661</v>
      </c>
      <c r="AB158" s="123">
        <f t="shared" si="68"/>
        <v>0.20124192111111119</v>
      </c>
    </row>
    <row r="159" spans="1:28">
      <c r="A159" s="104" t="s">
        <v>588</v>
      </c>
      <c r="B159">
        <v>135</v>
      </c>
      <c r="C159" s="55">
        <v>101.16</v>
      </c>
      <c r="D159" s="56">
        <v>1.333</v>
      </c>
      <c r="E159" s="19">
        <f t="shared" si="116"/>
        <v>0.21989752000000001</v>
      </c>
      <c r="F159" s="37">
        <f t="shared" si="117"/>
        <v>1.1749866666666633E-2</v>
      </c>
      <c r="H159" s="41">
        <f t="shared" si="118"/>
        <v>1.5862319999999954</v>
      </c>
      <c r="I159" t="s">
        <v>7</v>
      </c>
      <c r="J159" s="96" t="s">
        <v>589</v>
      </c>
      <c r="K159" s="80">
        <f t="shared" si="62"/>
        <v>43700</v>
      </c>
      <c r="L159" s="80" t="str">
        <f t="shared" ca="1" si="63"/>
        <v>2019-12-02</v>
      </c>
      <c r="M159" s="82">
        <f t="shared" ca="1" si="64"/>
        <v>13770</v>
      </c>
      <c r="N159" s="99">
        <f t="shared" ca="1" si="65"/>
        <v>4.2046091503267852E-2</v>
      </c>
      <c r="O159" s="89">
        <f t="shared" si="59"/>
        <v>134.84627999999998</v>
      </c>
      <c r="P159" s="89">
        <f t="shared" si="60"/>
        <v>0.15372000000002117</v>
      </c>
      <c r="Q159" s="92">
        <f t="shared" si="119"/>
        <v>0.89897519999999986</v>
      </c>
      <c r="R159" s="6">
        <f t="shared" si="69"/>
        <v>15099.649999999996</v>
      </c>
      <c r="S159" s="105">
        <f t="shared" si="61"/>
        <v>20127.833449999995</v>
      </c>
      <c r="T159" s="105"/>
      <c r="U159" s="105"/>
      <c r="V159" s="106">
        <f t="shared" si="120"/>
        <v>3686.1299999999997</v>
      </c>
      <c r="W159" s="106">
        <f t="shared" si="121"/>
        <v>23813.963449999996</v>
      </c>
      <c r="X159" s="96">
        <f t="shared" si="67"/>
        <v>21780</v>
      </c>
      <c r="Y159" s="6">
        <f t="shared" si="122"/>
        <v>2033.9634499999956</v>
      </c>
      <c r="Z159" s="4">
        <f t="shared" si="123"/>
        <v>9.3386751606978624E-2</v>
      </c>
      <c r="AA159" s="4">
        <f t="shared" si="124"/>
        <v>0.11241174220882511</v>
      </c>
      <c r="AB159" s="123">
        <f t="shared" si="68"/>
        <v>0.20814765333333338</v>
      </c>
    </row>
    <row r="160" spans="1:28">
      <c r="A160" s="104" t="s">
        <v>597</v>
      </c>
      <c r="B160">
        <v>135</v>
      </c>
      <c r="C160" s="55">
        <v>102.52</v>
      </c>
      <c r="D160" s="56">
        <v>1.3151999999999999</v>
      </c>
      <c r="E160" s="19">
        <f t="shared" si="116"/>
        <v>0.219889536</v>
      </c>
      <c r="F160" s="37">
        <f t="shared" ref="F160:F164" si="125">IF(G160="",($F$1*C160-B160)/B160,H160/B160)</f>
        <v>2.5351881481481507E-2</v>
      </c>
      <c r="H160" s="41">
        <f t="shared" ref="H160:H164" si="126">IF(G160="",$F$1*C160-B160,G160-B160)</f>
        <v>3.4225040000000035</v>
      </c>
      <c r="I160" t="s">
        <v>7</v>
      </c>
      <c r="J160" s="96" t="s">
        <v>598</v>
      </c>
      <c r="K160" s="80">
        <f t="shared" si="62"/>
        <v>43703</v>
      </c>
      <c r="L160" s="80" t="str">
        <f t="shared" ca="1" si="63"/>
        <v>2019-12-02</v>
      </c>
      <c r="M160" s="82">
        <f t="shared" ca="1" si="64"/>
        <v>13365</v>
      </c>
      <c r="N160" s="99">
        <f t="shared" ca="1" si="65"/>
        <v>9.3469057987280307E-2</v>
      </c>
      <c r="O160" s="89">
        <f t="shared" si="59"/>
        <v>134.83430399999997</v>
      </c>
      <c r="P160" s="89">
        <f t="shared" si="60"/>
        <v>0.16569600000002538</v>
      </c>
      <c r="Q160" s="92">
        <f t="shared" ref="Q160:Q164" si="127">O160/150</f>
        <v>0.89889535999999981</v>
      </c>
      <c r="R160" s="6">
        <f t="shared" si="69"/>
        <v>15202.169999999996</v>
      </c>
      <c r="S160" s="105">
        <f t="shared" si="61"/>
        <v>19993.893983999995</v>
      </c>
      <c r="T160" s="105"/>
      <c r="U160" s="105"/>
      <c r="V160" s="106">
        <f t="shared" ref="V160:V164" si="128">V159+U160</f>
        <v>3686.1299999999997</v>
      </c>
      <c r="W160" s="106">
        <f t="shared" ref="W160:W164" si="129">V160+S160</f>
        <v>23680.023983999996</v>
      </c>
      <c r="X160" s="96">
        <f t="shared" si="67"/>
        <v>21915</v>
      </c>
      <c r="Y160" s="6">
        <f t="shared" ref="Y160:Y164" si="130">W160-X160</f>
        <v>1765.0239839999958</v>
      </c>
      <c r="Z160" s="4">
        <f t="shared" ref="Z160:Z164" si="131">W160/X160-1</f>
        <v>8.0539538398357147E-2</v>
      </c>
      <c r="AA160" s="4">
        <f t="shared" ref="AA160:AA164" si="132">S160/(X160-V160)-1</f>
        <v>9.6825748606468531E-2</v>
      </c>
      <c r="AB160" s="123">
        <f t="shared" si="68"/>
        <v>0.19453765451851848</v>
      </c>
    </row>
    <row r="161" spans="1:28">
      <c r="A161" s="104" t="s">
        <v>599</v>
      </c>
      <c r="B161">
        <v>135</v>
      </c>
      <c r="C161" s="55">
        <v>101.22</v>
      </c>
      <c r="D161" s="56">
        <v>1.3321000000000001</v>
      </c>
      <c r="E161" s="19">
        <f t="shared" si="116"/>
        <v>0.21989010800000003</v>
      </c>
      <c r="F161" s="37">
        <f t="shared" si="125"/>
        <v>1.2349955555555635E-2</v>
      </c>
      <c r="H161" s="41">
        <f t="shared" si="126"/>
        <v>1.6672440000000108</v>
      </c>
      <c r="I161" t="s">
        <v>7</v>
      </c>
      <c r="J161" s="96" t="s">
        <v>600</v>
      </c>
      <c r="K161" s="80">
        <f t="shared" si="62"/>
        <v>43704</v>
      </c>
      <c r="L161" s="80" t="str">
        <f t="shared" ca="1" si="63"/>
        <v>2019-12-02</v>
      </c>
      <c r="M161" s="82">
        <f t="shared" ca="1" si="64"/>
        <v>13230</v>
      </c>
      <c r="N161" s="99">
        <f t="shared" ca="1" si="65"/>
        <v>4.599728344671232E-2</v>
      </c>
      <c r="O161" s="89">
        <f t="shared" si="59"/>
        <v>134.835162</v>
      </c>
      <c r="P161" s="89">
        <f t="shared" si="60"/>
        <v>0.16483800000000315</v>
      </c>
      <c r="Q161" s="92">
        <f t="shared" si="127"/>
        <v>0.89890108000000002</v>
      </c>
      <c r="R161" s="6">
        <f t="shared" si="69"/>
        <v>15303.389999999996</v>
      </c>
      <c r="S161" s="105">
        <f t="shared" si="61"/>
        <v>20385.645818999994</v>
      </c>
      <c r="T161" s="105"/>
      <c r="U161" s="105"/>
      <c r="V161" s="106">
        <f t="shared" si="128"/>
        <v>3686.1299999999997</v>
      </c>
      <c r="W161" s="106">
        <f t="shared" si="129"/>
        <v>24071.775818999995</v>
      </c>
      <c r="X161" s="96">
        <f t="shared" si="67"/>
        <v>22050</v>
      </c>
      <c r="Y161" s="6">
        <f t="shared" si="130"/>
        <v>2021.775818999995</v>
      </c>
      <c r="Z161" s="4">
        <f t="shared" si="131"/>
        <v>9.1690513333333001E-2</v>
      </c>
      <c r="AA161" s="4">
        <f t="shared" si="132"/>
        <v>0.1100953022973914</v>
      </c>
      <c r="AB161" s="123">
        <f t="shared" si="68"/>
        <v>0.2075401524444444</v>
      </c>
    </row>
    <row r="162" spans="1:28">
      <c r="A162" s="104" t="s">
        <v>601</v>
      </c>
      <c r="B162">
        <v>135</v>
      </c>
      <c r="C162" s="55">
        <v>101.58</v>
      </c>
      <c r="D162" s="56">
        <v>1.3273999999999999</v>
      </c>
      <c r="E162" s="19">
        <f t="shared" si="116"/>
        <v>0.219891528</v>
      </c>
      <c r="F162" s="37">
        <f t="shared" si="125"/>
        <v>1.5950488888889024E-2</v>
      </c>
      <c r="H162" s="41">
        <f t="shared" si="126"/>
        <v>2.153316000000018</v>
      </c>
      <c r="I162" t="s">
        <v>7</v>
      </c>
      <c r="J162" s="96" t="s">
        <v>602</v>
      </c>
      <c r="K162" s="80">
        <f t="shared" si="62"/>
        <v>43705</v>
      </c>
      <c r="L162" s="80" t="str">
        <f t="shared" ca="1" si="63"/>
        <v>2019-12-02</v>
      </c>
      <c r="M162" s="82">
        <f t="shared" ca="1" si="64"/>
        <v>13095</v>
      </c>
      <c r="N162" s="99">
        <f t="shared" ca="1" si="65"/>
        <v>6.0019880870561787E-2</v>
      </c>
      <c r="O162" s="89">
        <f t="shared" si="59"/>
        <v>134.83729199999999</v>
      </c>
      <c r="P162" s="89">
        <f t="shared" ref="P162:P164" si="133">B162-O162</f>
        <v>0.16270800000000918</v>
      </c>
      <c r="Q162" s="92">
        <f t="shared" si="127"/>
        <v>0.89891527999999998</v>
      </c>
      <c r="R162" s="6">
        <f t="shared" si="69"/>
        <v>15404.969999999996</v>
      </c>
      <c r="S162" s="105">
        <f t="shared" ref="S162:S164" si="134">R162*D162</f>
        <v>20448.557177999992</v>
      </c>
      <c r="T162" s="105"/>
      <c r="U162" s="105"/>
      <c r="V162" s="106">
        <f t="shared" si="128"/>
        <v>3686.1299999999997</v>
      </c>
      <c r="W162" s="106">
        <f t="shared" si="129"/>
        <v>24134.687177999993</v>
      </c>
      <c r="X162" s="96">
        <f t="shared" si="67"/>
        <v>22185</v>
      </c>
      <c r="Y162" s="6">
        <f t="shared" si="130"/>
        <v>1949.6871779999929</v>
      </c>
      <c r="Z162" s="4">
        <f t="shared" si="131"/>
        <v>8.7883127248140402E-2</v>
      </c>
      <c r="AA162" s="4">
        <f t="shared" si="132"/>
        <v>0.1053949337446014</v>
      </c>
      <c r="AB162" s="123">
        <f t="shared" si="68"/>
        <v>0.20394103911111097</v>
      </c>
    </row>
    <row r="163" spans="1:28">
      <c r="A163" s="104" t="s">
        <v>603</v>
      </c>
      <c r="B163">
        <v>135</v>
      </c>
      <c r="C163" s="55">
        <v>101.89</v>
      </c>
      <c r="D163" s="56">
        <v>1.3233999999999999</v>
      </c>
      <c r="E163" s="19">
        <f t="shared" si="116"/>
        <v>0.21989415066666668</v>
      </c>
      <c r="F163" s="37">
        <f t="shared" si="125"/>
        <v>1.9050948148148134E-2</v>
      </c>
      <c r="H163" s="41">
        <f t="shared" si="126"/>
        <v>2.5718779999999981</v>
      </c>
      <c r="I163" t="s">
        <v>7</v>
      </c>
      <c r="J163" s="96" t="s">
        <v>604</v>
      </c>
      <c r="K163" s="80">
        <f t="shared" si="62"/>
        <v>43706</v>
      </c>
      <c r="L163" s="80" t="str">
        <f t="shared" ca="1" si="63"/>
        <v>2019-12-02</v>
      </c>
      <c r="M163" s="82">
        <f t="shared" ca="1" si="64"/>
        <v>12960</v>
      </c>
      <c r="N163" s="99">
        <f t="shared" ca="1" si="65"/>
        <v>7.2433292438271554E-2</v>
      </c>
      <c r="O163" s="89">
        <f t="shared" si="59"/>
        <v>134.84122599999998</v>
      </c>
      <c r="P163" s="89">
        <f t="shared" si="133"/>
        <v>0.1587740000000224</v>
      </c>
      <c r="Q163" s="92">
        <f t="shared" si="127"/>
        <v>0.8989415066666665</v>
      </c>
      <c r="R163" s="6">
        <f t="shared" si="69"/>
        <v>15506.859999999995</v>
      </c>
      <c r="S163" s="105">
        <f t="shared" si="134"/>
        <v>20521.778523999994</v>
      </c>
      <c r="T163" s="105"/>
      <c r="U163" s="105"/>
      <c r="V163" s="106">
        <f t="shared" si="128"/>
        <v>3686.1299999999997</v>
      </c>
      <c r="W163" s="106">
        <f t="shared" si="129"/>
        <v>24207.908523999995</v>
      </c>
      <c r="X163" s="96">
        <f t="shared" si="67"/>
        <v>22320</v>
      </c>
      <c r="Y163" s="6">
        <f t="shared" si="130"/>
        <v>1887.9085239999949</v>
      </c>
      <c r="Z163" s="4">
        <f t="shared" si="131"/>
        <v>8.4583715232974699E-2</v>
      </c>
      <c r="AA163" s="4">
        <f t="shared" si="132"/>
        <v>0.10131596517524244</v>
      </c>
      <c r="AB163" s="123">
        <f t="shared" si="68"/>
        <v>0.20084320251851853</v>
      </c>
    </row>
    <row r="164" spans="1:28">
      <c r="A164" s="104" t="s">
        <v>605</v>
      </c>
      <c r="B164">
        <v>135</v>
      </c>
      <c r="C164" s="55">
        <v>101.65</v>
      </c>
      <c r="D164" s="56">
        <v>1.3265</v>
      </c>
      <c r="E164" s="19">
        <f t="shared" si="116"/>
        <v>0.21989248333333333</v>
      </c>
      <c r="F164" s="37">
        <f t="shared" si="125"/>
        <v>1.6650592592592755E-2</v>
      </c>
      <c r="H164" s="41">
        <f t="shared" si="126"/>
        <v>2.2478300000000218</v>
      </c>
      <c r="I164" t="s">
        <v>7</v>
      </c>
      <c r="J164" s="96" t="s">
        <v>606</v>
      </c>
      <c r="K164" s="80">
        <f t="shared" si="62"/>
        <v>43707</v>
      </c>
      <c r="L164" s="80" t="str">
        <f t="shared" ca="1" si="63"/>
        <v>2019-12-02</v>
      </c>
      <c r="M164" s="82">
        <f t="shared" ca="1" si="64"/>
        <v>12825</v>
      </c>
      <c r="N164" s="99">
        <f t="shared" ca="1" si="65"/>
        <v>6.3973329434698467E-2</v>
      </c>
      <c r="O164" s="89">
        <f t="shared" si="59"/>
        <v>134.83872500000001</v>
      </c>
      <c r="P164" s="89">
        <f t="shared" si="133"/>
        <v>0.16127499999998918</v>
      </c>
      <c r="Q164" s="92">
        <f t="shared" si="127"/>
        <v>0.8989248333333334</v>
      </c>
      <c r="R164" s="6">
        <f t="shared" si="69"/>
        <v>15608.509999999995</v>
      </c>
      <c r="S164" s="105">
        <f t="shared" si="134"/>
        <v>20704.688514999994</v>
      </c>
      <c r="T164" s="105"/>
      <c r="U164" s="105"/>
      <c r="V164" s="106">
        <f t="shared" si="128"/>
        <v>3686.1299999999997</v>
      </c>
      <c r="W164" s="106">
        <f t="shared" si="129"/>
        <v>24390.818514999995</v>
      </c>
      <c r="X164" s="96">
        <f t="shared" si="67"/>
        <v>22455</v>
      </c>
      <c r="Y164" s="6">
        <f t="shared" si="130"/>
        <v>1935.8185149999954</v>
      </c>
      <c r="Z164" s="4">
        <f t="shared" si="131"/>
        <v>8.620879603651721E-2</v>
      </c>
      <c r="AA164" s="4">
        <f t="shared" si="132"/>
        <v>0.10313985418408222</v>
      </c>
      <c r="AB164" s="123">
        <f t="shared" si="68"/>
        <v>0.20324189074074059</v>
      </c>
    </row>
    <row r="165" spans="1:28">
      <c r="A165" s="104" t="s">
        <v>623</v>
      </c>
      <c r="B165">
        <v>135</v>
      </c>
      <c r="C165" s="55">
        <v>100.43</v>
      </c>
      <c r="D165" s="56">
        <v>1.3426</v>
      </c>
      <c r="E165" s="19">
        <f t="shared" ref="E165" si="135">10%*Q165+13%</f>
        <v>0.21989154533333335</v>
      </c>
      <c r="F165" s="37">
        <f t="shared" ref="F165" si="136">IF(G165="",($F$1*C165-B165)/B165,H165/B165)</f>
        <v>4.4487851851853421E-3</v>
      </c>
      <c r="H165" s="41">
        <f t="shared" ref="H165" si="137">IF(G165="",$F$1*C165-B165,G165-B165)</f>
        <v>0.60058600000002116</v>
      </c>
      <c r="I165" t="s">
        <v>7</v>
      </c>
      <c r="J165" s="96" t="s">
        <v>624</v>
      </c>
      <c r="K165" s="80">
        <f t="shared" ref="K165" si="138">DATE(MID(J165,1,4),MID(J165,5,2),MID(J165,7,2))</f>
        <v>43710</v>
      </c>
      <c r="L165" s="80" t="str">
        <f t="shared" ref="L165" ca="1" si="139">IF(LEN(J165) &gt; 15,DATE(MID(J165,12,4),MID(J165,16,2),MID(J165,18,2)),TEXT(TODAY(),"yyyy-mm-dd"))</f>
        <v>2019-12-02</v>
      </c>
      <c r="M165" s="82">
        <f t="shared" ca="1" si="64"/>
        <v>12420</v>
      </c>
      <c r="N165" s="99">
        <f t="shared" ref="N165" ca="1" si="140">H165/M165*365</f>
        <v>1.7650071658615759E-2</v>
      </c>
      <c r="O165" s="89">
        <f t="shared" ref="O165" si="141">D165*C165</f>
        <v>134.83731800000001</v>
      </c>
      <c r="P165" s="89">
        <f t="shared" ref="P165" si="142">B165-O165</f>
        <v>0.16268199999998956</v>
      </c>
      <c r="Q165" s="92">
        <f t="shared" ref="Q165" si="143">O165/150</f>
        <v>0.89891545333333345</v>
      </c>
      <c r="R165" s="6">
        <f t="shared" ref="R165" si="144">R164+C165-T165</f>
        <v>15708.939999999995</v>
      </c>
      <c r="S165" s="105">
        <f t="shared" ref="S165" si="145">R165*D165</f>
        <v>21090.822843999995</v>
      </c>
      <c r="T165" s="105"/>
      <c r="U165" s="105"/>
      <c r="V165" s="106">
        <f t="shared" ref="V165" si="146">V164+U165</f>
        <v>3686.1299999999997</v>
      </c>
      <c r="W165" s="106">
        <f t="shared" ref="W165" si="147">V165+S165</f>
        <v>24776.952843999996</v>
      </c>
      <c r="X165" s="96">
        <f t="shared" ref="X165" si="148">X164+B165</f>
        <v>22590</v>
      </c>
      <c r="Y165" s="6">
        <f t="shared" ref="Y165" si="149">W165-X165</f>
        <v>2186.9528439999958</v>
      </c>
      <c r="Z165" s="4">
        <f t="shared" ref="Z165" si="150">W165/X165-1</f>
        <v>9.6810661531651077E-2</v>
      </c>
      <c r="AA165" s="4">
        <f t="shared" ref="AA165" si="151">S165/(X165-V165)-1</f>
        <v>0.11568810217167158</v>
      </c>
      <c r="AB165" s="123">
        <f t="shared" si="68"/>
        <v>0.215442760148148</v>
      </c>
    </row>
    <row r="166" spans="1:28">
      <c r="A166" s="104" t="s">
        <v>625</v>
      </c>
      <c r="B166">
        <v>135</v>
      </c>
      <c r="C166" s="55">
        <v>100.31</v>
      </c>
      <c r="D166" s="56">
        <v>1.3442000000000001</v>
      </c>
      <c r="E166" s="19">
        <f t="shared" ref="E166:E168" si="152">10%*Q166+13%</f>
        <v>0.21989113466666668</v>
      </c>
      <c r="F166" s="37">
        <f t="shared" ref="F166:F168" si="153">IF(G166="",($F$1*C166-B166)/B166,H166/B166)</f>
        <v>3.2486074074075466E-3</v>
      </c>
      <c r="H166" s="41">
        <f t="shared" ref="H166:H168" si="154">IF(G166="",$F$1*C166-B166,G166-B166)</f>
        <v>0.43856200000001877</v>
      </c>
      <c r="I166" t="s">
        <v>7</v>
      </c>
      <c r="J166" s="96" t="s">
        <v>626</v>
      </c>
      <c r="K166" s="80">
        <f t="shared" ref="K166:K168" si="155">DATE(MID(J166,1,4),MID(J166,5,2),MID(J166,7,2))</f>
        <v>43711</v>
      </c>
      <c r="L166" s="80" t="str">
        <f t="shared" ref="L166:L168" ca="1" si="156">IF(LEN(J166) &gt; 15,DATE(MID(J166,12,4),MID(J166,16,2),MID(J166,18,2)),TEXT(TODAY(),"yyyy-mm-dd"))</f>
        <v>2019-12-02</v>
      </c>
      <c r="M166" s="82">
        <f t="shared" ca="1" si="64"/>
        <v>12285</v>
      </c>
      <c r="N166" s="99">
        <f t="shared" ref="N166:N168" ca="1" si="157">H166/M166*365</f>
        <v>1.303012861212917E-2</v>
      </c>
      <c r="O166" s="89">
        <f t="shared" ref="O166:O168" si="158">D166*C166</f>
        <v>134.836702</v>
      </c>
      <c r="P166" s="89">
        <f t="shared" ref="P166:P168" si="159">B166-O166</f>
        <v>0.1632979999999975</v>
      </c>
      <c r="Q166" s="92">
        <f t="shared" ref="Q166:Q168" si="160">O166/150</f>
        <v>0.89891134666666672</v>
      </c>
      <c r="R166" s="6">
        <f t="shared" ref="R166:R167" si="161">R165+C166-T166</f>
        <v>15809.249999999995</v>
      </c>
      <c r="S166" s="105">
        <f t="shared" ref="S166:S167" si="162">R166*D166</f>
        <v>21250.793849999995</v>
      </c>
      <c r="T166" s="105"/>
      <c r="U166" s="105"/>
      <c r="V166" s="106">
        <f t="shared" ref="V166:V167" si="163">V165+U166</f>
        <v>3686.1299999999997</v>
      </c>
      <c r="W166" s="106">
        <f t="shared" ref="W166:W167" si="164">V166+S166</f>
        <v>24936.923849999996</v>
      </c>
      <c r="X166" s="96">
        <f t="shared" ref="X166:X167" si="165">X165+B166</f>
        <v>22725</v>
      </c>
      <c r="Y166" s="6">
        <f t="shared" ref="Y166:Y167" si="166">W166-X166</f>
        <v>2211.9238499999956</v>
      </c>
      <c r="Z166" s="4">
        <f t="shared" ref="Z166:Z167" si="167">W166/X166-1</f>
        <v>9.7334382838283551E-2</v>
      </c>
      <c r="AA166" s="4">
        <f t="shared" ref="AA166:AA167" si="168">S166/(X166-V166)-1</f>
        <v>0.11617936621238534</v>
      </c>
      <c r="AB166" s="123">
        <f t="shared" si="68"/>
        <v>0.21664252725925914</v>
      </c>
    </row>
    <row r="167" spans="1:28">
      <c r="A167" s="104" t="s">
        <v>627</v>
      </c>
      <c r="B167">
        <v>135</v>
      </c>
      <c r="C167" s="55">
        <v>99.45</v>
      </c>
      <c r="D167" s="56">
        <v>1.3557999999999999</v>
      </c>
      <c r="E167" s="19">
        <f t="shared" si="152"/>
        <v>0.21988953999999999</v>
      </c>
      <c r="F167" s="37">
        <f t="shared" si="153"/>
        <v>-5.3526666666666896E-3</v>
      </c>
      <c r="H167" s="41">
        <f t="shared" si="154"/>
        <v>-0.72261000000000308</v>
      </c>
      <c r="I167" t="s">
        <v>7</v>
      </c>
      <c r="J167" s="96" t="s">
        <v>628</v>
      </c>
      <c r="K167" s="80">
        <f t="shared" si="155"/>
        <v>43712</v>
      </c>
      <c r="L167" s="80" t="str">
        <f t="shared" ca="1" si="156"/>
        <v>2019-12-02</v>
      </c>
      <c r="M167" s="82">
        <f t="shared" ca="1" si="64"/>
        <v>12150</v>
      </c>
      <c r="N167" s="99">
        <f t="shared" ca="1" si="157"/>
        <v>-2.170803703703713E-2</v>
      </c>
      <c r="O167" s="89">
        <f t="shared" si="158"/>
        <v>134.83430999999999</v>
      </c>
      <c r="P167" s="89">
        <f t="shared" si="159"/>
        <v>0.16569000000001211</v>
      </c>
      <c r="Q167" s="92">
        <f t="shared" si="160"/>
        <v>0.8988953999999999</v>
      </c>
      <c r="R167" s="6">
        <f t="shared" si="161"/>
        <v>15908.699999999995</v>
      </c>
      <c r="S167" s="105">
        <f t="shared" si="162"/>
        <v>21569.015459999991</v>
      </c>
      <c r="T167" s="105"/>
      <c r="U167" s="105"/>
      <c r="V167" s="106">
        <f t="shared" si="163"/>
        <v>3686.1299999999997</v>
      </c>
      <c r="W167" s="106">
        <f t="shared" si="164"/>
        <v>25255.145459999992</v>
      </c>
      <c r="X167" s="96">
        <f t="shared" si="165"/>
        <v>22860</v>
      </c>
      <c r="Y167" s="6">
        <f t="shared" si="166"/>
        <v>2395.1454599999925</v>
      </c>
      <c r="Z167" s="4">
        <f t="shared" si="167"/>
        <v>0.10477451706036711</v>
      </c>
      <c r="AA167" s="4">
        <f t="shared" si="168"/>
        <v>0.12491716382764628</v>
      </c>
      <c r="AB167" s="123">
        <f t="shared" si="68"/>
        <v>0.22524220666666669</v>
      </c>
    </row>
    <row r="168" spans="1:28">
      <c r="A168" s="104" t="s">
        <v>629</v>
      </c>
      <c r="B168">
        <v>135</v>
      </c>
      <c r="C168" s="55">
        <v>98.52</v>
      </c>
      <c r="D168" s="56">
        <v>1.3686</v>
      </c>
      <c r="E168" s="19">
        <f t="shared" si="152"/>
        <v>0.21988964799999999</v>
      </c>
      <c r="F168" s="37">
        <f t="shared" si="153"/>
        <v>-1.4654044444444446E-2</v>
      </c>
      <c r="H168" s="41">
        <f t="shared" si="154"/>
        <v>-1.9782960000000003</v>
      </c>
      <c r="I168" t="s">
        <v>7</v>
      </c>
      <c r="J168" s="96" t="s">
        <v>630</v>
      </c>
      <c r="K168" s="80">
        <f t="shared" si="155"/>
        <v>43713</v>
      </c>
      <c r="L168" s="80" t="str">
        <f t="shared" ca="1" si="156"/>
        <v>2019-12-02</v>
      </c>
      <c r="M168" s="82">
        <f t="shared" ca="1" si="64"/>
        <v>12015</v>
      </c>
      <c r="N168" s="99">
        <f t="shared" ca="1" si="157"/>
        <v>-6.0098047440699132E-2</v>
      </c>
      <c r="O168" s="89">
        <f t="shared" si="158"/>
        <v>134.83447200000001</v>
      </c>
      <c r="P168" s="89">
        <f t="shared" si="159"/>
        <v>0.16552799999999479</v>
      </c>
      <c r="Q168" s="92">
        <f t="shared" si="160"/>
        <v>0.89889648</v>
      </c>
      <c r="R168" s="6">
        <f t="shared" ref="R168" si="169">R167+C168-T168</f>
        <v>15599.679999999995</v>
      </c>
      <c r="S168" s="105">
        <f t="shared" ref="S168" si="170">R168*D168</f>
        <v>21349.722047999992</v>
      </c>
      <c r="T168" s="105">
        <v>407.54</v>
      </c>
      <c r="U168" s="105">
        <v>554.97</v>
      </c>
      <c r="V168" s="106">
        <f t="shared" ref="V168" si="171">V167+U168</f>
        <v>4241.0999999999995</v>
      </c>
      <c r="W168" s="106">
        <f t="shared" ref="W168" si="172">V168+S168</f>
        <v>25590.822047999991</v>
      </c>
      <c r="X168" s="96">
        <f t="shared" ref="X168" si="173">X167+B168</f>
        <v>22995</v>
      </c>
      <c r="Y168" s="6">
        <f t="shared" ref="Y168" si="174">W168-X168</f>
        <v>2595.8220479999909</v>
      </c>
      <c r="Z168" s="4">
        <f t="shared" ref="Z168" si="175">W168/X168-1</f>
        <v>0.11288636868884505</v>
      </c>
      <c r="AA168" s="4">
        <f t="shared" ref="AA168" si="176">S168/(X168-V168)-1</f>
        <v>0.13841505222913586</v>
      </c>
      <c r="AB168" s="123">
        <f t="shared" si="68"/>
        <v>0.23454369244444445</v>
      </c>
    </row>
    <row r="169" spans="1:28">
      <c r="A169" s="104" t="s">
        <v>631</v>
      </c>
      <c r="B169">
        <v>135</v>
      </c>
      <c r="C169" s="55">
        <v>97.96</v>
      </c>
      <c r="D169" s="56">
        <v>1.3765000000000001</v>
      </c>
      <c r="E169" s="19">
        <f t="shared" ref="E169" si="177">10%*Q169+13%</f>
        <v>0.21989462666666668</v>
      </c>
      <c r="F169" s="37">
        <f t="shared" ref="F169" si="178">IF(G169="",($F$1*C169-B169)/B169,H169/B169)</f>
        <v>-2.025487407407409E-2</v>
      </c>
      <c r="H169" s="41">
        <f t="shared" ref="H169" si="179">IF(G169="",$F$1*C169-B169,G169-B169)</f>
        <v>-2.7344080000000019</v>
      </c>
      <c r="I169" t="s">
        <v>7</v>
      </c>
      <c r="J169" s="96" t="s">
        <v>632</v>
      </c>
      <c r="K169" s="80">
        <f t="shared" ref="K169" si="180">DATE(MID(J169,1,4),MID(J169,5,2),MID(J169,7,2))</f>
        <v>43714</v>
      </c>
      <c r="L169" s="80" t="str">
        <f t="shared" ref="L169" ca="1" si="181">IF(LEN(J169) &gt; 15,DATE(MID(J169,12,4),MID(J169,16,2),MID(J169,18,2)),TEXT(TODAY(),"yyyy-mm-dd"))</f>
        <v>2019-12-02</v>
      </c>
      <c r="M169" s="82">
        <f t="shared" ca="1" si="64"/>
        <v>11880</v>
      </c>
      <c r="N169" s="99">
        <f t="shared" ref="N169" ca="1" si="182">H169/M169*365</f>
        <v>-8.4011693602693657E-2</v>
      </c>
      <c r="O169" s="89">
        <f t="shared" ref="O169" si="183">D169*C169</f>
        <v>134.84193999999999</v>
      </c>
      <c r="P169" s="89">
        <f t="shared" ref="P169" si="184">B169-O169</f>
        <v>0.15806000000000608</v>
      </c>
      <c r="Q169" s="92">
        <f t="shared" ref="Q169" si="185">O169/150</f>
        <v>0.89894626666666666</v>
      </c>
      <c r="R169" s="6">
        <f t="shared" ref="R169" si="186">R168+C169-T169</f>
        <v>15456.739999999994</v>
      </c>
      <c r="S169" s="105">
        <f t="shared" ref="S169" si="187">R169*D169</f>
        <v>21276.202609999993</v>
      </c>
      <c r="T169" s="105">
        <v>240.9</v>
      </c>
      <c r="U169" s="105">
        <v>329.94</v>
      </c>
      <c r="V169" s="106">
        <f t="shared" ref="V169" si="188">V168+U169</f>
        <v>4571.0399999999991</v>
      </c>
      <c r="W169" s="106">
        <f t="shared" ref="W169" si="189">V169+S169</f>
        <v>25847.242609999994</v>
      </c>
      <c r="X169" s="96">
        <f t="shared" ref="X169" si="190">X168+B169</f>
        <v>23130</v>
      </c>
      <c r="Y169" s="6">
        <f t="shared" ref="Y169" si="191">W169-X169</f>
        <v>2717.2426099999939</v>
      </c>
      <c r="Z169" s="4">
        <f t="shared" ref="Z169" si="192">W169/X169-1</f>
        <v>0.11747698270644169</v>
      </c>
      <c r="AA169" s="4">
        <f t="shared" ref="AA169" si="193">S169/(X169-V169)-1</f>
        <v>0.14641136195131588</v>
      </c>
      <c r="AB169" s="123">
        <f t="shared" si="68"/>
        <v>0.24014950074074076</v>
      </c>
    </row>
    <row r="170" spans="1:28">
      <c r="A170" s="104" t="s">
        <v>641</v>
      </c>
      <c r="B170">
        <v>135</v>
      </c>
      <c r="C170" s="55">
        <v>97.4</v>
      </c>
      <c r="D170" s="56">
        <v>1.3844000000000001</v>
      </c>
      <c r="E170" s="19">
        <f t="shared" ref="E170:E174" si="194">10%*Q170+13%</f>
        <v>0.21989370666666669</v>
      </c>
      <c r="F170" s="37">
        <f t="shared" ref="F170:F174" si="195">IF(G170="",($F$1*C170-B170)/B170,H170/B170)</f>
        <v>-2.585570370370352E-2</v>
      </c>
      <c r="H170" s="41">
        <f t="shared" ref="H170:H174" si="196">IF(G170="",$F$1*C170-B170,G170-B170)</f>
        <v>-3.4905199999999752</v>
      </c>
      <c r="I170" t="s">
        <v>7</v>
      </c>
      <c r="J170" s="96" t="s">
        <v>642</v>
      </c>
      <c r="K170" s="80">
        <f t="shared" ref="K170:K174" si="197">DATE(MID(J170,1,4),MID(J170,5,2),MID(J170,7,2))</f>
        <v>43717</v>
      </c>
      <c r="L170" s="80" t="str">
        <f t="shared" ref="L170:L174" ca="1" si="198">IF(LEN(J170) &gt; 15,DATE(MID(J170,12,4),MID(J170,16,2),MID(J170,18,2)),TEXT(TODAY(),"yyyy-mm-dd"))</f>
        <v>2019-12-02</v>
      </c>
      <c r="M170" s="82">
        <f t="shared" ca="1" si="64"/>
        <v>11475</v>
      </c>
      <c r="N170" s="99">
        <f t="shared" ref="N170:N174" ca="1" si="199">H170/M170*365</f>
        <v>-0.11102743355119746</v>
      </c>
      <c r="O170" s="89">
        <f t="shared" ref="O170:O174" si="200">D170*C170</f>
        <v>134.84056000000001</v>
      </c>
      <c r="P170" s="89">
        <f t="shared" ref="P170:P174" si="201">B170-O170</f>
        <v>0.15943999999998937</v>
      </c>
      <c r="Q170" s="92">
        <f t="shared" ref="Q170:Q174" si="202">O170/150</f>
        <v>0.89893706666666673</v>
      </c>
      <c r="R170" s="6">
        <f t="shared" ref="R170:R174" si="203">R169+C170-T170</f>
        <v>15554.139999999994</v>
      </c>
      <c r="S170" s="105">
        <f t="shared" ref="S170:S174" si="204">R170*D170</f>
        <v>21533.151415999993</v>
      </c>
      <c r="T170" s="105"/>
      <c r="U170" s="105"/>
      <c r="V170" s="106">
        <f t="shared" ref="V170:V174" si="205">V169+U170</f>
        <v>4571.0399999999991</v>
      </c>
      <c r="W170" s="106">
        <f t="shared" ref="W170:W174" si="206">V170+S170</f>
        <v>26104.191415999994</v>
      </c>
      <c r="X170" s="96">
        <f t="shared" ref="X170:X174" si="207">X169+B170</f>
        <v>23265</v>
      </c>
      <c r="Y170" s="6">
        <f t="shared" ref="Y170:Y174" si="208">W170-X170</f>
        <v>2839.1914159999942</v>
      </c>
      <c r="Z170" s="4">
        <f t="shared" ref="Z170:Z174" si="209">W170/X170-1</f>
        <v>0.12203702626262602</v>
      </c>
      <c r="AA170" s="4">
        <f t="shared" ref="AA170:AA174" si="210">S170/(X170-V170)-1</f>
        <v>0.15187747357970127</v>
      </c>
      <c r="AB170" s="123">
        <f t="shared" si="68"/>
        <v>0.24574941037037021</v>
      </c>
    </row>
    <row r="171" spans="1:28">
      <c r="A171" s="104" t="s">
        <v>643</v>
      </c>
      <c r="B171">
        <v>135</v>
      </c>
      <c r="C171" s="55">
        <v>97.72</v>
      </c>
      <c r="D171" s="56">
        <v>1.3798999999999999</v>
      </c>
      <c r="E171" s="19">
        <f t="shared" si="194"/>
        <v>0.21989588533333335</v>
      </c>
      <c r="F171" s="37">
        <f t="shared" si="195"/>
        <v>-2.2655229629629681E-2</v>
      </c>
      <c r="H171" s="41">
        <f t="shared" si="196"/>
        <v>-3.0584560000000067</v>
      </c>
      <c r="I171" t="s">
        <v>7</v>
      </c>
      <c r="J171" s="96" t="s">
        <v>644</v>
      </c>
      <c r="K171" s="80">
        <f t="shared" si="197"/>
        <v>43718</v>
      </c>
      <c r="L171" s="80" t="str">
        <f t="shared" ca="1" si="198"/>
        <v>2019-12-02</v>
      </c>
      <c r="M171" s="82">
        <f t="shared" ca="1" si="64"/>
        <v>11340</v>
      </c>
      <c r="N171" s="99">
        <f t="shared" ca="1" si="199"/>
        <v>-9.8442366843033716E-2</v>
      </c>
      <c r="O171" s="89">
        <f t="shared" si="200"/>
        <v>134.843828</v>
      </c>
      <c r="P171" s="89">
        <f t="shared" si="201"/>
        <v>0.15617199999999798</v>
      </c>
      <c r="Q171" s="92">
        <f t="shared" si="202"/>
        <v>0.89895885333333336</v>
      </c>
      <c r="R171" s="6">
        <f t="shared" si="203"/>
        <v>15651.859999999993</v>
      </c>
      <c r="S171" s="105">
        <f t="shared" si="204"/>
        <v>21598.00161399999</v>
      </c>
      <c r="T171" s="105"/>
      <c r="U171" s="105"/>
      <c r="V171" s="106">
        <f t="shared" si="205"/>
        <v>4571.0399999999991</v>
      </c>
      <c r="W171" s="106">
        <f t="shared" si="206"/>
        <v>26169.041613999987</v>
      </c>
      <c r="X171" s="96">
        <f t="shared" si="207"/>
        <v>23400</v>
      </c>
      <c r="Y171" s="6">
        <f t="shared" si="208"/>
        <v>2769.041613999987</v>
      </c>
      <c r="Z171" s="4">
        <f t="shared" si="209"/>
        <v>0.11833511170940114</v>
      </c>
      <c r="AA171" s="4">
        <f t="shared" si="210"/>
        <v>0.14706290809476408</v>
      </c>
      <c r="AB171" s="123">
        <f t="shared" si="68"/>
        <v>0.24255111496296303</v>
      </c>
    </row>
    <row r="172" spans="1:28">
      <c r="A172" s="104" t="s">
        <v>645</v>
      </c>
      <c r="B172">
        <v>135</v>
      </c>
      <c r="C172" s="55">
        <v>98.39</v>
      </c>
      <c r="D172" s="56">
        <v>1.3704000000000001</v>
      </c>
      <c r="E172" s="19">
        <f t="shared" si="194"/>
        <v>0.219889104</v>
      </c>
      <c r="F172" s="37">
        <f t="shared" si="195"/>
        <v>-1.595423703703697E-2</v>
      </c>
      <c r="H172" s="41">
        <f t="shared" si="196"/>
        <v>-2.153821999999991</v>
      </c>
      <c r="I172" t="s">
        <v>7</v>
      </c>
      <c r="J172" s="96" t="s">
        <v>646</v>
      </c>
      <c r="K172" s="80">
        <f t="shared" si="197"/>
        <v>43719</v>
      </c>
      <c r="L172" s="80" t="str">
        <f t="shared" ca="1" si="198"/>
        <v>2019-12-02</v>
      </c>
      <c r="M172" s="82">
        <f t="shared" ca="1" si="64"/>
        <v>11205</v>
      </c>
      <c r="N172" s="99">
        <f t="shared" ca="1" si="199"/>
        <v>-7.0160199018295122E-2</v>
      </c>
      <c r="O172" s="89">
        <f t="shared" si="200"/>
        <v>134.83365600000002</v>
      </c>
      <c r="P172" s="89">
        <f t="shared" si="201"/>
        <v>0.16634399999998095</v>
      </c>
      <c r="Q172" s="92">
        <f t="shared" si="202"/>
        <v>0.89889104000000009</v>
      </c>
      <c r="R172" s="6">
        <f t="shared" si="203"/>
        <v>15750.249999999993</v>
      </c>
      <c r="S172" s="105">
        <f t="shared" si="204"/>
        <v>21584.142599999992</v>
      </c>
      <c r="T172" s="105"/>
      <c r="U172" s="105"/>
      <c r="V172" s="106">
        <f t="shared" si="205"/>
        <v>4571.0399999999991</v>
      </c>
      <c r="W172" s="106">
        <f t="shared" si="206"/>
        <v>26155.182599999993</v>
      </c>
      <c r="X172" s="96">
        <f t="shared" si="207"/>
        <v>23535</v>
      </c>
      <c r="Y172" s="6">
        <f t="shared" si="208"/>
        <v>2620.1825999999928</v>
      </c>
      <c r="Z172" s="4">
        <f t="shared" si="209"/>
        <v>0.11133131931166318</v>
      </c>
      <c r="AA172" s="4">
        <f t="shared" si="210"/>
        <v>0.13816642726519102</v>
      </c>
      <c r="AB172" s="123">
        <f t="shared" si="68"/>
        <v>0.23584334103703697</v>
      </c>
    </row>
    <row r="173" spans="1:28">
      <c r="A173" s="104" t="s">
        <v>647</v>
      </c>
      <c r="B173">
        <v>135</v>
      </c>
      <c r="C173" s="55">
        <v>97.41</v>
      </c>
      <c r="D173" s="56">
        <v>1.3843000000000001</v>
      </c>
      <c r="E173" s="19">
        <f t="shared" si="194"/>
        <v>0.21989644200000003</v>
      </c>
      <c r="F173" s="37">
        <f t="shared" si="195"/>
        <v>-2.5755688888888791E-2</v>
      </c>
      <c r="H173" s="41">
        <f t="shared" si="196"/>
        <v>-3.4770179999999868</v>
      </c>
      <c r="I173" t="s">
        <v>7</v>
      </c>
      <c r="J173" s="96" t="s">
        <v>648</v>
      </c>
      <c r="K173" s="80">
        <f t="shared" si="197"/>
        <v>43720</v>
      </c>
      <c r="L173" s="80" t="str">
        <f t="shared" ca="1" si="198"/>
        <v>2019-12-02</v>
      </c>
      <c r="M173" s="82">
        <f t="shared" ca="1" si="64"/>
        <v>11070</v>
      </c>
      <c r="N173" s="99">
        <f t="shared" ca="1" si="199"/>
        <v>-0.11464422493224889</v>
      </c>
      <c r="O173" s="89">
        <f t="shared" si="200"/>
        <v>134.844663</v>
      </c>
      <c r="P173" s="89">
        <f t="shared" si="201"/>
        <v>0.15533700000000294</v>
      </c>
      <c r="Q173" s="92">
        <f t="shared" si="202"/>
        <v>0.89896441999999999</v>
      </c>
      <c r="R173" s="6">
        <f t="shared" si="203"/>
        <v>15847.659999999993</v>
      </c>
      <c r="S173" s="105">
        <f t="shared" si="204"/>
        <v>21937.915737999992</v>
      </c>
      <c r="T173" s="105"/>
      <c r="U173" s="105"/>
      <c r="V173" s="106">
        <f t="shared" si="205"/>
        <v>4571.0399999999991</v>
      </c>
      <c r="W173" s="106">
        <f t="shared" si="206"/>
        <v>26508.95573799999</v>
      </c>
      <c r="X173" s="96">
        <f t="shared" si="207"/>
        <v>23670</v>
      </c>
      <c r="Y173" s="6">
        <f t="shared" si="208"/>
        <v>2838.9557379999897</v>
      </c>
      <c r="Z173" s="4">
        <f t="shared" si="209"/>
        <v>0.11993898343895193</v>
      </c>
      <c r="AA173" s="4">
        <f t="shared" si="210"/>
        <v>0.14864451980631377</v>
      </c>
      <c r="AB173" s="123">
        <f t="shared" si="68"/>
        <v>0.24565213088888882</v>
      </c>
    </row>
    <row r="174" spans="1:28">
      <c r="A174" s="104" t="s">
        <v>649</v>
      </c>
      <c r="B174">
        <v>135</v>
      </c>
      <c r="C174" s="55">
        <v>97.75</v>
      </c>
      <c r="D174" s="56">
        <v>1.3794</v>
      </c>
      <c r="E174" s="19">
        <f t="shared" si="194"/>
        <v>0.2198909</v>
      </c>
      <c r="F174" s="37">
        <f t="shared" si="195"/>
        <v>-2.2355185185185072E-2</v>
      </c>
      <c r="H174" s="41">
        <f t="shared" si="196"/>
        <v>-3.0179499999999848</v>
      </c>
      <c r="I174" t="s">
        <v>7</v>
      </c>
      <c r="J174" s="96" t="s">
        <v>650</v>
      </c>
      <c r="K174" s="80">
        <f t="shared" si="197"/>
        <v>43724</v>
      </c>
      <c r="L174" s="80" t="str">
        <f t="shared" ca="1" si="198"/>
        <v>2019-12-02</v>
      </c>
      <c r="M174" s="82">
        <f t="shared" ca="1" si="64"/>
        <v>10530</v>
      </c>
      <c r="N174" s="99">
        <f t="shared" ca="1" si="199"/>
        <v>-0.10461080246913529</v>
      </c>
      <c r="O174" s="89">
        <f t="shared" si="200"/>
        <v>134.83635000000001</v>
      </c>
      <c r="P174" s="89">
        <f t="shared" si="201"/>
        <v>0.16364999999998986</v>
      </c>
      <c r="Q174" s="92">
        <f t="shared" si="202"/>
        <v>0.89890900000000007</v>
      </c>
      <c r="R174" s="6">
        <f t="shared" si="203"/>
        <v>15945.409999999993</v>
      </c>
      <c r="S174" s="105">
        <f t="shared" si="204"/>
        <v>21995.098553999989</v>
      </c>
      <c r="T174" s="105"/>
      <c r="U174" s="105"/>
      <c r="V174" s="106">
        <f t="shared" si="205"/>
        <v>4571.0399999999991</v>
      </c>
      <c r="W174" s="106">
        <f t="shared" si="206"/>
        <v>26566.13855399999</v>
      </c>
      <c r="X174" s="96">
        <f t="shared" si="207"/>
        <v>23805</v>
      </c>
      <c r="Y174" s="6">
        <f t="shared" si="208"/>
        <v>2761.1385539999901</v>
      </c>
      <c r="Z174" s="4">
        <f t="shared" si="209"/>
        <v>0.1159898573408944</v>
      </c>
      <c r="AA174" s="4">
        <f t="shared" si="210"/>
        <v>0.14355538609833807</v>
      </c>
      <c r="AB174" s="123">
        <f t="shared" si="68"/>
        <v>0.24224608518518506</v>
      </c>
    </row>
    <row r="175" spans="1:28">
      <c r="A175" s="104" t="s">
        <v>664</v>
      </c>
      <c r="B175">
        <v>135</v>
      </c>
      <c r="C175" s="55">
        <v>99.32</v>
      </c>
      <c r="D175" s="56">
        <v>1.3576999999999999</v>
      </c>
      <c r="E175" s="19">
        <f t="shared" ref="E175:E178" si="211">10%*Q175+13%</f>
        <v>0.21989784266666668</v>
      </c>
      <c r="F175" s="37">
        <f t="shared" ref="F175:F178" si="212">IF(G175="",($F$1*C175-B175)/B175,H175/B175)</f>
        <v>-6.6528592592592136E-3</v>
      </c>
      <c r="H175" s="41">
        <f t="shared" ref="H175:H178" si="213">IF(G175="",$F$1*C175-B175,G175-B175)</f>
        <v>-0.89813599999999383</v>
      </c>
      <c r="I175" t="s">
        <v>7</v>
      </c>
      <c r="J175" s="96" t="s">
        <v>657</v>
      </c>
      <c r="K175" s="80">
        <f t="shared" ref="K175:K178" si="214">DATE(MID(J175,1,4),MID(J175,5,2),MID(J175,7,2))</f>
        <v>43725</v>
      </c>
      <c r="L175" s="80" t="str">
        <f t="shared" ref="L175:L178" ca="1" si="215">IF(LEN(J175) &gt; 15,DATE(MID(J175,12,4),MID(J175,16,2),MID(J175,18,2)),TEXT(TODAY(),"yyyy-mm-dd"))</f>
        <v>2019-12-02</v>
      </c>
      <c r="M175" s="82">
        <f t="shared" ca="1" si="64"/>
        <v>10395</v>
      </c>
      <c r="N175" s="99">
        <f t="shared" ref="N175:N178" ca="1" si="216">H175/M175*365</f>
        <v>-3.1536280904280685E-2</v>
      </c>
      <c r="O175" s="89">
        <f t="shared" ref="O175:O178" si="217">D175*C175</f>
        <v>134.84676399999998</v>
      </c>
      <c r="P175" s="89">
        <f t="shared" ref="P175:P178" si="218">B175-O175</f>
        <v>0.15323600000002102</v>
      </c>
      <c r="Q175" s="92">
        <f t="shared" ref="Q175:Q178" si="219">O175/150</f>
        <v>0.8989784266666665</v>
      </c>
      <c r="R175" s="6">
        <f t="shared" ref="R175:R178" si="220">R174+C175-T175</f>
        <v>16044.729999999992</v>
      </c>
      <c r="S175" s="105">
        <f t="shared" ref="S175:S178" si="221">R175*D175</f>
        <v>21783.929920999988</v>
      </c>
      <c r="T175" s="105"/>
      <c r="U175" s="105"/>
      <c r="V175" s="106">
        <f t="shared" ref="V175:V178" si="222">V174+U175</f>
        <v>4571.0399999999991</v>
      </c>
      <c r="W175" s="106">
        <f t="shared" ref="W175:W178" si="223">V175+S175</f>
        <v>26354.969920999989</v>
      </c>
      <c r="X175" s="96">
        <f t="shared" ref="X175:X178" si="224">X174+B175</f>
        <v>23940</v>
      </c>
      <c r="Y175" s="6">
        <f t="shared" ref="Y175:Y178" si="225">W175-X175</f>
        <v>2414.969920999989</v>
      </c>
      <c r="Z175" s="4">
        <f t="shared" ref="Z175:Z178" si="226">W175/X175-1</f>
        <v>0.10087593654970717</v>
      </c>
      <c r="AA175" s="4">
        <f t="shared" ref="AA175:AA178" si="227">S175/(X175-V175)-1</f>
        <v>0.12468247758268847</v>
      </c>
      <c r="AB175" s="123">
        <f t="shared" si="68"/>
        <v>0.22655070192592588</v>
      </c>
    </row>
    <row r="176" spans="1:28">
      <c r="A176" s="104" t="s">
        <v>665</v>
      </c>
      <c r="B176">
        <v>135</v>
      </c>
      <c r="C176" s="55">
        <v>98.86</v>
      </c>
      <c r="D176" s="56">
        <v>1.3638999999999999</v>
      </c>
      <c r="E176" s="19">
        <f t="shared" si="211"/>
        <v>0.21989010266666667</v>
      </c>
      <c r="F176" s="37">
        <f t="shared" si="212"/>
        <v>-1.1253540740740729E-2</v>
      </c>
      <c r="H176" s="41">
        <f t="shared" si="213"/>
        <v>-1.5192279999999982</v>
      </c>
      <c r="I176" t="s">
        <v>7</v>
      </c>
      <c r="J176" s="96" t="s">
        <v>659</v>
      </c>
      <c r="K176" s="80">
        <f t="shared" si="214"/>
        <v>43726</v>
      </c>
      <c r="L176" s="80" t="str">
        <f t="shared" ca="1" si="215"/>
        <v>2019-12-02</v>
      </c>
      <c r="M176" s="82">
        <f t="shared" ca="1" si="64"/>
        <v>10260</v>
      </c>
      <c r="N176" s="99">
        <f t="shared" ca="1" si="216"/>
        <v>-5.4046610136452178E-2</v>
      </c>
      <c r="O176" s="89">
        <f t="shared" si="217"/>
        <v>134.83515399999999</v>
      </c>
      <c r="P176" s="89">
        <f t="shared" si="218"/>
        <v>0.16484600000001137</v>
      </c>
      <c r="Q176" s="92">
        <f t="shared" si="219"/>
        <v>0.8989010266666666</v>
      </c>
      <c r="R176" s="6">
        <f t="shared" si="220"/>
        <v>16143.589999999993</v>
      </c>
      <c r="S176" s="105">
        <f t="shared" si="221"/>
        <v>22018.242400999989</v>
      </c>
      <c r="T176" s="105"/>
      <c r="U176" s="105"/>
      <c r="V176" s="106">
        <f t="shared" si="222"/>
        <v>4571.0399999999991</v>
      </c>
      <c r="W176" s="106">
        <f t="shared" si="223"/>
        <v>26589.282400999989</v>
      </c>
      <c r="X176" s="96">
        <f t="shared" si="224"/>
        <v>24075</v>
      </c>
      <c r="Y176" s="6">
        <f t="shared" si="225"/>
        <v>2514.2824009999895</v>
      </c>
      <c r="Z176" s="4">
        <f t="shared" si="226"/>
        <v>0.10443540606438173</v>
      </c>
      <c r="AA176" s="4">
        <f t="shared" si="227"/>
        <v>0.12891138009922032</v>
      </c>
      <c r="AB176" s="123">
        <f t="shared" si="68"/>
        <v>0.2311436434074074</v>
      </c>
    </row>
    <row r="177" spans="1:28">
      <c r="A177" s="104" t="s">
        <v>666</v>
      </c>
      <c r="B177">
        <v>135</v>
      </c>
      <c r="C177" s="55">
        <v>98.53</v>
      </c>
      <c r="D177" s="56">
        <v>1.3685</v>
      </c>
      <c r="E177" s="19">
        <f t="shared" si="211"/>
        <v>0.21989220333333337</v>
      </c>
      <c r="F177" s="37">
        <f t="shared" si="212"/>
        <v>-1.4554029629629508E-2</v>
      </c>
      <c r="H177" s="41">
        <f t="shared" si="213"/>
        <v>-1.9647939999999835</v>
      </c>
      <c r="I177" t="s">
        <v>7</v>
      </c>
      <c r="J177" s="96" t="s">
        <v>661</v>
      </c>
      <c r="K177" s="80">
        <f t="shared" si="214"/>
        <v>43727</v>
      </c>
      <c r="L177" s="80" t="str">
        <f t="shared" ca="1" si="215"/>
        <v>2019-12-02</v>
      </c>
      <c r="M177" s="82">
        <f t="shared" ca="1" si="64"/>
        <v>10125</v>
      </c>
      <c r="N177" s="99">
        <f t="shared" ca="1" si="216"/>
        <v>-7.0829610864196937E-2</v>
      </c>
      <c r="O177" s="89">
        <f t="shared" si="217"/>
        <v>134.83830500000002</v>
      </c>
      <c r="P177" s="89">
        <f t="shared" si="218"/>
        <v>0.16169499999998038</v>
      </c>
      <c r="Q177" s="92">
        <f t="shared" si="219"/>
        <v>0.89892203333333343</v>
      </c>
      <c r="R177" s="6">
        <f t="shared" si="220"/>
        <v>16242.119999999994</v>
      </c>
      <c r="S177" s="105">
        <f t="shared" si="221"/>
        <v>22227.341219999991</v>
      </c>
      <c r="T177" s="105"/>
      <c r="U177" s="105"/>
      <c r="V177" s="106">
        <f t="shared" si="222"/>
        <v>4571.0399999999991</v>
      </c>
      <c r="W177" s="106">
        <f t="shared" si="223"/>
        <v>26798.381219999988</v>
      </c>
      <c r="X177" s="96">
        <f t="shared" si="224"/>
        <v>24210</v>
      </c>
      <c r="Y177" s="6">
        <f t="shared" si="225"/>
        <v>2588.3812199999884</v>
      </c>
      <c r="Z177" s="4">
        <f t="shared" si="226"/>
        <v>0.10691372242874797</v>
      </c>
      <c r="AA177" s="4">
        <f t="shared" si="227"/>
        <v>0.13179828361583268</v>
      </c>
      <c r="AB177" s="123">
        <f t="shared" si="68"/>
        <v>0.23444623296296288</v>
      </c>
    </row>
    <row r="178" spans="1:28">
      <c r="A178" s="104" t="s">
        <v>667</v>
      </c>
      <c r="B178">
        <v>135</v>
      </c>
      <c r="C178" s="55">
        <v>98.27</v>
      </c>
      <c r="D178" s="56">
        <v>1.3722000000000001</v>
      </c>
      <c r="E178" s="19">
        <f t="shared" si="211"/>
        <v>0.21989739600000002</v>
      </c>
      <c r="F178" s="37">
        <f t="shared" si="212"/>
        <v>-1.7154414814814768E-2</v>
      </c>
      <c r="H178" s="41">
        <f t="shared" si="213"/>
        <v>-2.3158459999999934</v>
      </c>
      <c r="I178" t="s">
        <v>7</v>
      </c>
      <c r="J178" s="96" t="s">
        <v>663</v>
      </c>
      <c r="K178" s="80">
        <f t="shared" si="214"/>
        <v>43728</v>
      </c>
      <c r="L178" s="80" t="str">
        <f t="shared" ca="1" si="215"/>
        <v>2019-12-02</v>
      </c>
      <c r="M178" s="82">
        <f t="shared" ca="1" si="64"/>
        <v>9990</v>
      </c>
      <c r="N178" s="99">
        <f t="shared" ca="1" si="216"/>
        <v>-8.4612991991991751E-2</v>
      </c>
      <c r="O178" s="89">
        <f t="shared" si="217"/>
        <v>134.84609399999999</v>
      </c>
      <c r="P178" s="89">
        <f t="shared" si="218"/>
        <v>0.15390600000000632</v>
      </c>
      <c r="Q178" s="92">
        <f t="shared" si="219"/>
        <v>0.89897395999999996</v>
      </c>
      <c r="R178" s="6">
        <f t="shared" si="220"/>
        <v>16340.389999999994</v>
      </c>
      <c r="S178" s="105">
        <f t="shared" si="221"/>
        <v>22422.283157999995</v>
      </c>
      <c r="T178" s="105"/>
      <c r="U178" s="105"/>
      <c r="V178" s="106">
        <f t="shared" si="222"/>
        <v>4571.0399999999991</v>
      </c>
      <c r="W178" s="106">
        <f t="shared" si="223"/>
        <v>26993.323157999992</v>
      </c>
      <c r="X178" s="96">
        <f t="shared" si="224"/>
        <v>24345</v>
      </c>
      <c r="Y178" s="6">
        <f t="shared" si="225"/>
        <v>2648.323157999992</v>
      </c>
      <c r="Z178" s="4">
        <f t="shared" si="226"/>
        <v>0.10878304202094857</v>
      </c>
      <c r="AA178" s="4">
        <f t="shared" si="227"/>
        <v>0.13392983287110916</v>
      </c>
      <c r="AB178" s="123">
        <f t="shared" si="68"/>
        <v>0.2370518108148148</v>
      </c>
    </row>
    <row r="179" spans="1:28">
      <c r="A179" s="104" t="s">
        <v>669</v>
      </c>
      <c r="B179">
        <v>135</v>
      </c>
      <c r="C179" s="55">
        <v>99.35</v>
      </c>
      <c r="D179" s="56">
        <v>1.3572</v>
      </c>
      <c r="E179" s="19">
        <f t="shared" ref="E179:E183" si="228">10%*Q179+13%</f>
        <v>0.21989187999999998</v>
      </c>
      <c r="F179" s="37">
        <f t="shared" ref="F179:F183" si="229">IF(G179="",($F$1*C179-B179)/B179,H179/B179)</f>
        <v>-6.3528148148148172E-3</v>
      </c>
      <c r="H179" s="41">
        <f t="shared" ref="H179:H183" si="230">IF(G179="",$F$1*C179-B179,G179-B179)</f>
        <v>-0.85763000000000034</v>
      </c>
      <c r="I179" t="s">
        <v>7</v>
      </c>
      <c r="J179" s="96" t="s">
        <v>670</v>
      </c>
      <c r="K179" s="80">
        <f t="shared" ref="K179:K183" si="231">DATE(MID(J179,1,4),MID(J179,5,2),MID(J179,7,2))</f>
        <v>43731</v>
      </c>
      <c r="L179" s="80" t="str">
        <f t="shared" ref="L179:L183" ca="1" si="232">IF(LEN(J179) &gt; 15,DATE(MID(J179,12,4),MID(J179,16,2),MID(J179,18,2)),TEXT(TODAY(),"yyyy-mm-dd"))</f>
        <v>2019-12-02</v>
      </c>
      <c r="M179" s="82">
        <f t="shared" ca="1" si="64"/>
        <v>9585</v>
      </c>
      <c r="N179" s="99">
        <f t="shared" ref="N179:N183" ca="1" si="233">H179/M179*365</f>
        <v>-3.2658836724048006E-2</v>
      </c>
      <c r="O179" s="89">
        <f t="shared" ref="O179:O183" si="234">D179*C179</f>
        <v>134.83781999999999</v>
      </c>
      <c r="P179" s="89">
        <f t="shared" ref="P179:P183" si="235">B179-O179</f>
        <v>0.16218000000000643</v>
      </c>
      <c r="Q179" s="92">
        <f t="shared" ref="Q179:Q183" si="236">O179/150</f>
        <v>0.89891879999999991</v>
      </c>
      <c r="R179" s="6">
        <f t="shared" ref="R179:R183" si="237">R178+C179-T179</f>
        <v>16439.739999999994</v>
      </c>
      <c r="S179" s="105">
        <f t="shared" ref="S179:S183" si="238">R179*D179</f>
        <v>22312.015127999992</v>
      </c>
      <c r="T179" s="105"/>
      <c r="U179" s="105"/>
      <c r="V179" s="106">
        <f t="shared" ref="V179:V183" si="239">V178+U179</f>
        <v>4571.0399999999991</v>
      </c>
      <c r="W179" s="106">
        <f t="shared" ref="W179:W183" si="240">V179+S179</f>
        <v>26883.055127999993</v>
      </c>
      <c r="X179" s="96">
        <f t="shared" ref="X179:X183" si="241">X178+B179</f>
        <v>24480</v>
      </c>
      <c r="Y179" s="6">
        <f t="shared" ref="Y179:Y183" si="242">W179-X179</f>
        <v>2403.0551279999927</v>
      </c>
      <c r="Z179" s="4">
        <f t="shared" ref="Z179:Z183" si="243">W179/X179-1</f>
        <v>9.8164016666666409E-2</v>
      </c>
      <c r="AA179" s="4">
        <f t="shared" ref="AA179:AA183" si="244">S179/(X179-V179)-1</f>
        <v>0.12070219278154126</v>
      </c>
      <c r="AB179" s="123">
        <f t="shared" si="68"/>
        <v>0.2262446948148148</v>
      </c>
    </row>
    <row r="180" spans="1:28">
      <c r="A180" s="104" t="s">
        <v>671</v>
      </c>
      <c r="B180">
        <v>135</v>
      </c>
      <c r="C180" s="55">
        <v>99.09</v>
      </c>
      <c r="D180" s="56">
        <v>1.3608</v>
      </c>
      <c r="E180" s="19">
        <f t="shared" si="228"/>
        <v>0.21989444800000002</v>
      </c>
      <c r="F180" s="37">
        <f t="shared" si="229"/>
        <v>-8.9531999999998661E-3</v>
      </c>
      <c r="H180" s="41">
        <f t="shared" si="230"/>
        <v>-1.2086819999999818</v>
      </c>
      <c r="I180" t="s">
        <v>7</v>
      </c>
      <c r="J180" s="96" t="s">
        <v>672</v>
      </c>
      <c r="K180" s="80">
        <f t="shared" si="231"/>
        <v>43732</v>
      </c>
      <c r="L180" s="80" t="str">
        <f t="shared" ca="1" si="232"/>
        <v>2019-12-02</v>
      </c>
      <c r="M180" s="82">
        <f t="shared" ca="1" si="64"/>
        <v>9450</v>
      </c>
      <c r="N180" s="99">
        <f t="shared" ca="1" si="233"/>
        <v>-4.6684542857142158E-2</v>
      </c>
      <c r="O180" s="89">
        <f t="shared" si="234"/>
        <v>134.84167200000002</v>
      </c>
      <c r="P180" s="89">
        <f t="shared" si="235"/>
        <v>0.15832799999998315</v>
      </c>
      <c r="Q180" s="92">
        <f t="shared" si="236"/>
        <v>0.89894448000000016</v>
      </c>
      <c r="R180" s="6">
        <f t="shared" si="237"/>
        <v>16538.829999999994</v>
      </c>
      <c r="S180" s="105">
        <f t="shared" si="238"/>
        <v>22506.039863999991</v>
      </c>
      <c r="T180" s="105"/>
      <c r="U180" s="105"/>
      <c r="V180" s="106">
        <f t="shared" si="239"/>
        <v>4571.0399999999991</v>
      </c>
      <c r="W180" s="106">
        <f t="shared" si="240"/>
        <v>27077.079863999992</v>
      </c>
      <c r="X180" s="96">
        <f t="shared" si="241"/>
        <v>24615</v>
      </c>
      <c r="Y180" s="6">
        <f t="shared" si="242"/>
        <v>2462.0798639999921</v>
      </c>
      <c r="Z180" s="4">
        <f t="shared" si="243"/>
        <v>0.10002355734308321</v>
      </c>
      <c r="AA180" s="4">
        <f t="shared" si="244"/>
        <v>0.12283400405907785</v>
      </c>
      <c r="AB180" s="123">
        <f t="shared" si="68"/>
        <v>0.22884764799999988</v>
      </c>
    </row>
    <row r="181" spans="1:28">
      <c r="A181" s="104" t="s">
        <v>673</v>
      </c>
      <c r="B181">
        <v>135</v>
      </c>
      <c r="C181" s="55">
        <v>99.8</v>
      </c>
      <c r="D181" s="56">
        <v>1.3511</v>
      </c>
      <c r="E181" s="19">
        <f t="shared" si="228"/>
        <v>0.21989318666666668</v>
      </c>
      <c r="F181" s="37">
        <f t="shared" si="229"/>
        <v>-1.8521481481480317E-3</v>
      </c>
      <c r="H181" s="41">
        <f t="shared" si="230"/>
        <v>-0.25003999999998427</v>
      </c>
      <c r="I181" t="s">
        <v>7</v>
      </c>
      <c r="J181" s="96" t="s">
        <v>674</v>
      </c>
      <c r="K181" s="80">
        <f t="shared" si="231"/>
        <v>43733</v>
      </c>
      <c r="L181" s="80" t="str">
        <f t="shared" ca="1" si="232"/>
        <v>2019-12-02</v>
      </c>
      <c r="M181" s="82">
        <f t="shared" ca="1" si="64"/>
        <v>9315</v>
      </c>
      <c r="N181" s="99">
        <f t="shared" ca="1" si="233"/>
        <v>-9.7975952764352402E-3</v>
      </c>
      <c r="O181" s="89">
        <f t="shared" si="234"/>
        <v>134.83977999999999</v>
      </c>
      <c r="P181" s="89">
        <f t="shared" si="235"/>
        <v>0.16022000000000958</v>
      </c>
      <c r="Q181" s="92">
        <f t="shared" si="236"/>
        <v>0.89893186666666658</v>
      </c>
      <c r="R181" s="6">
        <f t="shared" si="237"/>
        <v>16638.629999999994</v>
      </c>
      <c r="S181" s="105">
        <f t="shared" si="238"/>
        <v>22480.452992999992</v>
      </c>
      <c r="T181" s="105"/>
      <c r="U181" s="105"/>
      <c r="V181" s="106">
        <f t="shared" si="239"/>
        <v>4571.0399999999991</v>
      </c>
      <c r="W181" s="106">
        <f t="shared" si="240"/>
        <v>27051.492992999993</v>
      </c>
      <c r="X181" s="96">
        <f t="shared" si="241"/>
        <v>24750</v>
      </c>
      <c r="Y181" s="6">
        <f t="shared" si="242"/>
        <v>2301.4929929999926</v>
      </c>
      <c r="Z181" s="4">
        <f t="shared" si="243"/>
        <v>9.2989615878787513E-2</v>
      </c>
      <c r="AA181" s="4">
        <f t="shared" si="244"/>
        <v>0.1140540936202854</v>
      </c>
      <c r="AB181" s="123">
        <f t="shared" si="68"/>
        <v>0.2217453348148147</v>
      </c>
    </row>
    <row r="182" spans="1:28">
      <c r="A182" s="104" t="s">
        <v>675</v>
      </c>
      <c r="B182">
        <v>135</v>
      </c>
      <c r="C182" s="55">
        <v>100.53</v>
      </c>
      <c r="D182" s="56">
        <v>1.3412999999999999</v>
      </c>
      <c r="E182" s="19">
        <f t="shared" si="228"/>
        <v>0.21989392600000002</v>
      </c>
      <c r="F182" s="37">
        <f t="shared" si="229"/>
        <v>5.4489333333334698E-3</v>
      </c>
      <c r="H182" s="41">
        <f t="shared" si="230"/>
        <v>0.73560600000001841</v>
      </c>
      <c r="I182" t="s">
        <v>7</v>
      </c>
      <c r="J182" s="96" t="s">
        <v>676</v>
      </c>
      <c r="K182" s="80">
        <f t="shared" si="231"/>
        <v>43734</v>
      </c>
      <c r="L182" s="80" t="str">
        <f t="shared" ca="1" si="232"/>
        <v>2019-12-02</v>
      </c>
      <c r="M182" s="82">
        <f t="shared" ca="1" si="64"/>
        <v>9180</v>
      </c>
      <c r="N182" s="99">
        <f t="shared" ca="1" si="233"/>
        <v>2.924795098039289E-2</v>
      </c>
      <c r="O182" s="89">
        <f t="shared" si="234"/>
        <v>134.840889</v>
      </c>
      <c r="P182" s="89">
        <f t="shared" si="235"/>
        <v>0.15911099999999578</v>
      </c>
      <c r="Q182" s="92">
        <f t="shared" si="236"/>
        <v>0.89893926000000002</v>
      </c>
      <c r="R182" s="6">
        <f t="shared" si="237"/>
        <v>16739.159999999993</v>
      </c>
      <c r="S182" s="105">
        <f t="shared" si="238"/>
        <v>22452.235307999988</v>
      </c>
      <c r="T182" s="105"/>
      <c r="U182" s="105"/>
      <c r="V182" s="106">
        <f t="shared" si="239"/>
        <v>4571.0399999999991</v>
      </c>
      <c r="W182" s="106">
        <f t="shared" si="240"/>
        <v>27023.275307999989</v>
      </c>
      <c r="X182" s="96">
        <f t="shared" si="241"/>
        <v>24885</v>
      </c>
      <c r="Y182" s="6">
        <f t="shared" si="242"/>
        <v>2138.2753079999893</v>
      </c>
      <c r="Z182" s="4">
        <f t="shared" si="243"/>
        <v>8.5926273176611945E-2</v>
      </c>
      <c r="AA182" s="4">
        <f t="shared" si="244"/>
        <v>0.10526137237643418</v>
      </c>
      <c r="AB182" s="123">
        <f t="shared" si="68"/>
        <v>0.21444499266666656</v>
      </c>
    </row>
    <row r="183" spans="1:28">
      <c r="A183" s="104" t="s">
        <v>677</v>
      </c>
      <c r="B183">
        <v>135</v>
      </c>
      <c r="C183" s="55">
        <v>100.25</v>
      </c>
      <c r="D183" s="56">
        <v>1.3451</v>
      </c>
      <c r="E183" s="19">
        <f t="shared" si="228"/>
        <v>0.21989751666666668</v>
      </c>
      <c r="F183" s="37">
        <f t="shared" si="229"/>
        <v>2.6485185185185435E-3</v>
      </c>
      <c r="H183" s="41">
        <f t="shared" si="230"/>
        <v>0.35755000000000337</v>
      </c>
      <c r="I183" t="s">
        <v>7</v>
      </c>
      <c r="J183" s="96" t="s">
        <v>678</v>
      </c>
      <c r="K183" s="80">
        <f t="shared" si="231"/>
        <v>43735</v>
      </c>
      <c r="L183" s="80" t="str">
        <f t="shared" ca="1" si="232"/>
        <v>2019-12-02</v>
      </c>
      <c r="M183" s="82">
        <f t="shared" ca="1" si="64"/>
        <v>9045</v>
      </c>
      <c r="N183" s="99">
        <f t="shared" ca="1" si="233"/>
        <v>1.4428496406854752E-2</v>
      </c>
      <c r="O183" s="89">
        <f t="shared" si="234"/>
        <v>134.84627499999999</v>
      </c>
      <c r="P183" s="89">
        <f t="shared" si="235"/>
        <v>0.15372500000000855</v>
      </c>
      <c r="Q183" s="92">
        <f t="shared" si="236"/>
        <v>0.89897516666666666</v>
      </c>
      <c r="R183" s="6">
        <f t="shared" si="237"/>
        <v>16839.409999999993</v>
      </c>
      <c r="S183" s="105">
        <f t="shared" si="238"/>
        <v>22650.690390999989</v>
      </c>
      <c r="T183" s="105"/>
      <c r="U183" s="105"/>
      <c r="V183" s="106">
        <f t="shared" si="239"/>
        <v>4571.0399999999991</v>
      </c>
      <c r="W183" s="106">
        <f t="shared" si="240"/>
        <v>27221.73039099999</v>
      </c>
      <c r="X183" s="96">
        <f t="shared" si="241"/>
        <v>25020</v>
      </c>
      <c r="Y183" s="6">
        <f t="shared" si="242"/>
        <v>2201.73039099999</v>
      </c>
      <c r="Z183" s="4">
        <f t="shared" si="243"/>
        <v>8.7998816586730255E-2</v>
      </c>
      <c r="AA183" s="4">
        <f t="shared" si="244"/>
        <v>0.107669553414941</v>
      </c>
      <c r="AB183" s="123">
        <f t="shared" si="68"/>
        <v>0.21724899814814813</v>
      </c>
    </row>
    <row r="184" spans="1:28">
      <c r="A184" s="104" t="s">
        <v>686</v>
      </c>
      <c r="B184">
        <v>135</v>
      </c>
      <c r="C184" s="55">
        <v>101.18</v>
      </c>
      <c r="D184" s="56">
        <v>1.3327</v>
      </c>
      <c r="E184" s="19">
        <f t="shared" ref="E184:E185" si="245">10%*Q184+13%</f>
        <v>0.21989505733333337</v>
      </c>
      <c r="F184" s="37">
        <f t="shared" ref="F184:F185" si="246">IF(G184="",($F$1*C184-B184)/B184,H184/B184)</f>
        <v>1.1949896296296511E-2</v>
      </c>
      <c r="H184" s="41">
        <f t="shared" ref="H184:H185" si="247">IF(G184="",$F$1*C184-B184,G184-B184)</f>
        <v>1.613236000000029</v>
      </c>
      <c r="I184" t="s">
        <v>7</v>
      </c>
      <c r="J184" s="96" t="s">
        <v>687</v>
      </c>
      <c r="K184" s="80">
        <f t="shared" ref="K184:K185" si="248">DATE(MID(J184,1,4),MID(J184,5,2),MID(J184,7,2))</f>
        <v>43738</v>
      </c>
      <c r="L184" s="80" t="str">
        <f t="shared" ref="L184:L185" ca="1" si="249">IF(LEN(J184) &gt; 15,DATE(MID(J184,12,4),MID(J184,16,2),MID(J184,18,2)),TEXT(TODAY(),"yyyy-mm-dd"))</f>
        <v>2019-12-02</v>
      </c>
      <c r="M184" s="82">
        <f t="shared" ca="1" si="64"/>
        <v>8640</v>
      </c>
      <c r="N184" s="99">
        <f t="shared" ref="N184:N185" ca="1" si="250">H184/M184*365</f>
        <v>6.8151752314816044E-2</v>
      </c>
      <c r="O184" s="89">
        <f t="shared" ref="O184:O185" si="251">D184*C184</f>
        <v>134.84258600000001</v>
      </c>
      <c r="P184" s="89">
        <f t="shared" ref="P184:P185" si="252">B184-O184</f>
        <v>0.15741399999998862</v>
      </c>
      <c r="Q184" s="92">
        <f t="shared" ref="Q184:Q185" si="253">O184/150</f>
        <v>0.89895057333333339</v>
      </c>
      <c r="R184" s="6">
        <f t="shared" ref="R184:R185" si="254">R183+C184-T184</f>
        <v>16940.589999999993</v>
      </c>
      <c r="S184" s="105">
        <f t="shared" ref="S184:S185" si="255">R184*D184</f>
        <v>22576.724292999992</v>
      </c>
      <c r="T184" s="105"/>
      <c r="U184" s="105"/>
      <c r="V184" s="106">
        <f t="shared" ref="V184:V185" si="256">V183+U184</f>
        <v>4571.0399999999991</v>
      </c>
      <c r="W184" s="106">
        <f t="shared" ref="W184:W185" si="257">V184+S184</f>
        <v>27147.764292999993</v>
      </c>
      <c r="X184" s="96">
        <f t="shared" ref="X184:X185" si="258">X183+B184</f>
        <v>25155</v>
      </c>
      <c r="Y184" s="6">
        <f t="shared" ref="Y184:Y185" si="259">W184-X184</f>
        <v>1992.7642929999929</v>
      </c>
      <c r="Z184" s="4">
        <f t="shared" ref="Z184:Z185" si="260">W184/X184-1</f>
        <v>7.921941136950883E-2</v>
      </c>
      <c r="AA184" s="4">
        <f t="shared" ref="AA184:AA185" si="261">S184/(X184-V184)-1</f>
        <v>9.6811512119144849E-2</v>
      </c>
      <c r="AB184" s="123">
        <f t="shared" si="68"/>
        <v>0.20794516103703686</v>
      </c>
    </row>
    <row r="185" spans="1:28">
      <c r="A185" s="104" t="s">
        <v>688</v>
      </c>
      <c r="B185">
        <v>135</v>
      </c>
      <c r="C185" s="55">
        <v>100.62</v>
      </c>
      <c r="D185" s="56">
        <v>1.3401000000000001</v>
      </c>
      <c r="E185" s="19">
        <f t="shared" si="245"/>
        <v>0.21989390800000003</v>
      </c>
      <c r="F185" s="37">
        <f t="shared" si="246"/>
        <v>6.3490666666666581E-3</v>
      </c>
      <c r="H185" s="41">
        <f t="shared" si="247"/>
        <v>0.85712399999999889</v>
      </c>
      <c r="I185" t="s">
        <v>7</v>
      </c>
      <c r="J185" s="96" t="s">
        <v>689</v>
      </c>
      <c r="K185" s="80">
        <f t="shared" si="248"/>
        <v>43746</v>
      </c>
      <c r="L185" s="80" t="str">
        <f t="shared" ca="1" si="249"/>
        <v>2019-12-02</v>
      </c>
      <c r="M185" s="82">
        <f t="shared" ca="1" si="64"/>
        <v>7560</v>
      </c>
      <c r="N185" s="99">
        <f t="shared" ca="1" si="250"/>
        <v>4.1382309523809467E-2</v>
      </c>
      <c r="O185" s="89">
        <f t="shared" si="251"/>
        <v>134.84086200000002</v>
      </c>
      <c r="P185" s="89">
        <f t="shared" si="252"/>
        <v>0.15913799999998446</v>
      </c>
      <c r="Q185" s="92">
        <f t="shared" si="253"/>
        <v>0.89893908000000011</v>
      </c>
      <c r="R185" s="6">
        <f t="shared" si="254"/>
        <v>17041.209999999992</v>
      </c>
      <c r="S185" s="105">
        <f t="shared" si="255"/>
        <v>22836.92552099999</v>
      </c>
      <c r="T185" s="105"/>
      <c r="U185" s="105"/>
      <c r="V185" s="106">
        <f t="shared" si="256"/>
        <v>4571.0399999999991</v>
      </c>
      <c r="W185" s="106">
        <f t="shared" si="257"/>
        <v>27407.965520999991</v>
      </c>
      <c r="X185" s="96">
        <f t="shared" si="258"/>
        <v>25290</v>
      </c>
      <c r="Y185" s="6">
        <f t="shared" si="259"/>
        <v>2117.965520999991</v>
      </c>
      <c r="Z185" s="4">
        <f t="shared" si="260"/>
        <v>8.3747153855278311E-2</v>
      </c>
      <c r="AA185" s="4">
        <f t="shared" si="261"/>
        <v>0.10222354408715462</v>
      </c>
      <c r="AB185" s="123">
        <f t="shared" si="68"/>
        <v>0.21354484133333337</v>
      </c>
    </row>
    <row r="186" spans="1:28">
      <c r="A186" s="104" t="s">
        <v>690</v>
      </c>
      <c r="B186">
        <v>135</v>
      </c>
      <c r="C186" s="55">
        <v>100.49</v>
      </c>
      <c r="D186" s="56">
        <v>1.3418000000000001</v>
      </c>
      <c r="E186" s="19">
        <f t="shared" ref="E186:E188" si="262">10%*Q186+13%</f>
        <v>0.21989165466666666</v>
      </c>
      <c r="F186" s="37">
        <f t="shared" ref="F186:F188" si="263">IF(G186="",($F$1*C186-B186)/B186,H186/B186)</f>
        <v>5.048874074074134E-3</v>
      </c>
      <c r="H186" s="41">
        <f t="shared" ref="H186:H188" si="264">IF(G186="",$F$1*C186-B186,G186-B186)</f>
        <v>0.68159800000000814</v>
      </c>
      <c r="I186" t="s">
        <v>7</v>
      </c>
      <c r="J186" s="96" t="s">
        <v>691</v>
      </c>
      <c r="K186" s="80">
        <f t="shared" ref="K186:K188" si="265">DATE(MID(J186,1,4),MID(J186,5,2),MID(J186,7,2))</f>
        <v>43747</v>
      </c>
      <c r="L186" s="80" t="str">
        <f t="shared" ref="L186:L188" ca="1" si="266">IF(LEN(J186) &gt; 15,DATE(MID(J186,12,4),MID(J186,16,2),MID(J186,18,2)),TEXT(TODAY(),"yyyy-mm-dd"))</f>
        <v>2019-12-02</v>
      </c>
      <c r="M186" s="82">
        <f t="shared" ca="1" si="64"/>
        <v>7425</v>
      </c>
      <c r="N186" s="99">
        <f t="shared" ref="N186:N188" ca="1" si="267">H186/M186*365</f>
        <v>3.3506164309764712E-2</v>
      </c>
      <c r="O186" s="89">
        <f t="shared" ref="O186:O188" si="268">D186*C186</f>
        <v>134.83748199999999</v>
      </c>
      <c r="P186" s="89">
        <f t="shared" ref="P186:P188" si="269">B186-O186</f>
        <v>0.16251800000000571</v>
      </c>
      <c r="Q186" s="92">
        <f t="shared" ref="Q186:Q188" si="270">O186/150</f>
        <v>0.89891654666666665</v>
      </c>
      <c r="R186" s="6">
        <f t="shared" ref="R186:R188" si="271">R185+C186-T186</f>
        <v>17141.699999999993</v>
      </c>
      <c r="S186" s="105">
        <f t="shared" ref="S186:S188" si="272">R186*D186</f>
        <v>23000.733059999991</v>
      </c>
      <c r="T186" s="105"/>
      <c r="U186" s="105"/>
      <c r="V186" s="106">
        <f t="shared" ref="V186:V188" si="273">V185+U186</f>
        <v>4571.0399999999991</v>
      </c>
      <c r="W186" s="106">
        <f t="shared" ref="W186:W188" si="274">V186+S186</f>
        <v>27571.773059999992</v>
      </c>
      <c r="X186" s="96">
        <f t="shared" ref="X186:X188" si="275">X185+B186</f>
        <v>25425</v>
      </c>
      <c r="Y186" s="6">
        <f t="shared" ref="Y186:Y188" si="276">W186-X186</f>
        <v>2146.7730599999923</v>
      </c>
      <c r="Z186" s="4">
        <f t="shared" ref="Z186:Z188" si="277">W186/X186-1</f>
        <v>8.443551858407039E-2</v>
      </c>
      <c r="AA186" s="4">
        <f t="shared" ref="AA186:AA188" si="278">S186/(X186-V186)-1</f>
        <v>0.10294318489150234</v>
      </c>
      <c r="AB186" s="123">
        <f t="shared" si="68"/>
        <v>0.21484278059259251</v>
      </c>
    </row>
    <row r="187" spans="1:28">
      <c r="A187" s="104" t="s">
        <v>692</v>
      </c>
      <c r="B187">
        <v>135</v>
      </c>
      <c r="C187" s="55">
        <v>99.72</v>
      </c>
      <c r="D187" s="56">
        <v>1.3522000000000001</v>
      </c>
      <c r="E187" s="19">
        <f t="shared" si="262"/>
        <v>0.21989425600000001</v>
      </c>
      <c r="F187" s="37">
        <f t="shared" si="263"/>
        <v>-2.6522666666667022E-3</v>
      </c>
      <c r="H187" s="41">
        <f t="shared" si="264"/>
        <v>-0.35805600000000481</v>
      </c>
      <c r="I187" t="s">
        <v>7</v>
      </c>
      <c r="J187" s="96" t="s">
        <v>693</v>
      </c>
      <c r="K187" s="80">
        <f t="shared" si="265"/>
        <v>43748</v>
      </c>
      <c r="L187" s="80" t="str">
        <f t="shared" ca="1" si="266"/>
        <v>2019-12-02</v>
      </c>
      <c r="M187" s="82">
        <f t="shared" ca="1" si="64"/>
        <v>7290</v>
      </c>
      <c r="N187" s="99">
        <f t="shared" ca="1" si="267"/>
        <v>-1.79273580246916E-2</v>
      </c>
      <c r="O187" s="89">
        <f t="shared" si="268"/>
        <v>134.84138400000001</v>
      </c>
      <c r="P187" s="89">
        <f t="shared" si="269"/>
        <v>0.15861599999999498</v>
      </c>
      <c r="Q187" s="92">
        <f t="shared" si="270"/>
        <v>0.89894256000000006</v>
      </c>
      <c r="R187" s="6">
        <f t="shared" si="271"/>
        <v>17241.419999999995</v>
      </c>
      <c r="S187" s="105">
        <f t="shared" si="272"/>
        <v>23313.848123999993</v>
      </c>
      <c r="T187" s="105"/>
      <c r="U187" s="105"/>
      <c r="V187" s="106">
        <f t="shared" si="273"/>
        <v>4571.0399999999991</v>
      </c>
      <c r="W187" s="106">
        <f t="shared" si="274"/>
        <v>27884.88812399999</v>
      </c>
      <c r="X187" s="96">
        <f t="shared" si="275"/>
        <v>25560</v>
      </c>
      <c r="Y187" s="6">
        <f t="shared" si="276"/>
        <v>2324.8881239999901</v>
      </c>
      <c r="Z187" s="4">
        <f t="shared" si="277"/>
        <v>9.0958064319248466E-2</v>
      </c>
      <c r="AA187" s="4">
        <f t="shared" si="278"/>
        <v>0.11076719017998005</v>
      </c>
      <c r="AB187" s="123">
        <f t="shared" si="68"/>
        <v>0.22254652266666672</v>
      </c>
    </row>
    <row r="188" spans="1:28">
      <c r="A188" s="104" t="s">
        <v>694</v>
      </c>
      <c r="B188">
        <v>135</v>
      </c>
      <c r="C188" s="55">
        <v>98.81</v>
      </c>
      <c r="D188" s="56">
        <v>1.3646</v>
      </c>
      <c r="E188" s="19">
        <f t="shared" si="262"/>
        <v>0.21989075066666669</v>
      </c>
      <c r="F188" s="37">
        <f t="shared" si="263"/>
        <v>-1.1753614814814791E-2</v>
      </c>
      <c r="H188" s="41">
        <f t="shared" si="264"/>
        <v>-1.5867379999999969</v>
      </c>
      <c r="I188" t="s">
        <v>7</v>
      </c>
      <c r="J188" s="96" t="s">
        <v>695</v>
      </c>
      <c r="K188" s="80">
        <f t="shared" si="265"/>
        <v>43749</v>
      </c>
      <c r="L188" s="80" t="str">
        <f t="shared" ca="1" si="266"/>
        <v>2019-12-02</v>
      </c>
      <c r="M188" s="82">
        <f t="shared" ca="1" si="64"/>
        <v>7155</v>
      </c>
      <c r="N188" s="99">
        <f t="shared" ca="1" si="267"/>
        <v>-8.0944705800139599E-2</v>
      </c>
      <c r="O188" s="89">
        <f t="shared" si="268"/>
        <v>134.83612600000001</v>
      </c>
      <c r="P188" s="89">
        <f t="shared" si="269"/>
        <v>0.16387399999999275</v>
      </c>
      <c r="Q188" s="92">
        <f t="shared" si="270"/>
        <v>0.89890750666666674</v>
      </c>
      <c r="R188" s="6">
        <f t="shared" si="271"/>
        <v>17340.229999999996</v>
      </c>
      <c r="S188" s="105">
        <f t="shared" si="272"/>
        <v>23662.477857999995</v>
      </c>
      <c r="T188" s="105"/>
      <c r="U188" s="105"/>
      <c r="V188" s="106">
        <f t="shared" si="273"/>
        <v>4571.0399999999991</v>
      </c>
      <c r="W188" s="106">
        <f t="shared" si="274"/>
        <v>28233.517857999992</v>
      </c>
      <c r="X188" s="96">
        <f t="shared" si="275"/>
        <v>25695</v>
      </c>
      <c r="Y188" s="6">
        <f t="shared" si="276"/>
        <v>2538.517857999992</v>
      </c>
      <c r="Z188" s="4">
        <f t="shared" si="277"/>
        <v>9.8794234598170494E-2</v>
      </c>
      <c r="AA188" s="4">
        <f t="shared" si="278"/>
        <v>0.12017244200424515</v>
      </c>
      <c r="AB188" s="123">
        <f t="shared" si="68"/>
        <v>0.23164436548148148</v>
      </c>
    </row>
    <row r="189" spans="1:28">
      <c r="A189" s="104" t="s">
        <v>702</v>
      </c>
      <c r="B189">
        <v>135</v>
      </c>
      <c r="C189" s="55">
        <v>97.84</v>
      </c>
      <c r="D189" s="56">
        <v>1.3782000000000001</v>
      </c>
      <c r="E189" s="19">
        <f t="shared" ref="E189:E193" si="279">10%*Q189+13%</f>
        <v>0.21989539200000002</v>
      </c>
      <c r="F189" s="37">
        <f t="shared" ref="F189:F193" si="280">IF(G189="",($F$1*C189-B189)/B189,H189/B189)</f>
        <v>-2.1455051851851672E-2</v>
      </c>
      <c r="H189" s="41">
        <f t="shared" ref="H189:H193" si="281">IF(G189="",$F$1*C189-B189,G189-B189)</f>
        <v>-2.8964319999999759</v>
      </c>
      <c r="I189" t="s">
        <v>7</v>
      </c>
      <c r="J189" s="96" t="s">
        <v>703</v>
      </c>
      <c r="K189" s="80">
        <f t="shared" ref="K189:K193" si="282">DATE(MID(J189,1,4),MID(J189,5,2),MID(J189,7,2))</f>
        <v>43752</v>
      </c>
      <c r="L189" s="80" t="str">
        <f t="shared" ref="L189:L193" ca="1" si="283">IF(LEN(J189) &gt; 15,DATE(MID(J189,12,4),MID(J189,16,2),MID(J189,18,2)),TEXT(TODAY(),"yyyy-mm-dd"))</f>
        <v>2019-12-02</v>
      </c>
      <c r="M189" s="82">
        <f t="shared" ca="1" si="64"/>
        <v>6750</v>
      </c>
      <c r="N189" s="99">
        <f t="shared" ref="N189:N193" ca="1" si="284">H189/M189*365</f>
        <v>-0.15662187851851722</v>
      </c>
      <c r="O189" s="89">
        <f t="shared" ref="O189:O193" si="285">D189*C189</f>
        <v>134.84308800000002</v>
      </c>
      <c r="P189" s="89">
        <f t="shared" ref="P189:P193" si="286">B189-O189</f>
        <v>0.15691199999997707</v>
      </c>
      <c r="Q189" s="92">
        <f t="shared" ref="Q189:Q193" si="287">O189/150</f>
        <v>0.89895392000000018</v>
      </c>
      <c r="R189" s="6">
        <f t="shared" ref="R189:R193" si="288">R188+C189-T189</f>
        <v>17438.069999999996</v>
      </c>
      <c r="S189" s="105">
        <f t="shared" ref="S189:S193" si="289">R189*D189</f>
        <v>24033.148073999997</v>
      </c>
      <c r="T189" s="105"/>
      <c r="U189" s="105"/>
      <c r="V189" s="106">
        <f t="shared" ref="V189:V193" si="290">V188+U189</f>
        <v>4571.0399999999991</v>
      </c>
      <c r="W189" s="106">
        <f t="shared" ref="W189:W193" si="291">V189+S189</f>
        <v>28604.188073999998</v>
      </c>
      <c r="X189" s="96">
        <f t="shared" ref="X189:X193" si="292">X188+B189</f>
        <v>25830</v>
      </c>
      <c r="Y189" s="6">
        <f t="shared" ref="Y189:Y193" si="293">W189-X189</f>
        <v>2774.1880739999979</v>
      </c>
      <c r="Z189" s="4">
        <f t="shared" ref="Z189:Z193" si="294">W189/X189-1</f>
        <v>0.10740178373983733</v>
      </c>
      <c r="AA189" s="4">
        <f t="shared" ref="AA189:AA193" si="295">S189/(X189-V189)-1</f>
        <v>0.13049500417706228</v>
      </c>
      <c r="AB189" s="123">
        <f t="shared" si="68"/>
        <v>0.2413504438518517</v>
      </c>
    </row>
    <row r="190" spans="1:28">
      <c r="A190" s="104" t="s">
        <v>704</v>
      </c>
      <c r="B190">
        <v>135</v>
      </c>
      <c r="C190" s="55">
        <v>98.22</v>
      </c>
      <c r="D190" s="56">
        <v>1.3728</v>
      </c>
      <c r="E190" s="19">
        <f t="shared" si="279"/>
        <v>0.21989094400000003</v>
      </c>
      <c r="F190" s="37">
        <f t="shared" si="280"/>
        <v>-1.765448888888883E-2</v>
      </c>
      <c r="H190" s="41">
        <f t="shared" si="281"/>
        <v>-2.383355999999992</v>
      </c>
      <c r="I190" t="s">
        <v>7</v>
      </c>
      <c r="J190" s="96" t="s">
        <v>705</v>
      </c>
      <c r="K190" s="80">
        <f t="shared" si="282"/>
        <v>43753</v>
      </c>
      <c r="L190" s="80" t="str">
        <f t="shared" ca="1" si="283"/>
        <v>2019-12-02</v>
      </c>
      <c r="M190" s="82">
        <f t="shared" ca="1" si="64"/>
        <v>6615</v>
      </c>
      <c r="N190" s="99">
        <f t="shared" ca="1" si="284"/>
        <v>-0.13150792743764128</v>
      </c>
      <c r="O190" s="89">
        <f t="shared" si="285"/>
        <v>134.83641600000001</v>
      </c>
      <c r="P190" s="89">
        <f t="shared" si="286"/>
        <v>0.16358399999998596</v>
      </c>
      <c r="Q190" s="92">
        <f t="shared" si="287"/>
        <v>0.89890944000000006</v>
      </c>
      <c r="R190" s="6">
        <f t="shared" si="288"/>
        <v>17536.289999999997</v>
      </c>
      <c r="S190" s="105">
        <f t="shared" si="289"/>
        <v>24073.818911999995</v>
      </c>
      <c r="T190" s="105"/>
      <c r="U190" s="105"/>
      <c r="V190" s="106">
        <f t="shared" si="290"/>
        <v>4571.0399999999991</v>
      </c>
      <c r="W190" s="106">
        <f t="shared" si="291"/>
        <v>28644.858911999996</v>
      </c>
      <c r="X190" s="96">
        <f t="shared" si="292"/>
        <v>25965</v>
      </c>
      <c r="Y190" s="6">
        <f t="shared" si="293"/>
        <v>2679.8589119999961</v>
      </c>
      <c r="Z190" s="4">
        <f t="shared" si="294"/>
        <v>0.10321043373772376</v>
      </c>
      <c r="AA190" s="4">
        <f t="shared" si="295"/>
        <v>0.12526240639881525</v>
      </c>
      <c r="AB190" s="123">
        <f t="shared" si="68"/>
        <v>0.23754543288888885</v>
      </c>
    </row>
    <row r="191" spans="1:28">
      <c r="A191" s="104" t="s">
        <v>706</v>
      </c>
      <c r="B191">
        <v>135</v>
      </c>
      <c r="C191" s="55">
        <v>98.55</v>
      </c>
      <c r="D191" s="56">
        <v>1.3682000000000001</v>
      </c>
      <c r="E191" s="19">
        <f t="shared" si="279"/>
        <v>0.21989074</v>
      </c>
      <c r="F191" s="37">
        <f t="shared" si="280"/>
        <v>-1.4354000000000051E-2</v>
      </c>
      <c r="H191" s="41">
        <f t="shared" si="281"/>
        <v>-1.9377900000000068</v>
      </c>
      <c r="I191" t="s">
        <v>7</v>
      </c>
      <c r="J191" s="96" t="s">
        <v>707</v>
      </c>
      <c r="K191" s="80">
        <f t="shared" si="282"/>
        <v>43754</v>
      </c>
      <c r="L191" s="80" t="str">
        <f t="shared" ca="1" si="283"/>
        <v>2019-12-02</v>
      </c>
      <c r="M191" s="82">
        <f t="shared" ca="1" si="64"/>
        <v>6480</v>
      </c>
      <c r="N191" s="99">
        <f t="shared" ca="1" si="284"/>
        <v>-0.10915020833333372</v>
      </c>
      <c r="O191" s="89">
        <f t="shared" si="285"/>
        <v>134.83610999999999</v>
      </c>
      <c r="P191" s="89">
        <f t="shared" si="286"/>
        <v>0.16389000000000919</v>
      </c>
      <c r="Q191" s="92">
        <f t="shared" si="287"/>
        <v>0.89890739999999991</v>
      </c>
      <c r="R191" s="6">
        <f t="shared" si="288"/>
        <v>17634.839999999997</v>
      </c>
      <c r="S191" s="105">
        <f t="shared" si="289"/>
        <v>24127.988087999998</v>
      </c>
      <c r="T191" s="105"/>
      <c r="U191" s="105"/>
      <c r="V191" s="106">
        <f t="shared" si="290"/>
        <v>4571.0399999999991</v>
      </c>
      <c r="W191" s="106">
        <f t="shared" si="291"/>
        <v>28699.028087999999</v>
      </c>
      <c r="X191" s="96">
        <f t="shared" si="292"/>
        <v>26100</v>
      </c>
      <c r="Y191" s="6">
        <f t="shared" si="293"/>
        <v>2599.0280879999991</v>
      </c>
      <c r="Z191" s="4">
        <f t="shared" si="294"/>
        <v>9.9579620229885091E-2</v>
      </c>
      <c r="AA191" s="4">
        <f t="shared" si="295"/>
        <v>0.12072241706055475</v>
      </c>
      <c r="AB191" s="123">
        <f t="shared" si="68"/>
        <v>0.23424474000000006</v>
      </c>
    </row>
    <row r="192" spans="1:28">
      <c r="A192" s="104" t="s">
        <v>708</v>
      </c>
      <c r="B192">
        <v>135</v>
      </c>
      <c r="C192" s="55">
        <v>98.5</v>
      </c>
      <c r="D192" s="56">
        <v>1.369</v>
      </c>
      <c r="E192" s="19">
        <f t="shared" si="279"/>
        <v>0.21989766666666666</v>
      </c>
      <c r="F192" s="37">
        <f t="shared" si="280"/>
        <v>-1.4854074074074115E-2</v>
      </c>
      <c r="H192" s="41">
        <f t="shared" si="281"/>
        <v>-2.0053000000000054</v>
      </c>
      <c r="I192" t="s">
        <v>7</v>
      </c>
      <c r="J192" s="96" t="s">
        <v>709</v>
      </c>
      <c r="K192" s="80">
        <f t="shared" si="282"/>
        <v>43755</v>
      </c>
      <c r="L192" s="80" t="str">
        <f t="shared" ca="1" si="283"/>
        <v>2019-12-02</v>
      </c>
      <c r="M192" s="82">
        <f t="shared" ca="1" si="64"/>
        <v>6345</v>
      </c>
      <c r="N192" s="99">
        <f t="shared" ca="1" si="284"/>
        <v>-0.1153561071710011</v>
      </c>
      <c r="O192" s="89">
        <f t="shared" si="285"/>
        <v>134.84649999999999</v>
      </c>
      <c r="P192" s="89">
        <f t="shared" si="286"/>
        <v>0.15350000000000819</v>
      </c>
      <c r="Q192" s="92">
        <f t="shared" si="287"/>
        <v>0.89897666666666665</v>
      </c>
      <c r="R192" s="6">
        <f t="shared" si="288"/>
        <v>17733.339999999997</v>
      </c>
      <c r="S192" s="105">
        <f t="shared" si="289"/>
        <v>24276.942459999995</v>
      </c>
      <c r="T192" s="105"/>
      <c r="U192" s="105"/>
      <c r="V192" s="106">
        <f t="shared" si="290"/>
        <v>4571.0399999999991</v>
      </c>
      <c r="W192" s="106">
        <f t="shared" si="291"/>
        <v>28847.982459999992</v>
      </c>
      <c r="X192" s="96">
        <f t="shared" si="292"/>
        <v>26235</v>
      </c>
      <c r="Y192" s="6">
        <f t="shared" si="293"/>
        <v>2612.982459999992</v>
      </c>
      <c r="Z192" s="4">
        <f t="shared" si="294"/>
        <v>9.9599102725366651E-2</v>
      </c>
      <c r="AA192" s="4">
        <f t="shared" si="295"/>
        <v>0.12061425796576408</v>
      </c>
      <c r="AB192" s="123">
        <f t="shared" si="68"/>
        <v>0.23475174074074076</v>
      </c>
    </row>
    <row r="193" spans="1:28">
      <c r="A193" s="104" t="s">
        <v>710</v>
      </c>
      <c r="B193">
        <v>135</v>
      </c>
      <c r="C193" s="55">
        <v>99.84</v>
      </c>
      <c r="D193" s="56">
        <v>1.3505</v>
      </c>
      <c r="E193" s="19">
        <f t="shared" si="279"/>
        <v>0.21988928000000002</v>
      </c>
      <c r="F193" s="37">
        <f t="shared" si="280"/>
        <v>-1.452088888888907E-3</v>
      </c>
      <c r="H193" s="41">
        <f t="shared" si="281"/>
        <v>-0.19603200000000243</v>
      </c>
      <c r="I193" t="s">
        <v>7</v>
      </c>
      <c r="J193" s="96" t="s">
        <v>711</v>
      </c>
      <c r="K193" s="80">
        <f t="shared" si="282"/>
        <v>43756</v>
      </c>
      <c r="L193" s="80" t="str">
        <f t="shared" ca="1" si="283"/>
        <v>2019-12-02</v>
      </c>
      <c r="M193" s="82">
        <f t="shared" ca="1" si="64"/>
        <v>6210</v>
      </c>
      <c r="N193" s="99">
        <f t="shared" ca="1" si="284"/>
        <v>-1.1522009661835891E-2</v>
      </c>
      <c r="O193" s="89">
        <f t="shared" si="285"/>
        <v>134.83392000000001</v>
      </c>
      <c r="P193" s="89">
        <f t="shared" si="286"/>
        <v>0.16607999999999379</v>
      </c>
      <c r="Q193" s="92">
        <f t="shared" si="287"/>
        <v>0.89889280000000005</v>
      </c>
      <c r="R193" s="6">
        <f t="shared" si="288"/>
        <v>17833.179999999997</v>
      </c>
      <c r="S193" s="105">
        <f t="shared" si="289"/>
        <v>24083.709589999995</v>
      </c>
      <c r="T193" s="105"/>
      <c r="U193" s="105"/>
      <c r="V193" s="106">
        <f t="shared" si="290"/>
        <v>4571.0399999999991</v>
      </c>
      <c r="W193" s="106">
        <f t="shared" si="291"/>
        <v>28654.749589999992</v>
      </c>
      <c r="X193" s="96">
        <f t="shared" si="292"/>
        <v>26370</v>
      </c>
      <c r="Y193" s="6">
        <f t="shared" si="293"/>
        <v>2284.7495899999922</v>
      </c>
      <c r="Z193" s="4">
        <f t="shared" si="294"/>
        <v>8.6642001896093834E-2</v>
      </c>
      <c r="AA193" s="4">
        <f t="shared" si="295"/>
        <v>0.10481002717560828</v>
      </c>
      <c r="AB193" s="123">
        <f t="shared" si="68"/>
        <v>0.22134136888888892</v>
      </c>
    </row>
    <row r="194" spans="1:28">
      <c r="A194" s="104" t="s">
        <v>723</v>
      </c>
      <c r="B194">
        <v>135</v>
      </c>
      <c r="C194" s="55">
        <v>99.58</v>
      </c>
      <c r="D194" s="56">
        <v>1.3541000000000001</v>
      </c>
      <c r="E194" s="19">
        <f t="shared" ref="E194:E198" si="296">10%*Q194+13%</f>
        <v>0.21989418533333335</v>
      </c>
      <c r="F194" s="37">
        <f t="shared" ref="F194:F198" si="297">IF(G194="",($F$1*C194-B194)/B194,H194/B194)</f>
        <v>-4.0524740740739548E-3</v>
      </c>
      <c r="H194" s="41">
        <f t="shared" ref="H194:H198" si="298">IF(G194="",$F$1*C194-B194,G194-B194)</f>
        <v>-0.54708399999998392</v>
      </c>
      <c r="I194" t="s">
        <v>7</v>
      </c>
      <c r="J194" s="96" t="s">
        <v>724</v>
      </c>
      <c r="K194" s="80">
        <f t="shared" ref="K194:K198" si="299">DATE(MID(J194,1,4),MID(J194,5,2),MID(J194,7,2))</f>
        <v>43759</v>
      </c>
      <c r="L194" s="80" t="str">
        <f t="shared" ref="L194:L198" ca="1" si="300">IF(LEN(J194) &gt; 15,DATE(MID(J194,12,4),MID(J194,16,2),MID(J194,18,2)),TEXT(TODAY(),"yyyy-mm-dd"))</f>
        <v>2019-12-02</v>
      </c>
      <c r="M194" s="82">
        <f t="shared" ca="1" si="64"/>
        <v>5805</v>
      </c>
      <c r="N194" s="99">
        <f t="shared" ref="N194:N198" ca="1" si="301">H194/M194*365</f>
        <v>-3.439890783806962E-2</v>
      </c>
      <c r="O194" s="89">
        <f t="shared" ref="O194:O198" si="302">D194*C194</f>
        <v>134.84127800000002</v>
      </c>
      <c r="P194" s="89">
        <f t="shared" ref="P194:P198" si="303">B194-O194</f>
        <v>0.15872199999998315</v>
      </c>
      <c r="Q194" s="92">
        <f t="shared" ref="Q194:Q198" si="304">O194/150</f>
        <v>0.89894185333333343</v>
      </c>
      <c r="R194" s="6">
        <f t="shared" ref="R194:R198" si="305">R193+C194-T194</f>
        <v>17932.759999999998</v>
      </c>
      <c r="S194" s="105">
        <f t="shared" ref="S194:S198" si="306">R194*D194</f>
        <v>24282.750315999998</v>
      </c>
      <c r="T194" s="105"/>
      <c r="U194" s="105"/>
      <c r="V194" s="106">
        <f t="shared" ref="V194:V198" si="307">V193+U194</f>
        <v>4571.0399999999991</v>
      </c>
      <c r="W194" s="106">
        <f t="shared" ref="W194:W198" si="308">V194+S194</f>
        <v>28853.790315999999</v>
      </c>
      <c r="X194" s="96">
        <f t="shared" ref="X194:X198" si="309">X193+B194</f>
        <v>26505</v>
      </c>
      <c r="Y194" s="6">
        <f t="shared" ref="Y194:Y198" si="310">W194-X194</f>
        <v>2348.7903159999987</v>
      </c>
      <c r="Z194" s="4">
        <f t="shared" ref="Z194:Z198" si="311">W194/X194-1</f>
        <v>8.8616876664780131E-2</v>
      </c>
      <c r="AA194" s="4">
        <f t="shared" ref="AA194:AA198" si="312">S194/(X194-V194)-1</f>
        <v>0.1070846448156193</v>
      </c>
      <c r="AB194" s="123">
        <f t="shared" si="68"/>
        <v>0.22394665940740729</v>
      </c>
    </row>
    <row r="195" spans="1:28">
      <c r="A195" s="104" t="s">
        <v>725</v>
      </c>
      <c r="B195">
        <v>135</v>
      </c>
      <c r="C195" s="55">
        <v>99.21</v>
      </c>
      <c r="D195" s="56">
        <v>1.3591</v>
      </c>
      <c r="E195" s="19">
        <f t="shared" si="296"/>
        <v>0.21989087400000001</v>
      </c>
      <c r="F195" s="37">
        <f t="shared" si="297"/>
        <v>-7.7530222222222805E-3</v>
      </c>
      <c r="H195" s="41">
        <f t="shared" si="298"/>
        <v>-1.0466580000000079</v>
      </c>
      <c r="I195" t="s">
        <v>7</v>
      </c>
      <c r="J195" s="96" t="s">
        <v>726</v>
      </c>
      <c r="K195" s="80">
        <f t="shared" si="299"/>
        <v>43760</v>
      </c>
      <c r="L195" s="80" t="str">
        <f t="shared" ca="1" si="300"/>
        <v>2019-12-02</v>
      </c>
      <c r="M195" s="82">
        <f t="shared" ref="M195:M203" ca="1" si="313">(L195-K195+1)*B195</f>
        <v>5670</v>
      </c>
      <c r="N195" s="99">
        <f t="shared" ca="1" si="301"/>
        <v>-6.7377455026455535E-2</v>
      </c>
      <c r="O195" s="89">
        <f t="shared" si="302"/>
        <v>134.83631099999999</v>
      </c>
      <c r="P195" s="89">
        <f t="shared" si="303"/>
        <v>0.16368900000000508</v>
      </c>
      <c r="Q195" s="92">
        <f t="shared" si="304"/>
        <v>0.89890873999999998</v>
      </c>
      <c r="R195" s="6">
        <f t="shared" si="305"/>
        <v>18031.969999999998</v>
      </c>
      <c r="S195" s="105">
        <f t="shared" si="306"/>
        <v>24507.250426999995</v>
      </c>
      <c r="T195" s="105"/>
      <c r="U195" s="105"/>
      <c r="V195" s="106">
        <f t="shared" si="307"/>
        <v>4571.0399999999991</v>
      </c>
      <c r="W195" s="106">
        <f t="shared" si="308"/>
        <v>29078.290426999993</v>
      </c>
      <c r="X195" s="96">
        <f t="shared" si="309"/>
        <v>26640</v>
      </c>
      <c r="Y195" s="6">
        <f t="shared" si="310"/>
        <v>2438.2904269999926</v>
      </c>
      <c r="Z195" s="4">
        <f t="shared" si="311"/>
        <v>9.1527418430930707E-2</v>
      </c>
      <c r="AA195" s="4">
        <f t="shared" si="312"/>
        <v>0.11048506259470292</v>
      </c>
      <c r="AB195" s="123">
        <f t="shared" ref="AB195:AB203" si="314">IF(E195-F195&lt;0,"达成",E195-F195)</f>
        <v>0.22764389622222231</v>
      </c>
    </row>
    <row r="196" spans="1:28">
      <c r="A196" s="104" t="s">
        <v>727</v>
      </c>
      <c r="B196">
        <v>135</v>
      </c>
      <c r="C196" s="55">
        <v>99.81</v>
      </c>
      <c r="D196" s="56">
        <v>1.351</v>
      </c>
      <c r="E196" s="19">
        <f t="shared" si="296"/>
        <v>0.21989554</v>
      </c>
      <c r="F196" s="37">
        <f t="shared" si="297"/>
        <v>-1.7521333333333031E-3</v>
      </c>
      <c r="H196" s="41">
        <f t="shared" si="298"/>
        <v>-0.23653799999999592</v>
      </c>
      <c r="I196" t="s">
        <v>7</v>
      </c>
      <c r="J196" s="96" t="s">
        <v>728</v>
      </c>
      <c r="K196" s="80">
        <f t="shared" si="299"/>
        <v>43761</v>
      </c>
      <c r="L196" s="80" t="str">
        <f t="shared" ca="1" si="300"/>
        <v>2019-12-02</v>
      </c>
      <c r="M196" s="82">
        <f t="shared" ca="1" si="313"/>
        <v>5535</v>
      </c>
      <c r="N196" s="99">
        <f t="shared" ca="1" si="301"/>
        <v>-1.5598260162601355E-2</v>
      </c>
      <c r="O196" s="89">
        <f t="shared" si="302"/>
        <v>134.84331</v>
      </c>
      <c r="P196" s="89">
        <f t="shared" si="303"/>
        <v>0.15668999999999755</v>
      </c>
      <c r="Q196" s="92">
        <f t="shared" si="304"/>
        <v>0.89895540000000007</v>
      </c>
      <c r="R196" s="6">
        <f t="shared" si="305"/>
        <v>18131.78</v>
      </c>
      <c r="S196" s="105">
        <f t="shared" si="306"/>
        <v>24496.034779999998</v>
      </c>
      <c r="T196" s="105"/>
      <c r="U196" s="105"/>
      <c r="V196" s="106">
        <f t="shared" si="307"/>
        <v>4571.0399999999991</v>
      </c>
      <c r="W196" s="106">
        <f t="shared" si="308"/>
        <v>29067.074779999995</v>
      </c>
      <c r="X196" s="96">
        <f t="shared" si="309"/>
        <v>26775</v>
      </c>
      <c r="Y196" s="6">
        <f t="shared" si="310"/>
        <v>2292.0747799999954</v>
      </c>
      <c r="Z196" s="4">
        <f t="shared" si="311"/>
        <v>8.5605033800186581E-2</v>
      </c>
      <c r="AA196" s="4">
        <f t="shared" si="312"/>
        <v>0.10322819803314354</v>
      </c>
      <c r="AB196" s="123">
        <f t="shared" si="314"/>
        <v>0.22164767333333329</v>
      </c>
    </row>
    <row r="197" spans="1:28">
      <c r="A197" s="104" t="s">
        <v>729</v>
      </c>
      <c r="B197">
        <v>135</v>
      </c>
      <c r="C197" s="55">
        <v>99.82</v>
      </c>
      <c r="D197" s="56">
        <v>1.3508</v>
      </c>
      <c r="E197" s="19">
        <f t="shared" si="296"/>
        <v>0.21989123733333332</v>
      </c>
      <c r="F197" s="37">
        <f t="shared" si="297"/>
        <v>-1.6521185185185746E-3</v>
      </c>
      <c r="H197" s="41">
        <f t="shared" si="298"/>
        <v>-0.22303600000000756</v>
      </c>
      <c r="I197" t="s">
        <v>7</v>
      </c>
      <c r="J197" s="96" t="s">
        <v>730</v>
      </c>
      <c r="K197" s="80">
        <f t="shared" si="299"/>
        <v>43762</v>
      </c>
      <c r="L197" s="80" t="str">
        <f t="shared" ca="1" si="300"/>
        <v>2019-12-02</v>
      </c>
      <c r="M197" s="82">
        <f t="shared" ca="1" si="313"/>
        <v>5400</v>
      </c>
      <c r="N197" s="99">
        <f t="shared" ca="1" si="301"/>
        <v>-1.5075581481481993E-2</v>
      </c>
      <c r="O197" s="89">
        <f t="shared" si="302"/>
        <v>134.83685599999998</v>
      </c>
      <c r="P197" s="89">
        <f t="shared" si="303"/>
        <v>0.16314400000001683</v>
      </c>
      <c r="Q197" s="92">
        <f t="shared" si="304"/>
        <v>0.89891237333333318</v>
      </c>
      <c r="R197" s="6">
        <f t="shared" si="305"/>
        <v>18231.599999999999</v>
      </c>
      <c r="S197" s="105">
        <f t="shared" si="306"/>
        <v>24627.245279999999</v>
      </c>
      <c r="T197" s="105"/>
      <c r="U197" s="105"/>
      <c r="V197" s="106">
        <f t="shared" si="307"/>
        <v>4571.0399999999991</v>
      </c>
      <c r="W197" s="106">
        <f t="shared" si="308"/>
        <v>29198.285279999996</v>
      </c>
      <c r="X197" s="96">
        <f t="shared" si="309"/>
        <v>26910</v>
      </c>
      <c r="Y197" s="6">
        <f t="shared" si="310"/>
        <v>2288.2852799999964</v>
      </c>
      <c r="Z197" s="4">
        <f t="shared" si="311"/>
        <v>8.5034755852842592E-2</v>
      </c>
      <c r="AA197" s="4">
        <f t="shared" si="312"/>
        <v>0.10243472748955185</v>
      </c>
      <c r="AB197" s="123">
        <f t="shared" si="314"/>
        <v>0.22154335585185189</v>
      </c>
    </row>
    <row r="198" spans="1:28">
      <c r="A198" s="104" t="s">
        <v>731</v>
      </c>
      <c r="B198">
        <v>135</v>
      </c>
      <c r="C198" s="55">
        <v>99.18</v>
      </c>
      <c r="D198" s="56">
        <v>1.3594999999999999</v>
      </c>
      <c r="E198" s="19">
        <f t="shared" si="296"/>
        <v>0.21989014000000001</v>
      </c>
      <c r="F198" s="37">
        <f t="shared" si="297"/>
        <v>-8.0530666666664662E-3</v>
      </c>
      <c r="H198" s="41">
        <f t="shared" si="298"/>
        <v>-1.0871639999999729</v>
      </c>
      <c r="I198" t="s">
        <v>7</v>
      </c>
      <c r="J198" s="96" t="s">
        <v>732</v>
      </c>
      <c r="K198" s="80">
        <f t="shared" si="299"/>
        <v>43763</v>
      </c>
      <c r="L198" s="80" t="str">
        <f t="shared" ca="1" si="300"/>
        <v>2019-12-02</v>
      </c>
      <c r="M198" s="82">
        <f t="shared" ca="1" si="313"/>
        <v>5265</v>
      </c>
      <c r="N198" s="99">
        <f t="shared" ca="1" si="301"/>
        <v>-7.5368444444442573E-2</v>
      </c>
      <c r="O198" s="89">
        <f t="shared" si="302"/>
        <v>134.83520999999999</v>
      </c>
      <c r="P198" s="89">
        <f t="shared" si="303"/>
        <v>0.16479000000001065</v>
      </c>
      <c r="Q198" s="92">
        <f t="shared" si="304"/>
        <v>0.89890139999999996</v>
      </c>
      <c r="R198" s="6">
        <f t="shared" si="305"/>
        <v>18330.78</v>
      </c>
      <c r="S198" s="105">
        <f t="shared" si="306"/>
        <v>24920.695409999997</v>
      </c>
      <c r="T198" s="105"/>
      <c r="U198" s="105"/>
      <c r="V198" s="106">
        <f t="shared" si="307"/>
        <v>4571.0399999999991</v>
      </c>
      <c r="W198" s="106">
        <f t="shared" si="308"/>
        <v>29491.735409999994</v>
      </c>
      <c r="X198" s="96">
        <f t="shared" si="309"/>
        <v>27045</v>
      </c>
      <c r="Y198" s="6">
        <f t="shared" si="310"/>
        <v>2446.7354099999939</v>
      </c>
      <c r="Z198" s="4">
        <f t="shared" si="311"/>
        <v>9.0469048252911577E-2</v>
      </c>
      <c r="AA198" s="4">
        <f t="shared" si="312"/>
        <v>0.10886979464233271</v>
      </c>
      <c r="AB198" s="123">
        <f t="shared" si="314"/>
        <v>0.22794320666666648</v>
      </c>
    </row>
    <row r="199" spans="1:28">
      <c r="A199" s="104" t="s">
        <v>751</v>
      </c>
      <c r="B199">
        <v>135</v>
      </c>
      <c r="C199" s="55">
        <v>98.48</v>
      </c>
      <c r="D199" s="56">
        <v>1.3692</v>
      </c>
      <c r="E199" s="19">
        <f t="shared" ref="E199:E203" si="315">10%*Q199+13%</f>
        <v>0.21989254400000002</v>
      </c>
      <c r="F199" s="37">
        <f t="shared" ref="F199:F203" si="316">IF(G199="",($F$1*C199-B199)/B199,H199/B199)</f>
        <v>-1.5054103703703572E-2</v>
      </c>
      <c r="H199" s="41">
        <f t="shared" ref="H199:H203" si="317">IF(G199="",$F$1*C199-B199,G199-B199)</f>
        <v>-2.0323039999999821</v>
      </c>
      <c r="I199" t="s">
        <v>7</v>
      </c>
      <c r="J199" s="96" t="s">
        <v>742</v>
      </c>
      <c r="K199" s="80">
        <f t="shared" ref="K199:K203" si="318">DATE(MID(J199,1,4),MID(J199,5,2),MID(J199,7,2))</f>
        <v>43766</v>
      </c>
      <c r="L199" s="80" t="str">
        <f t="shared" ref="L199:L203" ca="1" si="319">IF(LEN(J199) &gt; 15,DATE(MID(J199,12,4),MID(J199,16,2),MID(J199,18,2)),TEXT(TODAY(),"yyyy-mm-dd"))</f>
        <v>2019-12-02</v>
      </c>
      <c r="M199" s="82">
        <f t="shared" ca="1" si="313"/>
        <v>4860</v>
      </c>
      <c r="N199" s="99">
        <f t="shared" ref="N199:N203" ca="1" si="320">H199/M199*365</f>
        <v>-0.15263188477366121</v>
      </c>
      <c r="O199" s="89">
        <f t="shared" ref="O199:O203" si="321">D199*C199</f>
        <v>134.83881600000001</v>
      </c>
      <c r="P199" s="89">
        <f t="shared" ref="P199:P203" si="322">B199-O199</f>
        <v>0.16118399999999156</v>
      </c>
      <c r="Q199" s="92">
        <f t="shared" ref="Q199:Q203" si="323">O199/150</f>
        <v>0.89892544000000008</v>
      </c>
      <c r="R199" s="6">
        <f t="shared" ref="R199:R203" si="324">R198+C199-T199</f>
        <v>18429.259999999998</v>
      </c>
      <c r="S199" s="105">
        <f t="shared" ref="S199:S203" si="325">R199*D199</f>
        <v>25233.342791999996</v>
      </c>
      <c r="T199" s="105"/>
      <c r="U199" s="105"/>
      <c r="V199" s="106">
        <f t="shared" ref="V199:V203" si="326">V198+U199</f>
        <v>4571.0399999999991</v>
      </c>
      <c r="W199" s="106">
        <f t="shared" ref="W199:W203" si="327">V199+S199</f>
        <v>29804.382791999997</v>
      </c>
      <c r="X199" s="96">
        <f t="shared" ref="X199:X203" si="328">X198+B199</f>
        <v>27180</v>
      </c>
      <c r="Y199" s="6">
        <f t="shared" ref="Y199:Y203" si="329">W199-X199</f>
        <v>2624.3827919999967</v>
      </c>
      <c r="Z199" s="4">
        <f t="shared" ref="Z199:Z203" si="330">W199/X199-1</f>
        <v>9.6555658278145495E-2</v>
      </c>
      <c r="AA199" s="4">
        <f t="shared" ref="AA199:AA203" si="331">S199/(X199-V199)-1</f>
        <v>0.11607711243683916</v>
      </c>
      <c r="AB199" s="123">
        <f t="shared" si="314"/>
        <v>0.2349466477037036</v>
      </c>
    </row>
    <row r="200" spans="1:28">
      <c r="A200" s="104" t="s">
        <v>752</v>
      </c>
      <c r="B200">
        <v>135</v>
      </c>
      <c r="C200" s="55">
        <v>98.87</v>
      </c>
      <c r="D200" s="56">
        <v>1.3637999999999999</v>
      </c>
      <c r="E200" s="19">
        <f t="shared" si="315"/>
        <v>0.21989260400000002</v>
      </c>
      <c r="F200" s="37">
        <f t="shared" si="316"/>
        <v>-1.1153525925925788E-2</v>
      </c>
      <c r="H200" s="41">
        <f t="shared" si="317"/>
        <v>-1.5057259999999815</v>
      </c>
      <c r="I200" t="s">
        <v>7</v>
      </c>
      <c r="J200" s="96" t="s">
        <v>744</v>
      </c>
      <c r="K200" s="80">
        <f t="shared" si="318"/>
        <v>43767</v>
      </c>
      <c r="L200" s="80" t="str">
        <f t="shared" ca="1" si="319"/>
        <v>2019-12-02</v>
      </c>
      <c r="M200" s="82">
        <f t="shared" ca="1" si="313"/>
        <v>4725</v>
      </c>
      <c r="N200" s="99">
        <f t="shared" ca="1" si="320"/>
        <v>-0.11631534179894037</v>
      </c>
      <c r="O200" s="89">
        <f t="shared" si="321"/>
        <v>134.83890600000001</v>
      </c>
      <c r="P200" s="89">
        <f t="shared" si="322"/>
        <v>0.16109399999999141</v>
      </c>
      <c r="Q200" s="92">
        <f t="shared" si="323"/>
        <v>0.89892604000000009</v>
      </c>
      <c r="R200" s="6">
        <f t="shared" si="324"/>
        <v>18528.129999999997</v>
      </c>
      <c r="S200" s="105">
        <f t="shared" si="325"/>
        <v>25268.663693999995</v>
      </c>
      <c r="T200" s="105"/>
      <c r="U200" s="105"/>
      <c r="V200" s="106">
        <f t="shared" si="326"/>
        <v>4571.0399999999991</v>
      </c>
      <c r="W200" s="106">
        <f t="shared" si="327"/>
        <v>29839.703693999996</v>
      </c>
      <c r="X200" s="96">
        <f t="shared" si="328"/>
        <v>27315</v>
      </c>
      <c r="Y200" s="6">
        <f t="shared" si="329"/>
        <v>2524.7036939999962</v>
      </c>
      <c r="Z200" s="4">
        <f t="shared" si="330"/>
        <v>9.2429203514552194E-2</v>
      </c>
      <c r="AA200" s="4">
        <f t="shared" si="331"/>
        <v>0.11100545788859972</v>
      </c>
      <c r="AB200" s="123">
        <f t="shared" si="314"/>
        <v>0.2310461299259258</v>
      </c>
    </row>
    <row r="201" spans="1:28">
      <c r="A201" s="104" t="s">
        <v>753</v>
      </c>
      <c r="B201">
        <v>135</v>
      </c>
      <c r="C201" s="55">
        <v>99.32</v>
      </c>
      <c r="D201" s="56">
        <v>1.3575999999999999</v>
      </c>
      <c r="E201" s="19">
        <f t="shared" si="315"/>
        <v>0.21989122133333333</v>
      </c>
      <c r="F201" s="37">
        <f t="shared" si="316"/>
        <v>-6.6528592592592136E-3</v>
      </c>
      <c r="H201" s="41">
        <f t="shared" si="317"/>
        <v>-0.89813599999999383</v>
      </c>
      <c r="I201" t="s">
        <v>7</v>
      </c>
      <c r="J201" s="96" t="s">
        <v>746</v>
      </c>
      <c r="K201" s="80">
        <f t="shared" si="318"/>
        <v>43768</v>
      </c>
      <c r="L201" s="80" t="str">
        <f t="shared" ca="1" si="319"/>
        <v>2019-12-02</v>
      </c>
      <c r="M201" s="82">
        <f t="shared" ca="1" si="313"/>
        <v>4590</v>
      </c>
      <c r="N201" s="99">
        <f t="shared" ca="1" si="320"/>
        <v>-7.1420400871459205E-2</v>
      </c>
      <c r="O201" s="89">
        <f t="shared" si="321"/>
        <v>134.83683199999999</v>
      </c>
      <c r="P201" s="89">
        <f t="shared" si="322"/>
        <v>0.16316800000001308</v>
      </c>
      <c r="Q201" s="92">
        <f t="shared" si="323"/>
        <v>0.89891221333333327</v>
      </c>
      <c r="R201" s="6">
        <f t="shared" si="324"/>
        <v>18627.449999999997</v>
      </c>
      <c r="S201" s="105">
        <f t="shared" si="325"/>
        <v>25288.626119999994</v>
      </c>
      <c r="T201" s="105"/>
      <c r="U201" s="105"/>
      <c r="V201" s="106">
        <f t="shared" si="326"/>
        <v>4571.0399999999991</v>
      </c>
      <c r="W201" s="106">
        <f t="shared" si="327"/>
        <v>29859.666119999994</v>
      </c>
      <c r="X201" s="96">
        <f t="shared" si="328"/>
        <v>27450</v>
      </c>
      <c r="Y201" s="6">
        <f t="shared" si="329"/>
        <v>2409.6661199999944</v>
      </c>
      <c r="Z201" s="4">
        <f t="shared" si="330"/>
        <v>8.778382950819652E-2</v>
      </c>
      <c r="AA201" s="4">
        <f t="shared" si="331"/>
        <v>0.1053223625549411</v>
      </c>
      <c r="AB201" s="123">
        <f t="shared" si="314"/>
        <v>0.22654408059259254</v>
      </c>
    </row>
    <row r="202" spans="1:28">
      <c r="A202" s="104" t="s">
        <v>754</v>
      </c>
      <c r="B202">
        <v>135</v>
      </c>
      <c r="C202" s="55">
        <v>99.43</v>
      </c>
      <c r="D202" s="56">
        <v>1.3561000000000001</v>
      </c>
      <c r="E202" s="19">
        <f t="shared" si="315"/>
        <v>0.21989134866666671</v>
      </c>
      <c r="F202" s="37">
        <f t="shared" si="316"/>
        <v>-5.5526962962961467E-3</v>
      </c>
      <c r="H202" s="41">
        <f t="shared" si="317"/>
        <v>-0.7496139999999798</v>
      </c>
      <c r="I202" t="s">
        <v>7</v>
      </c>
      <c r="J202" s="96" t="s">
        <v>748</v>
      </c>
      <c r="K202" s="80">
        <f t="shared" si="318"/>
        <v>43769</v>
      </c>
      <c r="L202" s="80" t="str">
        <f t="shared" ca="1" si="319"/>
        <v>2019-12-02</v>
      </c>
      <c r="M202" s="82">
        <f t="shared" ca="1" si="313"/>
        <v>4455</v>
      </c>
      <c r="N202" s="99">
        <f t="shared" ca="1" si="320"/>
        <v>-6.1416186307517981E-2</v>
      </c>
      <c r="O202" s="89">
        <f t="shared" si="321"/>
        <v>134.83702300000002</v>
      </c>
      <c r="P202" s="89">
        <f t="shared" si="322"/>
        <v>0.16297699999998372</v>
      </c>
      <c r="Q202" s="92">
        <f t="shared" si="323"/>
        <v>0.89891348666666682</v>
      </c>
      <c r="R202" s="6">
        <f t="shared" si="324"/>
        <v>18726.879999999997</v>
      </c>
      <c r="S202" s="105">
        <f t="shared" si="325"/>
        <v>25395.521967999997</v>
      </c>
      <c r="T202" s="105"/>
      <c r="U202" s="105"/>
      <c r="V202" s="106">
        <f t="shared" si="326"/>
        <v>4571.0399999999991</v>
      </c>
      <c r="W202" s="106">
        <f t="shared" si="327"/>
        <v>29966.561967999995</v>
      </c>
      <c r="X202" s="96">
        <f t="shared" si="328"/>
        <v>27585</v>
      </c>
      <c r="Y202" s="6">
        <f t="shared" si="329"/>
        <v>2381.5619679999945</v>
      </c>
      <c r="Z202" s="4">
        <f t="shared" si="330"/>
        <v>8.6335398513684769E-2</v>
      </c>
      <c r="AA202" s="4">
        <f t="shared" si="331"/>
        <v>0.10348336261990543</v>
      </c>
      <c r="AB202" s="123">
        <f t="shared" si="314"/>
        <v>0.22544404496296286</v>
      </c>
    </row>
    <row r="203" spans="1:28">
      <c r="A203" s="104" t="s">
        <v>755</v>
      </c>
      <c r="B203">
        <v>135</v>
      </c>
      <c r="C203" s="55">
        <v>97.87</v>
      </c>
      <c r="D203" s="56">
        <v>1.3777999999999999</v>
      </c>
      <c r="E203" s="19">
        <f t="shared" si="315"/>
        <v>0.21989685733333333</v>
      </c>
      <c r="F203" s="37">
        <f t="shared" si="316"/>
        <v>-2.1155007407407278E-2</v>
      </c>
      <c r="H203" s="41">
        <f t="shared" si="317"/>
        <v>-2.8559259999999824</v>
      </c>
      <c r="I203" t="s">
        <v>7</v>
      </c>
      <c r="J203" s="96" t="s">
        <v>750</v>
      </c>
      <c r="K203" s="80">
        <f t="shared" si="318"/>
        <v>43770</v>
      </c>
      <c r="L203" s="80" t="str">
        <f t="shared" ca="1" si="319"/>
        <v>2019-12-02</v>
      </c>
      <c r="M203" s="82">
        <f t="shared" ca="1" si="313"/>
        <v>4320</v>
      </c>
      <c r="N203" s="99">
        <f t="shared" ca="1" si="320"/>
        <v>-0.24129930324073925</v>
      </c>
      <c r="O203" s="89">
        <f t="shared" si="321"/>
        <v>134.84528599999999</v>
      </c>
      <c r="P203" s="89">
        <f t="shared" si="322"/>
        <v>0.15471400000001267</v>
      </c>
      <c r="Q203" s="92">
        <f t="shared" si="323"/>
        <v>0.89896857333333324</v>
      </c>
      <c r="R203" s="6">
        <f t="shared" si="324"/>
        <v>18824.749999999996</v>
      </c>
      <c r="S203" s="105">
        <f t="shared" si="325"/>
        <v>25936.740549999995</v>
      </c>
      <c r="T203" s="105"/>
      <c r="U203" s="105"/>
      <c r="V203" s="106">
        <f t="shared" si="326"/>
        <v>4571.0399999999991</v>
      </c>
      <c r="W203" s="106">
        <f t="shared" si="327"/>
        <v>30507.780549999996</v>
      </c>
      <c r="X203" s="96">
        <f t="shared" si="328"/>
        <v>27720</v>
      </c>
      <c r="Y203" s="6">
        <f t="shared" si="329"/>
        <v>2787.7805499999959</v>
      </c>
      <c r="Z203" s="4">
        <f t="shared" si="330"/>
        <v>0.10056928391053366</v>
      </c>
      <c r="AA203" s="4">
        <f t="shared" si="331"/>
        <v>0.12042789611282734</v>
      </c>
      <c r="AB203" s="123">
        <f t="shared" si="314"/>
        <v>0.24105186474074061</v>
      </c>
    </row>
    <row r="204" spans="1:28">
      <c r="A204" s="104" t="s">
        <v>759</v>
      </c>
      <c r="B204">
        <v>135</v>
      </c>
      <c r="C204" s="55">
        <v>97.29</v>
      </c>
      <c r="D204" s="56">
        <v>1.3859999999999999</v>
      </c>
      <c r="E204" s="19">
        <f t="shared" ref="E204:E208" si="332">10%*Q204+13%</f>
        <v>0.21989596</v>
      </c>
      <c r="F204" s="37">
        <f t="shared" ref="F204:F208" si="333">IF(G204="",($F$1*C204-B204)/B204,H204/B204)</f>
        <v>-2.6955866666666588E-2</v>
      </c>
      <c r="H204" s="41">
        <f t="shared" ref="H204:H208" si="334">IF(G204="",$F$1*C204-B204,G204-B204)</f>
        <v>-3.6390419999999892</v>
      </c>
      <c r="I204" t="s">
        <v>7</v>
      </c>
      <c r="J204" s="96" t="s">
        <v>760</v>
      </c>
      <c r="K204" s="80">
        <f t="shared" ref="K204:K208" si="335">DATE(MID(J204,1,4),MID(J204,5,2),MID(J204,7,2))</f>
        <v>43773</v>
      </c>
      <c r="L204" s="80" t="str">
        <f t="shared" ref="L204:L208" ca="1" si="336">IF(LEN(J204) &gt; 15,DATE(MID(J204,12,4),MID(J204,16,2),MID(J204,18,2)),TEXT(TODAY(),"yyyy-mm-dd"))</f>
        <v>2019-12-02</v>
      </c>
      <c r="M204" s="82">
        <f t="shared" ref="M204:M208" ca="1" si="337">(L204-K204+1)*B204</f>
        <v>3915</v>
      </c>
      <c r="N204" s="99">
        <f t="shared" ref="N204:N208" ca="1" si="338">H204/M204*365</f>
        <v>-0.33927211494252774</v>
      </c>
      <c r="O204" s="89">
        <f t="shared" ref="O204:O208" si="339">D204*C204</f>
        <v>134.84394</v>
      </c>
      <c r="P204" s="89">
        <f t="shared" ref="P204:P208" si="340">B204-O204</f>
        <v>0.15605999999999653</v>
      </c>
      <c r="Q204" s="92">
        <f t="shared" ref="Q204:Q208" si="341">O204/150</f>
        <v>0.89895959999999997</v>
      </c>
      <c r="R204" s="6">
        <f t="shared" ref="R204:R208" si="342">R203+C204-T204</f>
        <v>18922.039999999997</v>
      </c>
      <c r="S204" s="105">
        <f t="shared" ref="S204:S208" si="343">R204*D204</f>
        <v>26225.947439999993</v>
      </c>
      <c r="T204" s="105"/>
      <c r="U204" s="105"/>
      <c r="V204" s="106">
        <f t="shared" ref="V204:V208" si="344">V203+U204</f>
        <v>4571.0399999999991</v>
      </c>
      <c r="W204" s="106">
        <f t="shared" ref="W204:W208" si="345">V204+S204</f>
        <v>30796.98743999999</v>
      </c>
      <c r="X204" s="96">
        <f t="shared" ref="X204:X208" si="346">X203+B204</f>
        <v>27855</v>
      </c>
      <c r="Y204" s="6">
        <f t="shared" ref="Y204:Y208" si="347">W204-X204</f>
        <v>2941.9874399999899</v>
      </c>
      <c r="Z204" s="4">
        <f t="shared" ref="Z204:Z208" si="348">W204/X204-1</f>
        <v>0.1056179299946145</v>
      </c>
      <c r="AA204" s="4">
        <f t="shared" ref="AA204:AA208" si="349">S204/(X204-V204)-1</f>
        <v>0.12635253797034496</v>
      </c>
      <c r="AB204" s="123">
        <f t="shared" ref="AB204:AB208" si="350">IF(E204-F204&lt;0,"达成",E204-F204)</f>
        <v>0.24685182666666658</v>
      </c>
    </row>
    <row r="205" spans="1:28">
      <c r="A205" s="104" t="s">
        <v>761</v>
      </c>
      <c r="B205">
        <v>135</v>
      </c>
      <c r="C205" s="55">
        <v>96.72</v>
      </c>
      <c r="D205" s="56">
        <v>1.3940999999999999</v>
      </c>
      <c r="E205" s="19">
        <f t="shared" si="332"/>
        <v>0.21989156799999998</v>
      </c>
      <c r="F205" s="37">
        <f t="shared" si="333"/>
        <v>-3.2656711111111167E-2</v>
      </c>
      <c r="H205" s="41">
        <f t="shared" si="334"/>
        <v>-4.4086560000000077</v>
      </c>
      <c r="I205" t="s">
        <v>7</v>
      </c>
      <c r="J205" s="96" t="s">
        <v>762</v>
      </c>
      <c r="K205" s="80">
        <f t="shared" si="335"/>
        <v>43774</v>
      </c>
      <c r="L205" s="80" t="str">
        <f t="shared" ca="1" si="336"/>
        <v>2019-12-02</v>
      </c>
      <c r="M205" s="82">
        <f t="shared" ca="1" si="337"/>
        <v>3780</v>
      </c>
      <c r="N205" s="99">
        <f t="shared" ca="1" si="338"/>
        <v>-0.42570355555555628</v>
      </c>
      <c r="O205" s="89">
        <f t="shared" si="339"/>
        <v>134.83735199999998</v>
      </c>
      <c r="P205" s="89">
        <f t="shared" si="340"/>
        <v>0.16264800000001856</v>
      </c>
      <c r="Q205" s="92">
        <f t="shared" si="341"/>
        <v>0.89891567999999988</v>
      </c>
      <c r="R205" s="6">
        <f t="shared" si="342"/>
        <v>18687.739999999998</v>
      </c>
      <c r="S205" s="105">
        <f t="shared" si="343"/>
        <v>26052.578333999994</v>
      </c>
      <c r="T205" s="105">
        <v>331.02</v>
      </c>
      <c r="U205" s="105">
        <v>459.16</v>
      </c>
      <c r="V205" s="106">
        <f t="shared" si="344"/>
        <v>5030.1999999999989</v>
      </c>
      <c r="W205" s="106">
        <f t="shared" si="345"/>
        <v>31082.778333999995</v>
      </c>
      <c r="X205" s="96">
        <f t="shared" si="346"/>
        <v>27990</v>
      </c>
      <c r="Y205" s="6">
        <f t="shared" si="347"/>
        <v>3092.7783339999951</v>
      </c>
      <c r="Z205" s="4">
        <f t="shared" si="348"/>
        <v>0.1104958318685243</v>
      </c>
      <c r="AA205" s="4">
        <f t="shared" si="349"/>
        <v>0.1347040624918332</v>
      </c>
      <c r="AB205" s="123">
        <f t="shared" si="350"/>
        <v>0.25254827911111116</v>
      </c>
    </row>
    <row r="206" spans="1:28">
      <c r="A206" s="104" t="s">
        <v>763</v>
      </c>
      <c r="B206">
        <v>135</v>
      </c>
      <c r="C206" s="55">
        <v>97.12</v>
      </c>
      <c r="D206" s="56">
        <v>1.3884000000000001</v>
      </c>
      <c r="E206" s="19">
        <f t="shared" si="332"/>
        <v>0.219894272</v>
      </c>
      <c r="F206" s="37">
        <f t="shared" si="333"/>
        <v>-2.8656118518518445E-2</v>
      </c>
      <c r="H206" s="41">
        <f t="shared" si="334"/>
        <v>-3.8685759999999902</v>
      </c>
      <c r="I206" t="s">
        <v>7</v>
      </c>
      <c r="J206" s="96" t="s">
        <v>764</v>
      </c>
      <c r="K206" s="80">
        <f t="shared" si="335"/>
        <v>43775</v>
      </c>
      <c r="L206" s="80" t="str">
        <f t="shared" ca="1" si="336"/>
        <v>2019-12-02</v>
      </c>
      <c r="M206" s="82">
        <f t="shared" ca="1" si="337"/>
        <v>3645</v>
      </c>
      <c r="N206" s="99">
        <f t="shared" ca="1" si="338"/>
        <v>-0.38738826886145311</v>
      </c>
      <c r="O206" s="89">
        <f t="shared" si="339"/>
        <v>134.841408</v>
      </c>
      <c r="P206" s="89">
        <f t="shared" si="340"/>
        <v>0.15859199999999873</v>
      </c>
      <c r="Q206" s="92">
        <f t="shared" si="341"/>
        <v>0.89894271999999997</v>
      </c>
      <c r="R206" s="6">
        <f t="shared" si="342"/>
        <v>18784.859999999997</v>
      </c>
      <c r="S206" s="105">
        <f t="shared" si="343"/>
        <v>26080.899623999998</v>
      </c>
      <c r="T206" s="105"/>
      <c r="U206" s="105"/>
      <c r="V206" s="106">
        <f t="shared" si="344"/>
        <v>5030.1999999999989</v>
      </c>
      <c r="W206" s="106">
        <f t="shared" si="345"/>
        <v>31111.099623999995</v>
      </c>
      <c r="X206" s="96">
        <f t="shared" si="346"/>
        <v>28125</v>
      </c>
      <c r="Y206" s="6">
        <f t="shared" si="347"/>
        <v>2986.0996239999949</v>
      </c>
      <c r="Z206" s="4">
        <f t="shared" si="348"/>
        <v>0.10617243107555541</v>
      </c>
      <c r="AA206" s="4">
        <f t="shared" si="349"/>
        <v>0.12929748791935824</v>
      </c>
      <c r="AB206" s="123">
        <f t="shared" si="350"/>
        <v>0.24855039051851846</v>
      </c>
    </row>
    <row r="207" spans="1:28">
      <c r="A207" s="104" t="s">
        <v>765</v>
      </c>
      <c r="B207">
        <v>135</v>
      </c>
      <c r="C207" s="55">
        <v>96.96</v>
      </c>
      <c r="D207" s="56">
        <v>1.3907</v>
      </c>
      <c r="E207" s="19">
        <f t="shared" si="332"/>
        <v>0.21989484800000003</v>
      </c>
      <c r="F207" s="37">
        <f t="shared" si="333"/>
        <v>-3.0256355555555576E-2</v>
      </c>
      <c r="H207" s="41">
        <f t="shared" si="334"/>
        <v>-4.0846080000000029</v>
      </c>
      <c r="I207" t="s">
        <v>7</v>
      </c>
      <c r="J207" s="96" t="s">
        <v>766</v>
      </c>
      <c r="K207" s="80">
        <f t="shared" si="335"/>
        <v>43776</v>
      </c>
      <c r="L207" s="80" t="str">
        <f t="shared" ca="1" si="336"/>
        <v>2019-12-02</v>
      </c>
      <c r="M207" s="82">
        <f t="shared" ca="1" si="337"/>
        <v>3510</v>
      </c>
      <c r="N207" s="99">
        <f t="shared" ca="1" si="338"/>
        <v>-0.42475268376068404</v>
      </c>
      <c r="O207" s="89">
        <f t="shared" si="339"/>
        <v>134.84227200000001</v>
      </c>
      <c r="P207" s="89">
        <f t="shared" si="340"/>
        <v>0.15772799999999165</v>
      </c>
      <c r="Q207" s="92">
        <f t="shared" si="341"/>
        <v>0.89894848000000005</v>
      </c>
      <c r="R207" s="6">
        <f t="shared" si="342"/>
        <v>18881.819999999996</v>
      </c>
      <c r="S207" s="105">
        <f t="shared" si="343"/>
        <v>26258.947073999996</v>
      </c>
      <c r="T207" s="105"/>
      <c r="U207" s="105"/>
      <c r="V207" s="106">
        <f t="shared" si="344"/>
        <v>5030.1999999999989</v>
      </c>
      <c r="W207" s="106">
        <f t="shared" si="345"/>
        <v>31289.147073999993</v>
      </c>
      <c r="X207" s="96">
        <f t="shared" si="346"/>
        <v>28260</v>
      </c>
      <c r="Y207" s="6">
        <f t="shared" si="347"/>
        <v>3029.1470739999932</v>
      </c>
      <c r="Z207" s="4">
        <f t="shared" si="348"/>
        <v>0.10718850226468479</v>
      </c>
      <c r="AA207" s="4">
        <f t="shared" si="349"/>
        <v>0.13039918871449574</v>
      </c>
      <c r="AB207" s="123">
        <f t="shared" si="350"/>
        <v>0.25015120355555559</v>
      </c>
    </row>
    <row r="208" spans="1:28">
      <c r="A208" s="104" t="s">
        <v>767</v>
      </c>
      <c r="B208">
        <v>135</v>
      </c>
      <c r="C208" s="55">
        <v>97.39</v>
      </c>
      <c r="D208" s="56">
        <v>1.3846000000000001</v>
      </c>
      <c r="E208" s="19">
        <f t="shared" si="332"/>
        <v>0.21989746266666665</v>
      </c>
      <c r="F208" s="37">
        <f t="shared" si="333"/>
        <v>-2.595571851851846E-2</v>
      </c>
      <c r="H208" s="41">
        <f t="shared" si="334"/>
        <v>-3.504021999999992</v>
      </c>
      <c r="I208" t="s">
        <v>7</v>
      </c>
      <c r="J208" s="96" t="s">
        <v>768</v>
      </c>
      <c r="K208" s="80">
        <f t="shared" si="335"/>
        <v>43777</v>
      </c>
      <c r="L208" s="80" t="str">
        <f t="shared" ca="1" si="336"/>
        <v>2019-12-02</v>
      </c>
      <c r="M208" s="82">
        <f t="shared" ca="1" si="337"/>
        <v>3375</v>
      </c>
      <c r="N208" s="99">
        <f t="shared" ca="1" si="338"/>
        <v>-0.37895349037036946</v>
      </c>
      <c r="O208" s="89">
        <f t="shared" si="339"/>
        <v>134.846194</v>
      </c>
      <c r="P208" s="89">
        <f t="shared" si="340"/>
        <v>0.153806000000003</v>
      </c>
      <c r="Q208" s="92">
        <f t="shared" si="341"/>
        <v>0.89897462666666661</v>
      </c>
      <c r="R208" s="6">
        <f t="shared" si="342"/>
        <v>18979.209999999995</v>
      </c>
      <c r="S208" s="105">
        <f t="shared" si="343"/>
        <v>26278.614165999996</v>
      </c>
      <c r="T208" s="105"/>
      <c r="U208" s="105"/>
      <c r="V208" s="106">
        <f t="shared" si="344"/>
        <v>5030.1999999999989</v>
      </c>
      <c r="W208" s="106">
        <f t="shared" si="345"/>
        <v>31308.814165999996</v>
      </c>
      <c r="X208" s="96">
        <f t="shared" si="346"/>
        <v>28395</v>
      </c>
      <c r="Y208" s="6">
        <f t="shared" si="347"/>
        <v>2913.8141659999965</v>
      </c>
      <c r="Z208" s="4">
        <f t="shared" si="348"/>
        <v>0.10261715675294925</v>
      </c>
      <c r="AA208" s="4">
        <f t="shared" si="349"/>
        <v>0.12470957020817619</v>
      </c>
      <c r="AB208" s="123">
        <f t="shared" si="350"/>
        <v>0.24585318118518512</v>
      </c>
    </row>
    <row r="209" spans="1:28">
      <c r="A209" s="104" t="s">
        <v>783</v>
      </c>
      <c r="B209">
        <v>135</v>
      </c>
      <c r="C209" s="55">
        <v>99.02</v>
      </c>
      <c r="D209" s="56">
        <v>1.3616999999999999</v>
      </c>
      <c r="E209" s="19">
        <f t="shared" ref="E209:E213" si="351">10%*Q209+13%</f>
        <v>0.21989035600000001</v>
      </c>
      <c r="F209" s="37">
        <f t="shared" ref="F209:F213" si="352">IF(G209="",($F$1*C209-B209)/B209,H209/B209)</f>
        <v>-9.6533037037035974E-3</v>
      </c>
      <c r="H209" s="41">
        <f t="shared" ref="H209:H213" si="353">IF(G209="",$F$1*C209-B209,G209-B209)</f>
        <v>-1.3031959999999856</v>
      </c>
      <c r="I209" t="s">
        <v>7</v>
      </c>
      <c r="J209" s="96" t="s">
        <v>784</v>
      </c>
      <c r="K209" s="80">
        <f t="shared" ref="K209:K213" si="354">DATE(MID(J209,1,4),MID(J209,5,2),MID(J209,7,2))</f>
        <v>43780</v>
      </c>
      <c r="L209" s="80" t="str">
        <f t="shared" ref="L209:L213" ca="1" si="355">IF(LEN(J209) &gt; 15,DATE(MID(J209,12,4),MID(J209,16,2),MID(J209,18,2)),TEXT(TODAY(),"yyyy-mm-dd"))</f>
        <v>2019-12-02</v>
      </c>
      <c r="M209" s="82">
        <f t="shared" ref="M209:M213" ca="1" si="356">(L209-K209+1)*B209</f>
        <v>2970</v>
      </c>
      <c r="N209" s="99">
        <f t="shared" ref="N209:N213" ca="1" si="357">H209/M209*365</f>
        <v>-0.1601570841750824</v>
      </c>
      <c r="O209" s="89">
        <f t="shared" ref="O209:O213" si="358">D209*C209</f>
        <v>134.835534</v>
      </c>
      <c r="P209" s="89">
        <f t="shared" ref="P209:P213" si="359">B209-O209</f>
        <v>0.16446600000000444</v>
      </c>
      <c r="Q209" s="92">
        <f t="shared" ref="Q209:Q213" si="360">O209/150</f>
        <v>0.89890355999999993</v>
      </c>
      <c r="R209" s="6">
        <f t="shared" ref="R209:R213" si="361">R208+C209-T209</f>
        <v>19078.229999999996</v>
      </c>
      <c r="S209" s="105">
        <f t="shared" ref="S209:S213" si="362">R209*D209</f>
        <v>25978.825790999992</v>
      </c>
      <c r="T209" s="105"/>
      <c r="U209" s="105"/>
      <c r="V209" s="106">
        <f t="shared" ref="V209:V213" si="363">V208+U209</f>
        <v>5030.1999999999989</v>
      </c>
      <c r="W209" s="106">
        <f t="shared" ref="W209:W213" si="364">V209+S209</f>
        <v>31009.025790999993</v>
      </c>
      <c r="X209" s="96">
        <f t="shared" ref="X209:X213" si="365">X208+B209</f>
        <v>28530</v>
      </c>
      <c r="Y209" s="6">
        <f t="shared" ref="Y209:Y213" si="366">W209-X209</f>
        <v>2479.0257909999928</v>
      </c>
      <c r="Z209" s="4">
        <f t="shared" ref="Z209:Z213" si="367">W209/X209-1</f>
        <v>8.6891895934104291E-2</v>
      </c>
      <c r="AA209" s="4">
        <f t="shared" ref="AA209:AA213" si="368">S209/(X209-V209)-1</f>
        <v>0.10549135699027179</v>
      </c>
      <c r="AB209" s="123">
        <f t="shared" ref="AB209:AB213" si="369">IF(E209-F209&lt;0,"达成",E209-F209)</f>
        <v>0.22954365970370361</v>
      </c>
    </row>
    <row r="210" spans="1:28">
      <c r="A210" s="104" t="s">
        <v>785</v>
      </c>
      <c r="B210">
        <v>135</v>
      </c>
      <c r="C210" s="55">
        <v>99.02</v>
      </c>
      <c r="D210" s="56">
        <v>1.3617999999999999</v>
      </c>
      <c r="E210" s="19">
        <f t="shared" si="351"/>
        <v>0.21989695733333331</v>
      </c>
      <c r="F210" s="37">
        <f t="shared" si="352"/>
        <v>-9.6533037037035974E-3</v>
      </c>
      <c r="H210" s="41">
        <f t="shared" si="353"/>
        <v>-1.3031959999999856</v>
      </c>
      <c r="I210" t="s">
        <v>7</v>
      </c>
      <c r="J210" s="96" t="s">
        <v>786</v>
      </c>
      <c r="K210" s="80">
        <f t="shared" si="354"/>
        <v>43781</v>
      </c>
      <c r="L210" s="80" t="str">
        <f t="shared" ca="1" si="355"/>
        <v>2019-12-02</v>
      </c>
      <c r="M210" s="82">
        <f t="shared" ca="1" si="356"/>
        <v>2835</v>
      </c>
      <c r="N210" s="99">
        <f t="shared" ca="1" si="357"/>
        <v>-0.16778361199294348</v>
      </c>
      <c r="O210" s="89">
        <f t="shared" si="358"/>
        <v>134.84543599999998</v>
      </c>
      <c r="P210" s="89">
        <f t="shared" si="359"/>
        <v>0.15456400000002191</v>
      </c>
      <c r="Q210" s="92">
        <f t="shared" si="360"/>
        <v>0.89896957333333316</v>
      </c>
      <c r="R210" s="6">
        <f t="shared" si="361"/>
        <v>19177.249999999996</v>
      </c>
      <c r="S210" s="105">
        <f t="shared" si="362"/>
        <v>26115.579049999993</v>
      </c>
      <c r="T210" s="105"/>
      <c r="U210" s="105"/>
      <c r="V210" s="106">
        <f t="shared" si="363"/>
        <v>5030.1999999999989</v>
      </c>
      <c r="W210" s="106">
        <f t="shared" si="364"/>
        <v>31145.77904999999</v>
      </c>
      <c r="X210" s="96">
        <f t="shared" si="365"/>
        <v>28665</v>
      </c>
      <c r="Y210" s="6">
        <f t="shared" si="366"/>
        <v>2480.7790499999901</v>
      </c>
      <c r="Z210" s="4">
        <f t="shared" si="367"/>
        <v>8.6543835688120963E-2</v>
      </c>
      <c r="AA210" s="4">
        <f t="shared" si="368"/>
        <v>0.10496298043562846</v>
      </c>
      <c r="AB210" s="123">
        <f t="shared" si="369"/>
        <v>0.22955026103703691</v>
      </c>
    </row>
    <row r="211" spans="1:28">
      <c r="A211" s="104" t="s">
        <v>787</v>
      </c>
      <c r="B211">
        <v>135</v>
      </c>
      <c r="C211" s="55">
        <v>99.14</v>
      </c>
      <c r="D211" s="56">
        <v>1.3601000000000001</v>
      </c>
      <c r="E211" s="19">
        <f t="shared" si="351"/>
        <v>0.21989354266666666</v>
      </c>
      <c r="F211" s="37">
        <f t="shared" si="352"/>
        <v>-8.4531259259258019E-3</v>
      </c>
      <c r="H211" s="41">
        <f t="shared" si="353"/>
        <v>-1.1411719999999832</v>
      </c>
      <c r="I211" t="s">
        <v>7</v>
      </c>
      <c r="J211" s="96" t="s">
        <v>788</v>
      </c>
      <c r="K211" s="80">
        <f t="shared" si="354"/>
        <v>43782</v>
      </c>
      <c r="L211" s="80" t="str">
        <f t="shared" ca="1" si="355"/>
        <v>2019-12-02</v>
      </c>
      <c r="M211" s="82">
        <f t="shared" ca="1" si="356"/>
        <v>2700</v>
      </c>
      <c r="N211" s="99">
        <f t="shared" ca="1" si="357"/>
        <v>-0.15426954814814586</v>
      </c>
      <c r="O211" s="89">
        <f t="shared" si="358"/>
        <v>134.84031400000001</v>
      </c>
      <c r="P211" s="89">
        <f t="shared" si="359"/>
        <v>0.15968599999999356</v>
      </c>
      <c r="Q211" s="92">
        <f t="shared" si="360"/>
        <v>0.8989354266666667</v>
      </c>
      <c r="R211" s="6">
        <f t="shared" si="361"/>
        <v>19276.389999999996</v>
      </c>
      <c r="S211" s="105">
        <f t="shared" si="362"/>
        <v>26217.818038999994</v>
      </c>
      <c r="T211" s="105"/>
      <c r="U211" s="105"/>
      <c r="V211" s="106">
        <f t="shared" si="363"/>
        <v>5030.1999999999989</v>
      </c>
      <c r="W211" s="106">
        <f t="shared" si="364"/>
        <v>31248.018038999995</v>
      </c>
      <c r="X211" s="96">
        <f t="shared" si="365"/>
        <v>28800</v>
      </c>
      <c r="Y211" s="6">
        <f t="shared" si="366"/>
        <v>2448.018038999995</v>
      </c>
      <c r="Z211" s="4">
        <f t="shared" si="367"/>
        <v>8.5000626354166497E-2</v>
      </c>
      <c r="AA211" s="4">
        <f t="shared" si="368"/>
        <v>0.1029885837911968</v>
      </c>
      <c r="AB211" s="123">
        <f t="shared" si="369"/>
        <v>0.22834666859259248</v>
      </c>
    </row>
    <row r="212" spans="1:28">
      <c r="A212" s="104" t="s">
        <v>789</v>
      </c>
      <c r="B212">
        <v>135</v>
      </c>
      <c r="C212" s="55">
        <v>99.01</v>
      </c>
      <c r="D212" s="56">
        <v>1.3619000000000001</v>
      </c>
      <c r="E212" s="19">
        <f t="shared" si="351"/>
        <v>0.21989447933333334</v>
      </c>
      <c r="F212" s="37">
        <f t="shared" si="352"/>
        <v>-9.7533185185183259E-3</v>
      </c>
      <c r="H212" s="41">
        <f t="shared" si="353"/>
        <v>-1.3166979999999739</v>
      </c>
      <c r="I212" t="s">
        <v>7</v>
      </c>
      <c r="J212" s="96" t="s">
        <v>790</v>
      </c>
      <c r="K212" s="80">
        <f t="shared" si="354"/>
        <v>43783</v>
      </c>
      <c r="L212" s="80" t="str">
        <f t="shared" ca="1" si="355"/>
        <v>2019-12-02</v>
      </c>
      <c r="M212" s="82">
        <f t="shared" ca="1" si="356"/>
        <v>2565</v>
      </c>
      <c r="N212" s="99">
        <f t="shared" ca="1" si="357"/>
        <v>-0.18736638206627307</v>
      </c>
      <c r="O212" s="89">
        <f t="shared" si="358"/>
        <v>134.84171900000001</v>
      </c>
      <c r="P212" s="89">
        <f t="shared" si="359"/>
        <v>0.15828099999998813</v>
      </c>
      <c r="Q212" s="92">
        <f t="shared" si="360"/>
        <v>0.89894479333333344</v>
      </c>
      <c r="R212" s="6">
        <f t="shared" si="361"/>
        <v>19375.399999999994</v>
      </c>
      <c r="S212" s="105">
        <f t="shared" si="362"/>
        <v>26387.357259999993</v>
      </c>
      <c r="T212" s="105"/>
      <c r="U212" s="105"/>
      <c r="V212" s="106">
        <f t="shared" si="363"/>
        <v>5030.1999999999989</v>
      </c>
      <c r="W212" s="106">
        <f t="shared" si="364"/>
        <v>31417.557259999994</v>
      </c>
      <c r="X212" s="96">
        <f t="shared" si="365"/>
        <v>28935</v>
      </c>
      <c r="Y212" s="6">
        <f t="shared" si="366"/>
        <v>2482.5572599999941</v>
      </c>
      <c r="Z212" s="4">
        <f t="shared" si="367"/>
        <v>8.5797728011059116E-2</v>
      </c>
      <c r="AA212" s="4">
        <f t="shared" si="368"/>
        <v>0.10385183143134391</v>
      </c>
      <c r="AB212" s="123">
        <f t="shared" si="369"/>
        <v>0.22964779785185166</v>
      </c>
    </row>
    <row r="213" spans="1:28">
      <c r="A213" s="104" t="s">
        <v>791</v>
      </c>
      <c r="B213">
        <v>135</v>
      </c>
      <c r="C213" s="55">
        <v>99.73</v>
      </c>
      <c r="D213" s="56">
        <v>1.3521000000000001</v>
      </c>
      <c r="E213" s="19">
        <f t="shared" si="351"/>
        <v>0.21989662200000004</v>
      </c>
      <c r="F213" s="37">
        <f t="shared" si="352"/>
        <v>-2.5522518518517633E-3</v>
      </c>
      <c r="H213" s="41">
        <f t="shared" si="353"/>
        <v>-0.34455399999998804</v>
      </c>
      <c r="I213" t="s">
        <v>7</v>
      </c>
      <c r="J213" s="96" t="s">
        <v>792</v>
      </c>
      <c r="K213" s="80">
        <f t="shared" si="354"/>
        <v>43784</v>
      </c>
      <c r="L213" s="80" t="str">
        <f t="shared" ca="1" si="355"/>
        <v>2019-12-02</v>
      </c>
      <c r="M213" s="82">
        <f t="shared" ca="1" si="356"/>
        <v>2430</v>
      </c>
      <c r="N213" s="99">
        <f t="shared" ca="1" si="357"/>
        <v>-5.1753995884771864E-2</v>
      </c>
      <c r="O213" s="89">
        <f t="shared" si="358"/>
        <v>134.84493300000003</v>
      </c>
      <c r="P213" s="89">
        <f t="shared" si="359"/>
        <v>0.15506699999997409</v>
      </c>
      <c r="Q213" s="92">
        <f t="shared" si="360"/>
        <v>0.89896622000000015</v>
      </c>
      <c r="R213" s="6">
        <f t="shared" si="361"/>
        <v>19475.129999999994</v>
      </c>
      <c r="S213" s="105">
        <f t="shared" si="362"/>
        <v>26332.323272999995</v>
      </c>
      <c r="T213" s="105"/>
      <c r="U213" s="105"/>
      <c r="V213" s="106">
        <f t="shared" si="363"/>
        <v>5030.1999999999989</v>
      </c>
      <c r="W213" s="106">
        <f t="shared" si="364"/>
        <v>31362.523272999992</v>
      </c>
      <c r="X213" s="96">
        <f t="shared" si="365"/>
        <v>29070</v>
      </c>
      <c r="Y213" s="6">
        <f t="shared" si="366"/>
        <v>2292.5232729999916</v>
      </c>
      <c r="Z213" s="4">
        <f t="shared" si="367"/>
        <v>7.8862169693842077E-2</v>
      </c>
      <c r="AA213" s="4">
        <f t="shared" si="368"/>
        <v>9.5363658308305066E-2</v>
      </c>
      <c r="AB213" s="123">
        <f t="shared" si="369"/>
        <v>0.2224488738518518</v>
      </c>
    </row>
    <row r="214" spans="1:28">
      <c r="A214" s="104" t="s">
        <v>802</v>
      </c>
      <c r="B214">
        <v>135</v>
      </c>
      <c r="C214" s="55">
        <v>98.97</v>
      </c>
      <c r="D214" s="56">
        <v>1.3625</v>
      </c>
      <c r="E214" s="19">
        <f t="shared" ref="E214:E218" si="370">10%*Q214+13%</f>
        <v>0.21989775</v>
      </c>
      <c r="F214" s="37">
        <f t="shared" ref="F214:F218" si="371">IF(G214="",($F$1*C214-B214)/B214,H214/B214)</f>
        <v>-1.0153377777777662E-2</v>
      </c>
      <c r="H214" s="41">
        <f t="shared" ref="H214:H218" si="372">IF(G214="",$F$1*C214-B214,G214-B214)</f>
        <v>-1.3707059999999842</v>
      </c>
      <c r="I214" t="s">
        <v>7</v>
      </c>
      <c r="J214" s="96" t="s">
        <v>803</v>
      </c>
      <c r="K214" s="80">
        <f t="shared" ref="K214:K218" si="373">DATE(MID(J214,1,4),MID(J214,5,2),MID(J214,7,2))</f>
        <v>43787</v>
      </c>
      <c r="L214" s="80" t="str">
        <f t="shared" ref="L214:L218" ca="1" si="374">IF(LEN(J214) &gt; 15,DATE(MID(J214,12,4),MID(J214,16,2),MID(J214,18,2)),TEXT(TODAY(),"yyyy-mm-dd"))</f>
        <v>2019-12-02</v>
      </c>
      <c r="M214" s="82">
        <f t="shared" ref="M214:M218" ca="1" si="375">(L214-K214+1)*B214</f>
        <v>2025</v>
      </c>
      <c r="N214" s="99">
        <f t="shared" ref="N214:N218" ca="1" si="376">H214/M214*365</f>
        <v>-0.24706552592592307</v>
      </c>
      <c r="O214" s="89">
        <f t="shared" ref="O214:O218" si="377">D214*C214</f>
        <v>134.84662499999999</v>
      </c>
      <c r="P214" s="89">
        <f t="shared" ref="P214:P218" si="378">B214-O214</f>
        <v>0.15337500000001114</v>
      </c>
      <c r="Q214" s="92">
        <f t="shared" ref="Q214:Q218" si="379">O214/150</f>
        <v>0.89897749999999987</v>
      </c>
      <c r="R214" s="6">
        <f t="shared" ref="R214:R218" si="380">R213+C214-T214</f>
        <v>19574.099999999995</v>
      </c>
      <c r="S214" s="105">
        <f t="shared" ref="S214:S218" si="381">R214*D214</f>
        <v>26669.711249999993</v>
      </c>
      <c r="T214" s="105"/>
      <c r="U214" s="105"/>
      <c r="V214" s="106">
        <f t="shared" ref="V214:V218" si="382">V213+U214</f>
        <v>5030.1999999999989</v>
      </c>
      <c r="W214" s="106">
        <f t="shared" ref="W214:W218" si="383">V214+S214</f>
        <v>31699.91124999999</v>
      </c>
      <c r="X214" s="96">
        <f t="shared" ref="X214:X218" si="384">X213+B214</f>
        <v>29205</v>
      </c>
      <c r="Y214" s="6">
        <f t="shared" ref="Y214:Y218" si="385">W214-X214</f>
        <v>2494.9112499999901</v>
      </c>
      <c r="Z214" s="4">
        <f t="shared" ref="Z214:Z218" si="386">W214/X214-1</f>
        <v>8.5427538092792021E-2</v>
      </c>
      <c r="AA214" s="4">
        <f t="shared" ref="AA214:AA218" si="387">S214/(X214-V214)-1</f>
        <v>0.10320297375779686</v>
      </c>
      <c r="AB214" s="123">
        <f t="shared" ref="AB214:AB218" si="388">IF(E214-F214&lt;0,"达成",E214-F214)</f>
        <v>0.23005112777777767</v>
      </c>
    </row>
    <row r="215" spans="1:28">
      <c r="A215" s="104" t="s">
        <v>804</v>
      </c>
      <c r="B215">
        <v>135</v>
      </c>
      <c r="C215" s="55">
        <v>98.02</v>
      </c>
      <c r="D215" s="56">
        <v>1.3755999999999999</v>
      </c>
      <c r="E215" s="19">
        <f t="shared" si="370"/>
        <v>0.21989087466666668</v>
      </c>
      <c r="F215" s="37">
        <f t="shared" si="371"/>
        <v>-1.9654785185185087E-2</v>
      </c>
      <c r="H215" s="41">
        <f t="shared" si="372"/>
        <v>-2.6533959999999865</v>
      </c>
      <c r="I215" t="s">
        <v>7</v>
      </c>
      <c r="J215" s="96" t="s">
        <v>805</v>
      </c>
      <c r="K215" s="80">
        <f t="shared" si="373"/>
        <v>43788</v>
      </c>
      <c r="L215" s="80" t="str">
        <f t="shared" ca="1" si="374"/>
        <v>2019-12-02</v>
      </c>
      <c r="M215" s="82">
        <f t="shared" ca="1" si="375"/>
        <v>1890</v>
      </c>
      <c r="N215" s="99">
        <f t="shared" ca="1" si="376"/>
        <v>-0.51242832804232541</v>
      </c>
      <c r="O215" s="89">
        <f t="shared" si="377"/>
        <v>134.83631199999999</v>
      </c>
      <c r="P215" s="89">
        <f t="shared" si="378"/>
        <v>0.16368800000000761</v>
      </c>
      <c r="Q215" s="92">
        <f t="shared" si="379"/>
        <v>0.89890874666666665</v>
      </c>
      <c r="R215" s="6">
        <f t="shared" si="380"/>
        <v>19672.119999999995</v>
      </c>
      <c r="S215" s="105">
        <f t="shared" si="381"/>
        <v>27060.968271999991</v>
      </c>
      <c r="T215" s="105"/>
      <c r="U215" s="105"/>
      <c r="V215" s="106">
        <f t="shared" si="382"/>
        <v>5030.1999999999989</v>
      </c>
      <c r="W215" s="106">
        <f t="shared" si="383"/>
        <v>32091.168271999988</v>
      </c>
      <c r="X215" s="96">
        <f t="shared" si="384"/>
        <v>29340</v>
      </c>
      <c r="Y215" s="6">
        <f t="shared" si="385"/>
        <v>2751.1682719999881</v>
      </c>
      <c r="Z215" s="4">
        <f t="shared" si="386"/>
        <v>9.3768516428084148E-2</v>
      </c>
      <c r="AA215" s="4">
        <f t="shared" si="387"/>
        <v>0.11317116027281138</v>
      </c>
      <c r="AB215" s="123">
        <f t="shared" si="388"/>
        <v>0.23954565985185178</v>
      </c>
    </row>
    <row r="216" spans="1:28">
      <c r="A216" s="104" t="s">
        <v>806</v>
      </c>
      <c r="B216">
        <v>135</v>
      </c>
      <c r="C216" s="55">
        <v>98.94</v>
      </c>
      <c r="D216" s="56">
        <v>1.3628</v>
      </c>
      <c r="E216" s="19">
        <f t="shared" si="370"/>
        <v>0.21989028799999999</v>
      </c>
      <c r="F216" s="37">
        <f t="shared" si="371"/>
        <v>-1.0453422222222267E-2</v>
      </c>
      <c r="H216" s="41">
        <f t="shared" si="372"/>
        <v>-1.4112120000000061</v>
      </c>
      <c r="I216" t="s">
        <v>7</v>
      </c>
      <c r="J216" s="96" t="s">
        <v>807</v>
      </c>
      <c r="K216" s="80">
        <f t="shared" si="373"/>
        <v>43789</v>
      </c>
      <c r="L216" s="80" t="str">
        <f t="shared" ca="1" si="374"/>
        <v>2019-12-02</v>
      </c>
      <c r="M216" s="82">
        <f t="shared" ca="1" si="375"/>
        <v>1755</v>
      </c>
      <c r="N216" s="99">
        <f t="shared" ca="1" si="376"/>
        <v>-0.2934999316239329</v>
      </c>
      <c r="O216" s="89">
        <f t="shared" si="377"/>
        <v>134.835432</v>
      </c>
      <c r="P216" s="89">
        <f t="shared" si="378"/>
        <v>0.16456800000000271</v>
      </c>
      <c r="Q216" s="92">
        <f t="shared" si="379"/>
        <v>0.89890287999999996</v>
      </c>
      <c r="R216" s="6">
        <f t="shared" si="380"/>
        <v>19771.059999999994</v>
      </c>
      <c r="S216" s="105">
        <f t="shared" si="381"/>
        <v>26944.000567999992</v>
      </c>
      <c r="T216" s="105"/>
      <c r="U216" s="105"/>
      <c r="V216" s="106">
        <f t="shared" si="382"/>
        <v>5030.1999999999989</v>
      </c>
      <c r="W216" s="106">
        <f t="shared" si="383"/>
        <v>31974.200567999993</v>
      </c>
      <c r="X216" s="96">
        <f t="shared" si="384"/>
        <v>29475</v>
      </c>
      <c r="Y216" s="6">
        <f t="shared" si="385"/>
        <v>2499.2005679999929</v>
      </c>
      <c r="Z216" s="4">
        <f t="shared" si="386"/>
        <v>8.4790519694656341E-2</v>
      </c>
      <c r="AA216" s="4">
        <f t="shared" si="387"/>
        <v>0.10223853613038303</v>
      </c>
      <c r="AB216" s="123">
        <f t="shared" si="388"/>
        <v>0.23034371022222225</v>
      </c>
    </row>
    <row r="217" spans="1:28">
      <c r="A217" s="104" t="s">
        <v>808</v>
      </c>
      <c r="B217">
        <v>135</v>
      </c>
      <c r="C217" s="55">
        <v>99.38</v>
      </c>
      <c r="D217" s="56">
        <v>1.3568</v>
      </c>
      <c r="E217" s="19">
        <f t="shared" si="370"/>
        <v>0.2198925226666667</v>
      </c>
      <c r="F217" s="37">
        <f t="shared" si="371"/>
        <v>-6.0527703703704208E-3</v>
      </c>
      <c r="H217" s="41">
        <f t="shared" si="372"/>
        <v>-0.81712400000000684</v>
      </c>
      <c r="I217" t="s">
        <v>7</v>
      </c>
      <c r="J217" s="96" t="s">
        <v>809</v>
      </c>
      <c r="K217" s="80">
        <f t="shared" si="373"/>
        <v>43790</v>
      </c>
      <c r="L217" s="80" t="str">
        <f t="shared" ca="1" si="374"/>
        <v>2019-12-02</v>
      </c>
      <c r="M217" s="82">
        <f t="shared" ca="1" si="375"/>
        <v>1620</v>
      </c>
      <c r="N217" s="99">
        <f t="shared" ca="1" si="376"/>
        <v>-0.18410509876543363</v>
      </c>
      <c r="O217" s="89">
        <f t="shared" si="377"/>
        <v>134.838784</v>
      </c>
      <c r="P217" s="89">
        <f t="shared" si="378"/>
        <v>0.16121599999999603</v>
      </c>
      <c r="Q217" s="92">
        <f t="shared" si="379"/>
        <v>0.89892522666666674</v>
      </c>
      <c r="R217" s="6">
        <f t="shared" si="380"/>
        <v>19870.439999999995</v>
      </c>
      <c r="S217" s="105">
        <f t="shared" si="381"/>
        <v>26960.212991999993</v>
      </c>
      <c r="T217" s="105"/>
      <c r="U217" s="105"/>
      <c r="V217" s="106">
        <f t="shared" si="382"/>
        <v>5030.1999999999989</v>
      </c>
      <c r="W217" s="106">
        <f t="shared" si="383"/>
        <v>31990.41299199999</v>
      </c>
      <c r="X217" s="96">
        <f t="shared" si="384"/>
        <v>29610</v>
      </c>
      <c r="Y217" s="6">
        <f t="shared" si="385"/>
        <v>2380.4129919999905</v>
      </c>
      <c r="Z217" s="4">
        <f t="shared" si="386"/>
        <v>8.0392198311380891E-2</v>
      </c>
      <c r="AA217" s="4">
        <f t="shared" si="387"/>
        <v>9.6844278309831333E-2</v>
      </c>
      <c r="AB217" s="123">
        <f t="shared" si="388"/>
        <v>0.22594529303703711</v>
      </c>
    </row>
    <row r="218" spans="1:28">
      <c r="A218" s="104" t="s">
        <v>810</v>
      </c>
      <c r="B218">
        <v>135</v>
      </c>
      <c r="C218" s="55">
        <v>100.36</v>
      </c>
      <c r="D218" s="56">
        <v>1.3435999999999999</v>
      </c>
      <c r="E218" s="19">
        <f t="shared" si="370"/>
        <v>0.21989579733333334</v>
      </c>
      <c r="F218" s="37">
        <f t="shared" si="371"/>
        <v>3.7486814814816105E-3</v>
      </c>
      <c r="H218" s="41">
        <f t="shared" si="372"/>
        <v>0.5060720000000174</v>
      </c>
      <c r="I218" t="s">
        <v>7</v>
      </c>
      <c r="J218" s="96" t="s">
        <v>811</v>
      </c>
      <c r="K218" s="80">
        <f t="shared" si="373"/>
        <v>43791</v>
      </c>
      <c r="L218" s="80" t="str">
        <f t="shared" ca="1" si="374"/>
        <v>2019-12-02</v>
      </c>
      <c r="M218" s="82">
        <f t="shared" ca="1" si="375"/>
        <v>1485</v>
      </c>
      <c r="N218" s="99">
        <f t="shared" ca="1" si="376"/>
        <v>0.12438806734007161</v>
      </c>
      <c r="O218" s="89">
        <f t="shared" si="377"/>
        <v>134.84369599999999</v>
      </c>
      <c r="P218" s="89">
        <f t="shared" si="378"/>
        <v>0.15630400000000577</v>
      </c>
      <c r="Q218" s="92">
        <f t="shared" si="379"/>
        <v>0.89895797333333327</v>
      </c>
      <c r="R218" s="6">
        <f t="shared" si="380"/>
        <v>19970.799999999996</v>
      </c>
      <c r="S218" s="105">
        <f t="shared" si="381"/>
        <v>26832.766879999992</v>
      </c>
      <c r="T218" s="105"/>
      <c r="U218" s="105"/>
      <c r="V218" s="106">
        <f t="shared" si="382"/>
        <v>5030.1999999999989</v>
      </c>
      <c r="W218" s="106">
        <f t="shared" si="383"/>
        <v>31862.966879999993</v>
      </c>
      <c r="X218" s="96">
        <f t="shared" si="384"/>
        <v>29745</v>
      </c>
      <c r="Y218" s="6">
        <f t="shared" si="385"/>
        <v>2117.9668799999927</v>
      </c>
      <c r="Z218" s="4">
        <f t="shared" si="386"/>
        <v>7.1204131114472879E-2</v>
      </c>
      <c r="AA218" s="4">
        <f t="shared" si="387"/>
        <v>8.569629857413319E-2</v>
      </c>
      <c r="AB218" s="123">
        <f t="shared" si="388"/>
        <v>0.21614711585185173</v>
      </c>
    </row>
    <row r="219" spans="1:28">
      <c r="A219" s="104" t="s">
        <v>846</v>
      </c>
      <c r="B219">
        <v>135</v>
      </c>
      <c r="C219" s="55">
        <v>99.67</v>
      </c>
      <c r="D219" s="56">
        <v>1.3529</v>
      </c>
      <c r="E219" s="19">
        <f t="shared" ref="E219:E223" si="389">10%*Q219+13%</f>
        <v>0.21989569533333336</v>
      </c>
      <c r="F219" s="37">
        <f t="shared" ref="F219:F223" si="390">IF(G219="",($F$1*C219-B219)/B219,H219/B219)</f>
        <v>-3.152340740740766E-3</v>
      </c>
      <c r="H219" s="41">
        <f t="shared" ref="H219:H223" si="391">IF(G219="",$F$1*C219-B219,G219-B219)</f>
        <v>-0.42556600000000344</v>
      </c>
      <c r="I219" t="s">
        <v>7</v>
      </c>
      <c r="J219" s="96" t="s">
        <v>847</v>
      </c>
      <c r="K219" s="80">
        <f t="shared" ref="K219:K223" si="392">DATE(MID(J219,1,4),MID(J219,5,2),MID(J219,7,2))</f>
        <v>43794</v>
      </c>
      <c r="L219" s="80" t="str">
        <f t="shared" ref="L219:L223" ca="1" si="393">IF(LEN(J219) &gt; 15,DATE(MID(J219,12,4),MID(J219,16,2),MID(J219,18,2)),TEXT(TODAY(),"yyyy-mm-dd"))</f>
        <v>2019-12-02</v>
      </c>
      <c r="M219" s="82">
        <f t="shared" ref="M219:M223" ca="1" si="394">(L219-K219+1)*B219</f>
        <v>1080</v>
      </c>
      <c r="N219" s="99">
        <f t="shared" ref="N219:N223" ca="1" si="395">H219/M219*365</f>
        <v>-0.14382554629629746</v>
      </c>
      <c r="O219" s="89">
        <f t="shared" ref="O219:O223" si="396">D219*C219</f>
        <v>134.84354300000001</v>
      </c>
      <c r="P219" s="89">
        <f t="shared" ref="P219:P223" si="397">B219-O219</f>
        <v>0.15645699999998897</v>
      </c>
      <c r="Q219" s="92">
        <f t="shared" ref="Q219:Q223" si="398">O219/150</f>
        <v>0.89895695333333336</v>
      </c>
      <c r="R219" s="6">
        <f t="shared" ref="R219:R223" si="399">R218+C219-T219</f>
        <v>20070.469999999994</v>
      </c>
      <c r="S219" s="105">
        <f t="shared" ref="S219:S223" si="400">R219*D219</f>
        <v>27153.33886299999</v>
      </c>
      <c r="T219" s="105"/>
      <c r="U219" s="105"/>
      <c r="V219" s="106">
        <f t="shared" ref="V219:V223" si="401">V218+U219</f>
        <v>5030.1999999999989</v>
      </c>
      <c r="W219" s="106">
        <f t="shared" ref="W219:W223" si="402">V219+S219</f>
        <v>32183.538862999987</v>
      </c>
      <c r="X219" s="96">
        <f t="shared" ref="X219:X223" si="403">X218+B219</f>
        <v>29880</v>
      </c>
      <c r="Y219" s="6">
        <f t="shared" ref="Y219:Y223" si="404">W219-X219</f>
        <v>2303.538862999987</v>
      </c>
      <c r="Z219" s="4">
        <f t="shared" ref="Z219:Z223" si="405">W219/X219-1</f>
        <v>7.7093000769745235E-2</v>
      </c>
      <c r="AA219" s="4">
        <f t="shared" ref="AA219:AA223" si="406">S219/(X219-V219)-1</f>
        <v>9.2698487030076215E-2</v>
      </c>
      <c r="AB219" s="123">
        <f t="shared" ref="AB219:AB223" si="407">IF(E219-F219&lt;0,"达成",E219-F219)</f>
        <v>0.22304803607407414</v>
      </c>
    </row>
    <row r="220" spans="1:28">
      <c r="A220" s="104" t="s">
        <v>848</v>
      </c>
      <c r="B220">
        <v>135</v>
      </c>
      <c r="C220" s="55">
        <v>99.34</v>
      </c>
      <c r="D220" s="56">
        <v>1.3573</v>
      </c>
      <c r="E220" s="19">
        <f t="shared" si="389"/>
        <v>0.21988945466666668</v>
      </c>
      <c r="F220" s="37">
        <f t="shared" si="390"/>
        <v>-6.4528296296295458E-3</v>
      </c>
      <c r="H220" s="41">
        <f t="shared" si="391"/>
        <v>-0.87113199999998869</v>
      </c>
      <c r="I220" t="s">
        <v>7</v>
      </c>
      <c r="J220" s="96" t="s">
        <v>849</v>
      </c>
      <c r="K220" s="80">
        <f t="shared" si="392"/>
        <v>43795</v>
      </c>
      <c r="L220" s="80" t="str">
        <f t="shared" ca="1" si="393"/>
        <v>2019-12-02</v>
      </c>
      <c r="M220" s="82">
        <f t="shared" ca="1" si="394"/>
        <v>945</v>
      </c>
      <c r="N220" s="99">
        <f t="shared" ca="1" si="395"/>
        <v>-0.33646897354496919</v>
      </c>
      <c r="O220" s="89">
        <f t="shared" si="396"/>
        <v>134.834182</v>
      </c>
      <c r="P220" s="89">
        <f t="shared" si="397"/>
        <v>0.16581800000000158</v>
      </c>
      <c r="Q220" s="92">
        <f t="shared" si="398"/>
        <v>0.89889454666666668</v>
      </c>
      <c r="R220" s="6">
        <f t="shared" si="399"/>
        <v>20169.809999999994</v>
      </c>
      <c r="S220" s="105">
        <f t="shared" si="400"/>
        <v>27376.483112999991</v>
      </c>
      <c r="T220" s="105"/>
      <c r="U220" s="105"/>
      <c r="V220" s="106">
        <f t="shared" si="401"/>
        <v>5030.1999999999989</v>
      </c>
      <c r="W220" s="106">
        <f t="shared" si="402"/>
        <v>32406.683112999992</v>
      </c>
      <c r="X220" s="96">
        <f t="shared" si="403"/>
        <v>30015</v>
      </c>
      <c r="Y220" s="6">
        <f t="shared" si="404"/>
        <v>2391.6831129999919</v>
      </c>
      <c r="Z220" s="4">
        <f t="shared" si="405"/>
        <v>7.9682928968848543E-2</v>
      </c>
      <c r="AA220" s="4">
        <f t="shared" si="406"/>
        <v>9.572552563958836E-2</v>
      </c>
      <c r="AB220" s="123">
        <f t="shared" si="407"/>
        <v>0.22634228429629621</v>
      </c>
    </row>
    <row r="221" spans="1:28">
      <c r="A221" s="104" t="s">
        <v>850</v>
      </c>
      <c r="B221">
        <v>135</v>
      </c>
      <c r="C221" s="55">
        <v>99.73</v>
      </c>
      <c r="D221" s="56">
        <v>1.3520000000000001</v>
      </c>
      <c r="E221" s="19">
        <f t="shared" si="389"/>
        <v>0.21988997333333338</v>
      </c>
      <c r="F221" s="37">
        <f t="shared" si="390"/>
        <v>-2.5522518518517633E-3</v>
      </c>
      <c r="H221" s="41">
        <f t="shared" si="391"/>
        <v>-0.34455399999998804</v>
      </c>
      <c r="I221" t="s">
        <v>7</v>
      </c>
      <c r="J221" s="96" t="s">
        <v>851</v>
      </c>
      <c r="K221" s="80">
        <f t="shared" si="392"/>
        <v>43796</v>
      </c>
      <c r="L221" s="80" t="str">
        <f t="shared" ca="1" si="393"/>
        <v>2019-12-02</v>
      </c>
      <c r="M221" s="82">
        <f t="shared" ca="1" si="394"/>
        <v>810</v>
      </c>
      <c r="N221" s="99">
        <f t="shared" ca="1" si="395"/>
        <v>-0.15526198765431559</v>
      </c>
      <c r="O221" s="89">
        <f t="shared" si="396"/>
        <v>134.83496000000002</v>
      </c>
      <c r="P221" s="89">
        <f t="shared" si="397"/>
        <v>0.16503999999997632</v>
      </c>
      <c r="Q221" s="92">
        <f t="shared" si="398"/>
        <v>0.89889973333333351</v>
      </c>
      <c r="R221" s="6">
        <f t="shared" si="399"/>
        <v>20269.539999999994</v>
      </c>
      <c r="S221" s="105">
        <f t="shared" si="400"/>
        <v>27404.418079999992</v>
      </c>
      <c r="T221" s="105"/>
      <c r="U221" s="105"/>
      <c r="V221" s="106">
        <f t="shared" si="401"/>
        <v>5030.1999999999989</v>
      </c>
      <c r="W221" s="106">
        <f t="shared" si="402"/>
        <v>32434.618079999993</v>
      </c>
      <c r="X221" s="96">
        <f t="shared" si="403"/>
        <v>30150</v>
      </c>
      <c r="Y221" s="6">
        <f t="shared" si="404"/>
        <v>2284.6180799999929</v>
      </c>
      <c r="Z221" s="4">
        <f t="shared" si="405"/>
        <v>7.5775060696517071E-2</v>
      </c>
      <c r="AA221" s="4">
        <f t="shared" si="406"/>
        <v>9.0948896089936504E-2</v>
      </c>
      <c r="AB221" s="123">
        <f t="shared" si="407"/>
        <v>0.22244222518518514</v>
      </c>
    </row>
    <row r="222" spans="1:28">
      <c r="A222" s="104" t="s">
        <v>852</v>
      </c>
      <c r="B222">
        <v>135</v>
      </c>
      <c r="C222" s="55">
        <v>100.05</v>
      </c>
      <c r="D222" s="56">
        <v>1.3476999999999999</v>
      </c>
      <c r="E222" s="19">
        <f t="shared" si="389"/>
        <v>0.21989159</v>
      </c>
      <c r="F222" s="37">
        <f t="shared" si="390"/>
        <v>6.4822222222228783E-4</v>
      </c>
      <c r="H222" s="41">
        <f t="shared" si="391"/>
        <v>8.7510000000008858E-2</v>
      </c>
      <c r="I222" t="s">
        <v>7</v>
      </c>
      <c r="J222" s="96" t="s">
        <v>853</v>
      </c>
      <c r="K222" s="80">
        <f t="shared" si="392"/>
        <v>43797</v>
      </c>
      <c r="L222" s="80" t="str">
        <f t="shared" ca="1" si="393"/>
        <v>2019-12-02</v>
      </c>
      <c r="M222" s="82">
        <f t="shared" ca="1" si="394"/>
        <v>675</v>
      </c>
      <c r="N222" s="99">
        <f t="shared" ca="1" si="395"/>
        <v>4.7320222222227017E-2</v>
      </c>
      <c r="O222" s="89">
        <f t="shared" si="396"/>
        <v>134.83738499999998</v>
      </c>
      <c r="P222" s="89">
        <f t="shared" si="397"/>
        <v>0.16261500000001661</v>
      </c>
      <c r="Q222" s="92">
        <f t="shared" si="398"/>
        <v>0.89891589999999988</v>
      </c>
      <c r="R222" s="6">
        <f t="shared" si="399"/>
        <v>20369.589999999993</v>
      </c>
      <c r="S222" s="105">
        <f t="shared" si="400"/>
        <v>27452.096442999988</v>
      </c>
      <c r="T222" s="105"/>
      <c r="U222" s="105"/>
      <c r="V222" s="106">
        <f t="shared" si="401"/>
        <v>5030.1999999999989</v>
      </c>
      <c r="W222" s="106">
        <f t="shared" si="402"/>
        <v>32482.296442999985</v>
      </c>
      <c r="X222" s="96">
        <f t="shared" si="403"/>
        <v>30285</v>
      </c>
      <c r="Y222" s="6">
        <f t="shared" si="404"/>
        <v>2197.2964429999847</v>
      </c>
      <c r="Z222" s="4">
        <f t="shared" si="405"/>
        <v>7.2553952220570705E-2</v>
      </c>
      <c r="AA222" s="4">
        <f t="shared" si="406"/>
        <v>8.7005101723236056E-2</v>
      </c>
      <c r="AB222" s="123">
        <f t="shared" si="407"/>
        <v>0.2192433677777777</v>
      </c>
    </row>
    <row r="223" spans="1:28">
      <c r="A223" s="104" t="s">
        <v>854</v>
      </c>
      <c r="B223">
        <v>135</v>
      </c>
      <c r="C223" s="55">
        <v>100.89</v>
      </c>
      <c r="D223" s="56">
        <v>1.3365</v>
      </c>
      <c r="E223" s="19">
        <f t="shared" si="389"/>
        <v>0.21989299000000001</v>
      </c>
      <c r="F223" s="37">
        <f t="shared" si="390"/>
        <v>9.0494666666666463E-3</v>
      </c>
      <c r="H223" s="41">
        <f t="shared" si="391"/>
        <v>1.2216779999999972</v>
      </c>
      <c r="I223" t="s">
        <v>7</v>
      </c>
      <c r="J223" s="96" t="s">
        <v>855</v>
      </c>
      <c r="K223" s="80">
        <f t="shared" si="392"/>
        <v>43798</v>
      </c>
      <c r="L223" s="80" t="str">
        <f t="shared" ca="1" si="393"/>
        <v>2019-12-02</v>
      </c>
      <c r="M223" s="82">
        <f t="shared" ca="1" si="394"/>
        <v>540</v>
      </c>
      <c r="N223" s="99">
        <f t="shared" ca="1" si="395"/>
        <v>0.82576383333333148</v>
      </c>
      <c r="O223" s="89">
        <f t="shared" si="396"/>
        <v>134.839485</v>
      </c>
      <c r="P223" s="89">
        <f t="shared" si="397"/>
        <v>0.16051500000000374</v>
      </c>
      <c r="Q223" s="92">
        <f t="shared" si="398"/>
        <v>0.89892989999999995</v>
      </c>
      <c r="R223" s="6">
        <f t="shared" si="399"/>
        <v>20470.479999999992</v>
      </c>
      <c r="S223" s="105">
        <f t="shared" si="400"/>
        <v>27358.796519999989</v>
      </c>
      <c r="T223" s="105"/>
      <c r="U223" s="105"/>
      <c r="V223" s="106">
        <f t="shared" si="401"/>
        <v>5030.1999999999989</v>
      </c>
      <c r="W223" s="106">
        <f t="shared" si="402"/>
        <v>32388.996519999986</v>
      </c>
      <c r="X223" s="96">
        <f t="shared" si="403"/>
        <v>30420</v>
      </c>
      <c r="Y223" s="6">
        <f t="shared" si="404"/>
        <v>1968.996519999986</v>
      </c>
      <c r="Z223" s="4">
        <f t="shared" si="405"/>
        <v>6.4727038790269198E-2</v>
      </c>
      <c r="AA223" s="4">
        <f t="shared" si="406"/>
        <v>7.7550690434740943E-2</v>
      </c>
      <c r="AB223" s="123">
        <f t="shared" si="407"/>
        <v>0.21084352333333337</v>
      </c>
    </row>
  </sheetData>
  <autoFilter ref="A1:AB1" xr:uid="{97C2E941-0B08-D04E-A558-71A6284C31B0}"/>
  <phoneticPr fontId="2" type="noConversion"/>
  <conditionalFormatting sqref="P1:P1048576">
    <cfRule type="cellIs" dxfId="16" priority="11" operator="between">
      <formula>-0.45</formula>
      <formula>0.45</formula>
    </cfRule>
  </conditionalFormatting>
  <conditionalFormatting sqref="Z1:Z1048576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{9D0B9131-FD96-6E4F-AF39-9E73A6EF8DAC}</x14:id>
        </ext>
      </extLst>
    </cfRule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{72AFDB84-8E37-304A-A99B-06AEFC1C4651}</x14:id>
        </ext>
      </extLst>
    </cfRule>
  </conditionalFormatting>
  <conditionalFormatting sqref="AA1:AA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{2843C6A3-B7CE-0049-947B-F188E7BD2FC9}</x14:id>
        </ext>
      </extLst>
    </cfRule>
  </conditionalFormatting>
  <conditionalFormatting sqref="F2:F223">
    <cfRule type="cellIs" dxfId="15" priority="5" operator="lessThan">
      <formula>0</formula>
    </cfRule>
    <cfRule type="cellIs" dxfId="14" priority="6" operator="greaterThan">
      <formula>0</formula>
    </cfRule>
  </conditionalFormatting>
  <conditionalFormatting sqref="F2:F1048576">
    <cfRule type="dataBar" priority="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{A4A00FC4-F60A-B44F-A452-F53B9B107A54}</x14:id>
        </ext>
      </extLst>
    </cfRule>
  </conditionalFormatting>
  <conditionalFormatting sqref="E23:E24 E26:E28 E34:E223">
    <cfRule type="cellIs" dxfId="13" priority="1" operator="lessThan">
      <formula>F23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B9131-FD96-6E4F-AF39-9E73A6EF8DA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AFDB84-8E37-304A-A99B-06AEFC1C465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2843C6A3-B7CE-0049-947B-F188E7BD2F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A4A00FC4-F60A-B44F-A452-F53B9B107A5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35CA-4BE6-2E44-947C-2B83EEBFE88E}">
  <dimension ref="A1:J7"/>
  <sheetViews>
    <sheetView workbookViewId="0">
      <selection activeCell="D10" sqref="D10"/>
    </sheetView>
  </sheetViews>
  <sheetFormatPr baseColWidth="10" defaultRowHeight="16"/>
  <cols>
    <col min="1" max="1" width="10" bestFit="1" customWidth="1"/>
    <col min="2" max="2" width="11.6640625" bestFit="1" customWidth="1"/>
    <col min="10" max="10" width="9.6640625" customWidth="1"/>
  </cols>
  <sheetData>
    <row r="1" spans="1:10" ht="34" customHeight="1">
      <c r="A1" s="53" t="s">
        <v>572</v>
      </c>
      <c r="B1" s="120" t="s">
        <v>639</v>
      </c>
      <c r="C1" s="53" t="s">
        <v>573</v>
      </c>
      <c r="D1" s="53" t="s">
        <v>574</v>
      </c>
      <c r="E1" s="53" t="s">
        <v>575</v>
      </c>
      <c r="F1" s="53" t="s">
        <v>576</v>
      </c>
      <c r="G1" s="53" t="s">
        <v>577</v>
      </c>
      <c r="H1" s="53" t="s">
        <v>596</v>
      </c>
      <c r="I1" s="53" t="s">
        <v>578</v>
      </c>
      <c r="J1" s="53" t="s">
        <v>640</v>
      </c>
    </row>
    <row r="2" spans="1:10">
      <c r="A2" s="76">
        <v>43615</v>
      </c>
      <c r="B2">
        <v>1</v>
      </c>
      <c r="C2">
        <v>5.95</v>
      </c>
      <c r="D2">
        <v>6300</v>
      </c>
      <c r="E2">
        <v>10.119999999999999</v>
      </c>
      <c r="F2">
        <f>(C2*D2)*B2+E2</f>
        <v>37495.120000000003</v>
      </c>
      <c r="G2">
        <f>D2*B2</f>
        <v>6300</v>
      </c>
      <c r="H2">
        <f>F2</f>
        <v>37495.120000000003</v>
      </c>
      <c r="I2">
        <f>G2</f>
        <v>6300</v>
      </c>
      <c r="J2" s="3">
        <f>H2/I2</f>
        <v>5.95160634920635</v>
      </c>
    </row>
    <row r="3" spans="1:10">
      <c r="A3" s="76">
        <v>43654</v>
      </c>
      <c r="B3" t="s">
        <v>579</v>
      </c>
      <c r="C3">
        <v>0</v>
      </c>
      <c r="D3">
        <v>0</v>
      </c>
      <c r="E3">
        <v>0</v>
      </c>
      <c r="F3">
        <v>-1890</v>
      </c>
      <c r="G3">
        <v>0</v>
      </c>
      <c r="H3">
        <f>H2+F3</f>
        <v>35605.120000000003</v>
      </c>
      <c r="I3">
        <f>G3+I2</f>
        <v>6300</v>
      </c>
      <c r="J3" s="3">
        <f t="shared" ref="J3:J6" si="0">H3/I3</f>
        <v>5.6516063492063493</v>
      </c>
    </row>
    <row r="4" spans="1:10">
      <c r="A4" s="76">
        <v>43656</v>
      </c>
      <c r="B4">
        <v>1</v>
      </c>
      <c r="C4">
        <v>5.76</v>
      </c>
      <c r="D4">
        <v>6000</v>
      </c>
      <c r="E4">
        <v>9.33</v>
      </c>
      <c r="F4">
        <f t="shared" ref="F4:F7" si="1">(C4*D4)*B4+E4</f>
        <v>34569.33</v>
      </c>
      <c r="G4">
        <f t="shared" ref="G4:G5" si="2">D4*B4</f>
        <v>6000</v>
      </c>
      <c r="H4">
        <f t="shared" ref="H4:H6" si="3">H3+F4</f>
        <v>70174.450000000012</v>
      </c>
      <c r="I4">
        <f t="shared" ref="I4:I6" si="4">G4+I3</f>
        <v>12300</v>
      </c>
      <c r="J4" s="3">
        <f t="shared" si="0"/>
        <v>5.7052398373983753</v>
      </c>
    </row>
    <row r="5" spans="1:10">
      <c r="A5" s="76">
        <v>43682</v>
      </c>
      <c r="B5">
        <v>1</v>
      </c>
      <c r="C5">
        <v>5.62</v>
      </c>
      <c r="D5">
        <v>1800</v>
      </c>
      <c r="E5">
        <v>5.2</v>
      </c>
      <c r="F5">
        <f t="shared" si="1"/>
        <v>10121.200000000001</v>
      </c>
      <c r="G5">
        <f t="shared" si="2"/>
        <v>1800</v>
      </c>
      <c r="H5">
        <f>H4+F5</f>
        <v>80295.650000000009</v>
      </c>
      <c r="I5">
        <f t="shared" si="4"/>
        <v>14100</v>
      </c>
      <c r="J5" s="3">
        <f t="shared" si="0"/>
        <v>5.6947269503546103</v>
      </c>
    </row>
    <row r="6" spans="1:10">
      <c r="A6" s="76">
        <v>43703</v>
      </c>
      <c r="B6">
        <v>1</v>
      </c>
      <c r="C6">
        <v>5.42</v>
      </c>
      <c r="D6">
        <v>2000</v>
      </c>
      <c r="E6">
        <v>5.27</v>
      </c>
      <c r="F6">
        <f t="shared" si="1"/>
        <v>10845.27</v>
      </c>
      <c r="G6">
        <f t="shared" ref="G6:G7" si="5">D6*B6</f>
        <v>2000</v>
      </c>
      <c r="H6">
        <f t="shared" si="3"/>
        <v>91140.920000000013</v>
      </c>
      <c r="I6">
        <f t="shared" si="4"/>
        <v>16100</v>
      </c>
      <c r="J6" s="3">
        <f t="shared" si="0"/>
        <v>5.6609267080745349</v>
      </c>
    </row>
    <row r="7" spans="1:10">
      <c r="A7" s="76">
        <v>43801</v>
      </c>
      <c r="B7">
        <v>1</v>
      </c>
      <c r="C7">
        <v>5.5</v>
      </c>
      <c r="D7">
        <v>12900</v>
      </c>
      <c r="E7">
        <v>19.21</v>
      </c>
      <c r="F7">
        <f t="shared" si="1"/>
        <v>70969.210000000006</v>
      </c>
      <c r="G7">
        <f t="shared" si="5"/>
        <v>12900</v>
      </c>
      <c r="H7">
        <f t="shared" ref="H7" si="6">H6+F7</f>
        <v>162110.13</v>
      </c>
      <c r="I7">
        <f t="shared" ref="I7" si="7">G7+I6</f>
        <v>29000</v>
      </c>
      <c r="J7" s="3">
        <f t="shared" ref="J7" si="8">H7/I7</f>
        <v>5.5900044827586211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7E07-E7EA-FC45-A9F6-55567F6012A2}">
  <dimension ref="A1:AC224"/>
  <sheetViews>
    <sheetView tabSelected="1" workbookViewId="0">
      <pane xSplit="1" ySplit="1" topLeftCell="B198" activePane="bottomRight" state="frozen"/>
      <selection activeCell="D23" sqref="D23"/>
      <selection pane="topRight" activeCell="D23" sqref="D23"/>
      <selection pane="bottomLeft" activeCell="D23" sqref="D23"/>
      <selection pane="bottomRight" activeCell="C222" sqref="C222"/>
    </sheetView>
  </sheetViews>
  <sheetFormatPr baseColWidth="10" defaultRowHeight="16"/>
  <cols>
    <col min="1" max="1" width="13.5" style="96" bestFit="1" customWidth="1"/>
    <col min="2" max="2" width="6" bestFit="1" customWidth="1"/>
    <col min="3" max="3" width="8.5" bestFit="1" customWidth="1"/>
    <col min="4" max="4" width="9.5" bestFit="1" customWidth="1"/>
    <col min="5" max="5" width="4.1640625" customWidth="1"/>
    <col min="6" max="6" width="8.83203125" style="35" customWidth="1"/>
    <col min="7" max="7" width="9.1640625" style="32" customWidth="1"/>
    <col min="8" max="8" width="8.33203125" style="41" customWidth="1"/>
    <col min="9" max="9" width="3.5" customWidth="1"/>
    <col min="10" max="10" width="10.1640625" style="96" customWidth="1"/>
    <col min="11" max="11" width="3.5" style="84" customWidth="1"/>
    <col min="12" max="12" width="3.5" style="83" customWidth="1"/>
    <col min="13" max="13" width="3.33203125" style="84" customWidth="1"/>
    <col min="14" max="14" width="6" style="110" customWidth="1"/>
    <col min="15" max="16" width="3.83203125" style="90" customWidth="1"/>
    <col min="17" max="17" width="3.6640625" style="79" customWidth="1"/>
    <col min="18" max="18" width="9.1640625" customWidth="1"/>
    <col min="19" max="20" width="6.33203125" style="96" customWidth="1"/>
    <col min="21" max="21" width="6.33203125" style="113" customWidth="1"/>
    <col min="22" max="24" width="6.33203125" style="96" customWidth="1"/>
    <col min="25" max="25" width="10" customWidth="1"/>
    <col min="26" max="27" width="16.33203125" customWidth="1"/>
    <col min="28" max="28" width="7" style="119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07">
        <v>0.96860000000000002</v>
      </c>
      <c r="G1" s="31" t="s">
        <v>50</v>
      </c>
      <c r="H1" s="78" t="str">
        <f>"盈利"&amp;ROUND(SUM(H2:H19937),2)</f>
        <v>盈利908.09</v>
      </c>
      <c r="I1" s="20" t="s">
        <v>6</v>
      </c>
      <c r="J1" s="47" t="s">
        <v>2</v>
      </c>
      <c r="K1" s="87" t="s">
        <v>617</v>
      </c>
      <c r="L1" s="88" t="s">
        <v>618</v>
      </c>
      <c r="M1" s="87" t="s">
        <v>619</v>
      </c>
      <c r="N1" s="111" t="str">
        <f ca="1">TEXT(ROUND(SUM(H2:H19934)/SUM(M2:M19934)*365,4),"0.00%"
&amp;
" 
年化")</f>
        <v>7.81% 
年化</v>
      </c>
      <c r="O1" s="87" t="s">
        <v>10</v>
      </c>
      <c r="P1" s="91" t="s">
        <v>8</v>
      </c>
      <c r="Q1" s="93" t="s">
        <v>620</v>
      </c>
      <c r="R1" s="20" t="s">
        <v>34</v>
      </c>
      <c r="S1" s="114" t="s">
        <v>33</v>
      </c>
      <c r="T1" s="115" t="s">
        <v>35</v>
      </c>
      <c r="U1" s="115" t="s">
        <v>36</v>
      </c>
      <c r="V1" s="115" t="s">
        <v>37</v>
      </c>
      <c r="W1" s="115" t="s">
        <v>38</v>
      </c>
      <c r="X1" s="114" t="s">
        <v>28</v>
      </c>
      <c r="Y1" s="20" t="s">
        <v>363</v>
      </c>
      <c r="Z1" t="s">
        <v>364</v>
      </c>
      <c r="AA1" s="17" t="s">
        <v>43</v>
      </c>
      <c r="AB1" s="118" t="s">
        <v>756</v>
      </c>
    </row>
    <row r="2" spans="1:28">
      <c r="A2" s="102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 t="shared" ref="F2:F33" si="0">IF(G2="",($F$1*C2-B2)/B2,H2/B2)</f>
        <v>0.26273333333333332</v>
      </c>
      <c r="G2" s="26">
        <v>189.41</v>
      </c>
      <c r="H2" s="39">
        <f t="shared" ref="H2:H33" si="1">IF(G2="",$F$1*C2-B2,G2-B2)</f>
        <v>39.409999999999997</v>
      </c>
      <c r="I2" s="22" t="s">
        <v>11</v>
      </c>
      <c r="J2" s="98" t="s">
        <v>276</v>
      </c>
      <c r="K2" s="85">
        <f>DATE(MID(J2,1,4),MID(J2,5,2),MID(J2,7,2))</f>
        <v>43467</v>
      </c>
      <c r="L2" s="86">
        <f ca="1">IF(LEN(J2) &gt; 15,DATE(MID(J2,12,4),MID(J2,16,2),MID(J2,18,2)),TEXT(TODAY(),"yyyy/m/d"))</f>
        <v>43529</v>
      </c>
      <c r="M2" s="84">
        <f ca="1">(L2-K2+1)*B2</f>
        <v>9450</v>
      </c>
      <c r="N2" s="109">
        <f ca="1">H2/M2*365</f>
        <v>1.5221851851851851</v>
      </c>
      <c r="O2" s="89">
        <f t="shared" ref="O2:O33" si="2">D2*C2</f>
        <v>150.003288</v>
      </c>
      <c r="P2" s="89">
        <f t="shared" ref="P2:P65" si="3">O2-B2</f>
        <v>3.2879999999977372E-3</v>
      </c>
      <c r="Q2" s="92">
        <f>O2/150</f>
        <v>1.00002192</v>
      </c>
      <c r="R2">
        <v>206.73</v>
      </c>
      <c r="S2" s="105">
        <f t="shared" ref="S2:S33" si="4">R2*D2</f>
        <v>150.003288</v>
      </c>
      <c r="T2" s="105"/>
      <c r="U2" s="112"/>
      <c r="V2" s="96">
        <v>0</v>
      </c>
      <c r="W2" s="106">
        <f>S2+V2</f>
        <v>150.003288</v>
      </c>
      <c r="X2" s="96">
        <f>B2</f>
        <v>150</v>
      </c>
      <c r="Y2" s="6">
        <f>W2-X2</f>
        <v>3.2879999999977372E-3</v>
      </c>
      <c r="Z2" s="4">
        <f>W2/X2-1</f>
        <v>2.1920000000008599E-5</v>
      </c>
      <c r="AA2" s="4">
        <f>S2/(X2-V2)-1</f>
        <v>2.1920000000008599E-5</v>
      </c>
      <c r="AB2" s="124" t="str">
        <f>IF(E2-F2&lt;0,"达成",E2-F2)</f>
        <v>达成</v>
      </c>
    </row>
    <row r="3" spans="1:28">
      <c r="A3" s="102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si="0"/>
        <v>0.26806666666666673</v>
      </c>
      <c r="G3" s="26">
        <v>190.21</v>
      </c>
      <c r="H3" s="39">
        <f t="shared" si="1"/>
        <v>40.210000000000008</v>
      </c>
      <c r="I3" s="22" t="s">
        <v>11</v>
      </c>
      <c r="J3" s="98" t="s">
        <v>277</v>
      </c>
      <c r="K3" s="85">
        <f t="shared" ref="K3:K66" si="5">DATE(MID(J3,1,4),MID(J3,5,2),MID(J3,7,2))</f>
        <v>43468</v>
      </c>
      <c r="L3" s="86">
        <f t="shared" ref="L3:L66" ca="1" si="6">IF(LEN(J3) &gt; 15,DATE(MID(J3,12,4),MID(J3,16,2),MID(J3,18,2)),TEXT(TODAY(),"yyyy/m/d"))</f>
        <v>43529</v>
      </c>
      <c r="M3" s="84">
        <f t="shared" ref="M3:M66" ca="1" si="7">(L3-K3+1)*B3</f>
        <v>9300</v>
      </c>
      <c r="N3" s="109">
        <f t="shared" ref="N3:N66" ca="1" si="8">H3/M3*365</f>
        <v>1.5781344086021507</v>
      </c>
      <c r="O3" s="89">
        <f t="shared" si="2"/>
        <v>149.99822500000002</v>
      </c>
      <c r="P3" s="89">
        <f t="shared" si="3"/>
        <v>-1.7749999999807642E-3</v>
      </c>
      <c r="Q3" s="92">
        <f t="shared" ref="Q3:Q34" si="9">O3/150</f>
        <v>0.99998816666666679</v>
      </c>
      <c r="R3">
        <f t="shared" ref="R3:R10" si="10">R2+C3</f>
        <v>414.34000000000003</v>
      </c>
      <c r="S3" s="105">
        <f t="shared" si="4"/>
        <v>299.36065000000002</v>
      </c>
      <c r="T3" s="105"/>
      <c r="U3" s="112"/>
      <c r="V3" s="96">
        <v>0</v>
      </c>
      <c r="W3" s="106">
        <f t="shared" ref="W3:W36" si="11">S3+V3</f>
        <v>299.36065000000002</v>
      </c>
      <c r="X3" s="96">
        <f t="shared" ref="X3:X34" si="12">X2+B3</f>
        <v>300</v>
      </c>
      <c r="Y3" s="6">
        <f t="shared" ref="Y3:Y36" si="13">W3-X3</f>
        <v>-0.63934999999997899</v>
      </c>
      <c r="Z3" s="4">
        <f>W3/X3-1</f>
        <v>-2.131166666666573E-3</v>
      </c>
      <c r="AA3" s="4">
        <f t="shared" ref="AA3:AA66" si="14">S3/(X3-V3)-1</f>
        <v>-2.131166666666573E-3</v>
      </c>
      <c r="AB3" s="124" t="str">
        <f t="shared" ref="AB3:AB66" si="15">IF(E3-F3&lt;0,"达成",E3-F3)</f>
        <v>达成</v>
      </c>
    </row>
    <row r="4" spans="1:28">
      <c r="A4" s="102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0"/>
        <v>0.24046666666666663</v>
      </c>
      <c r="G4" s="26">
        <v>186.07</v>
      </c>
      <c r="H4" s="39">
        <f t="shared" si="1"/>
        <v>36.069999999999993</v>
      </c>
      <c r="I4" s="22" t="s">
        <v>11</v>
      </c>
      <c r="J4" s="98" t="s">
        <v>278</v>
      </c>
      <c r="K4" s="85">
        <f t="shared" si="5"/>
        <v>43469</v>
      </c>
      <c r="L4" s="86">
        <f t="shared" ca="1" si="6"/>
        <v>43529</v>
      </c>
      <c r="M4" s="84">
        <f t="shared" ca="1" si="7"/>
        <v>9150</v>
      </c>
      <c r="N4" s="109">
        <f t="shared" ca="1" si="8"/>
        <v>1.4388579234972674</v>
      </c>
      <c r="O4" s="89">
        <f t="shared" si="2"/>
        <v>150.002274</v>
      </c>
      <c r="P4" s="89">
        <f t="shared" si="3"/>
        <v>2.2739999999998872E-3</v>
      </c>
      <c r="Q4" s="92">
        <f t="shared" si="9"/>
        <v>1.00001516</v>
      </c>
      <c r="R4">
        <f t="shared" si="10"/>
        <v>617.43000000000006</v>
      </c>
      <c r="S4" s="105">
        <f t="shared" si="4"/>
        <v>456.03379800000005</v>
      </c>
      <c r="T4" s="105"/>
      <c r="U4" s="112"/>
      <c r="V4" s="96">
        <v>0</v>
      </c>
      <c r="W4" s="106">
        <f t="shared" si="11"/>
        <v>456.03379800000005</v>
      </c>
      <c r="X4" s="96">
        <f t="shared" si="12"/>
        <v>450</v>
      </c>
      <c r="Y4" s="6">
        <f t="shared" si="13"/>
        <v>6.0337980000000471</v>
      </c>
      <c r="Z4" s="4">
        <f t="shared" ref="Z4:Z67" si="16">W4/X4-1</f>
        <v>1.3408440000000077E-2</v>
      </c>
      <c r="AA4" s="4">
        <f t="shared" si="14"/>
        <v>1.3408440000000077E-2</v>
      </c>
      <c r="AB4" s="124" t="str">
        <f t="shared" si="15"/>
        <v>达成</v>
      </c>
    </row>
    <row r="5" spans="1:28">
      <c r="A5" s="102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0"/>
        <v>0.23953333333333338</v>
      </c>
      <c r="G5" s="26">
        <v>185.93</v>
      </c>
      <c r="H5" s="39">
        <f t="shared" si="1"/>
        <v>35.930000000000007</v>
      </c>
      <c r="I5" s="22" t="s">
        <v>11</v>
      </c>
      <c r="J5" s="98" t="s">
        <v>279</v>
      </c>
      <c r="K5" s="85">
        <f t="shared" si="5"/>
        <v>43472</v>
      </c>
      <c r="L5" s="86">
        <f t="shared" ca="1" si="6"/>
        <v>43530</v>
      </c>
      <c r="M5" s="84">
        <f t="shared" ca="1" si="7"/>
        <v>8850</v>
      </c>
      <c r="N5" s="109">
        <f t="shared" ca="1" si="8"/>
        <v>1.4818587570621473</v>
      </c>
      <c r="O5" s="89">
        <f t="shared" si="2"/>
        <v>149.999616</v>
      </c>
      <c r="P5" s="89">
        <f t="shared" si="3"/>
        <v>-3.8399999999683132E-4</v>
      </c>
      <c r="Q5" s="92">
        <f t="shared" si="9"/>
        <v>0.99999744000000002</v>
      </c>
      <c r="R5">
        <f t="shared" si="10"/>
        <v>817.11000000000013</v>
      </c>
      <c r="S5" s="105">
        <f t="shared" si="4"/>
        <v>613.81303200000013</v>
      </c>
      <c r="T5" s="105"/>
      <c r="U5" s="112"/>
      <c r="V5" s="96">
        <v>0</v>
      </c>
      <c r="W5" s="106">
        <f t="shared" si="11"/>
        <v>613.81303200000013</v>
      </c>
      <c r="X5" s="96">
        <f t="shared" si="12"/>
        <v>600</v>
      </c>
      <c r="Y5" s="6">
        <f t="shared" si="13"/>
        <v>13.813032000000135</v>
      </c>
      <c r="Z5" s="4">
        <f t="shared" si="16"/>
        <v>2.3021720000000245E-2</v>
      </c>
      <c r="AA5" s="4">
        <f t="shared" si="14"/>
        <v>2.3021720000000245E-2</v>
      </c>
      <c r="AB5" s="124" t="str">
        <f t="shared" si="15"/>
        <v>达成</v>
      </c>
    </row>
    <row r="6" spans="1:28">
      <c r="A6" s="102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0"/>
        <v>0.2425333333333333</v>
      </c>
      <c r="G6" s="26">
        <v>186.38</v>
      </c>
      <c r="H6" s="39">
        <f t="shared" si="1"/>
        <v>36.379999999999995</v>
      </c>
      <c r="I6" s="22" t="s">
        <v>11</v>
      </c>
      <c r="J6" s="98" t="s">
        <v>280</v>
      </c>
      <c r="K6" s="85">
        <f t="shared" si="5"/>
        <v>43473</v>
      </c>
      <c r="L6" s="86">
        <f t="shared" ca="1" si="6"/>
        <v>43530</v>
      </c>
      <c r="M6" s="84">
        <f t="shared" ca="1" si="7"/>
        <v>8700</v>
      </c>
      <c r="N6" s="109">
        <f t="shared" ca="1" si="8"/>
        <v>1.5262873563218391</v>
      </c>
      <c r="O6" s="89">
        <f t="shared" si="2"/>
        <v>149.99990399999999</v>
      </c>
      <c r="P6" s="89">
        <f t="shared" si="3"/>
        <v>-9.6000000013418685E-5</v>
      </c>
      <c r="Q6" s="92">
        <f t="shared" si="9"/>
        <v>0.99999935999999989</v>
      </c>
      <c r="R6">
        <f t="shared" si="10"/>
        <v>1017.2700000000001</v>
      </c>
      <c r="S6" s="105">
        <f t="shared" si="4"/>
        <v>762.34213799999998</v>
      </c>
      <c r="T6" s="105"/>
      <c r="U6" s="112"/>
      <c r="V6" s="96">
        <v>0</v>
      </c>
      <c r="W6" s="106">
        <f t="shared" si="11"/>
        <v>762.34213799999998</v>
      </c>
      <c r="X6" s="96">
        <f t="shared" si="12"/>
        <v>750</v>
      </c>
      <c r="Y6" s="6">
        <f t="shared" si="13"/>
        <v>12.342137999999977</v>
      </c>
      <c r="Z6" s="4">
        <f t="shared" si="16"/>
        <v>1.6456183999999929E-2</v>
      </c>
      <c r="AA6" s="4">
        <f t="shared" si="14"/>
        <v>1.6456183999999929E-2</v>
      </c>
      <c r="AB6" s="124" t="str">
        <f t="shared" si="15"/>
        <v>达成</v>
      </c>
    </row>
    <row r="7" spans="1:28">
      <c r="A7" s="102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0"/>
        <v>0.23919999999999997</v>
      </c>
      <c r="G7" s="26">
        <v>185.88</v>
      </c>
      <c r="H7" s="39">
        <f t="shared" si="1"/>
        <v>35.879999999999995</v>
      </c>
      <c r="I7" s="22" t="s">
        <v>11</v>
      </c>
      <c r="J7" s="98" t="s">
        <v>281</v>
      </c>
      <c r="K7" s="85">
        <f t="shared" si="5"/>
        <v>43474</v>
      </c>
      <c r="L7" s="86">
        <f t="shared" ca="1" si="6"/>
        <v>43530</v>
      </c>
      <c r="M7" s="84">
        <f t="shared" ca="1" si="7"/>
        <v>8550</v>
      </c>
      <c r="N7" s="109">
        <f t="shared" ca="1" si="8"/>
        <v>1.5317192982456138</v>
      </c>
      <c r="O7" s="89">
        <f t="shared" si="2"/>
        <v>150.001982</v>
      </c>
      <c r="P7" s="89">
        <f t="shared" si="3"/>
        <v>1.9819999999981519E-3</v>
      </c>
      <c r="Q7" s="92">
        <f t="shared" si="9"/>
        <v>1.0000132133333333</v>
      </c>
      <c r="R7">
        <f t="shared" si="10"/>
        <v>1216.9000000000001</v>
      </c>
      <c r="S7" s="105">
        <f t="shared" si="4"/>
        <v>914.37865999999997</v>
      </c>
      <c r="T7" s="105"/>
      <c r="U7" s="112"/>
      <c r="V7" s="96">
        <v>0</v>
      </c>
      <c r="W7" s="106">
        <f t="shared" si="11"/>
        <v>914.37865999999997</v>
      </c>
      <c r="X7" s="96">
        <f t="shared" si="12"/>
        <v>900</v>
      </c>
      <c r="Y7" s="6">
        <f t="shared" si="13"/>
        <v>14.378659999999968</v>
      </c>
      <c r="Z7" s="4">
        <f t="shared" si="16"/>
        <v>1.5976288888888801E-2</v>
      </c>
      <c r="AA7" s="4">
        <f t="shared" si="14"/>
        <v>1.5976288888888801E-2</v>
      </c>
      <c r="AB7" s="124" t="str">
        <f t="shared" si="15"/>
        <v>达成</v>
      </c>
    </row>
    <row r="8" spans="1:28">
      <c r="A8" s="102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0"/>
        <v>0.24186666666666667</v>
      </c>
      <c r="G8" s="26">
        <v>186.28</v>
      </c>
      <c r="H8" s="39">
        <f t="shared" si="1"/>
        <v>36.28</v>
      </c>
      <c r="I8" s="22" t="s">
        <v>11</v>
      </c>
      <c r="J8" s="98" t="s">
        <v>282</v>
      </c>
      <c r="K8" s="85">
        <f t="shared" si="5"/>
        <v>43475</v>
      </c>
      <c r="L8" s="86">
        <f t="shared" ca="1" si="6"/>
        <v>43530</v>
      </c>
      <c r="M8" s="84">
        <f t="shared" ca="1" si="7"/>
        <v>8400</v>
      </c>
      <c r="N8" s="109">
        <f t="shared" ca="1" si="8"/>
        <v>1.5764523809523809</v>
      </c>
      <c r="O8" s="89">
        <f t="shared" si="2"/>
        <v>150.00248999999999</v>
      </c>
      <c r="P8" s="89">
        <f t="shared" si="3"/>
        <v>2.4899999999945521E-3</v>
      </c>
      <c r="Q8" s="92">
        <f t="shared" si="9"/>
        <v>1.0000165999999999</v>
      </c>
      <c r="R8">
        <f t="shared" si="10"/>
        <v>1416.8500000000001</v>
      </c>
      <c r="S8" s="105">
        <f t="shared" si="4"/>
        <v>1062.9208700000001</v>
      </c>
      <c r="T8" s="105"/>
      <c r="U8" s="112"/>
      <c r="V8" s="96">
        <v>0</v>
      </c>
      <c r="W8" s="106">
        <f t="shared" si="11"/>
        <v>1062.9208700000001</v>
      </c>
      <c r="X8" s="96">
        <f t="shared" si="12"/>
        <v>1050</v>
      </c>
      <c r="Y8" s="6">
        <f t="shared" si="13"/>
        <v>12.92087000000015</v>
      </c>
      <c r="Z8" s="4">
        <f t="shared" si="16"/>
        <v>1.230559047619062E-2</v>
      </c>
      <c r="AA8" s="4">
        <f t="shared" si="14"/>
        <v>1.230559047619062E-2</v>
      </c>
      <c r="AB8" s="124" t="str">
        <f t="shared" si="15"/>
        <v>达成</v>
      </c>
    </row>
    <row r="9" spans="1:28">
      <c r="A9" s="102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0"/>
        <v>0.23213333333333327</v>
      </c>
      <c r="G9" s="26">
        <v>184.82</v>
      </c>
      <c r="H9" s="39">
        <f t="shared" si="1"/>
        <v>34.819999999999993</v>
      </c>
      <c r="I9" s="22" t="s">
        <v>11</v>
      </c>
      <c r="J9" s="98" t="s">
        <v>283</v>
      </c>
      <c r="K9" s="85">
        <f t="shared" si="5"/>
        <v>43476</v>
      </c>
      <c r="L9" s="86">
        <f t="shared" ca="1" si="6"/>
        <v>43530</v>
      </c>
      <c r="M9" s="84">
        <f t="shared" ca="1" si="7"/>
        <v>8250</v>
      </c>
      <c r="N9" s="109">
        <f t="shared" ca="1" si="8"/>
        <v>1.540521212121212</v>
      </c>
      <c r="O9" s="89">
        <f t="shared" si="2"/>
        <v>149.99889300000001</v>
      </c>
      <c r="P9" s="89">
        <f t="shared" si="3"/>
        <v>-1.1069999999904212E-3</v>
      </c>
      <c r="Q9" s="92">
        <f t="shared" si="9"/>
        <v>0.99999262000000011</v>
      </c>
      <c r="R9">
        <f t="shared" si="10"/>
        <v>1615.3400000000001</v>
      </c>
      <c r="S9" s="105">
        <f t="shared" si="4"/>
        <v>1220.7124380000002</v>
      </c>
      <c r="T9" s="105"/>
      <c r="U9" s="112"/>
      <c r="V9" s="96">
        <v>0</v>
      </c>
      <c r="W9" s="106">
        <f t="shared" si="11"/>
        <v>1220.7124380000002</v>
      </c>
      <c r="X9" s="96">
        <f t="shared" si="12"/>
        <v>1200</v>
      </c>
      <c r="Y9" s="6">
        <f t="shared" si="13"/>
        <v>20.712438000000247</v>
      </c>
      <c r="Z9" s="4">
        <f t="shared" si="16"/>
        <v>1.7260365000000277E-2</v>
      </c>
      <c r="AA9" s="4">
        <f t="shared" si="14"/>
        <v>1.7260365000000277E-2</v>
      </c>
      <c r="AB9" s="124" t="str">
        <f t="shared" si="15"/>
        <v>达成</v>
      </c>
    </row>
    <row r="10" spans="1:28">
      <c r="A10" s="102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0"/>
        <v>0.24006666666666659</v>
      </c>
      <c r="G10" s="26">
        <v>186.01</v>
      </c>
      <c r="H10" s="39">
        <f t="shared" si="1"/>
        <v>36.009999999999991</v>
      </c>
      <c r="I10" s="22" t="s">
        <v>11</v>
      </c>
      <c r="J10" s="98" t="s">
        <v>284</v>
      </c>
      <c r="K10" s="85">
        <f t="shared" si="5"/>
        <v>43479</v>
      </c>
      <c r="L10" s="86">
        <f t="shared" ca="1" si="6"/>
        <v>43530</v>
      </c>
      <c r="M10" s="84">
        <f t="shared" ca="1" si="7"/>
        <v>7800</v>
      </c>
      <c r="N10" s="109">
        <f t="shared" ca="1" si="8"/>
        <v>1.685083333333333</v>
      </c>
      <c r="O10" s="89">
        <f t="shared" si="2"/>
        <v>149.99978400000001</v>
      </c>
      <c r="P10" s="89">
        <f t="shared" si="3"/>
        <v>-2.159999999946649E-4</v>
      </c>
      <c r="Q10" s="92">
        <f t="shared" si="9"/>
        <v>0.99999855999999998</v>
      </c>
      <c r="R10">
        <f t="shared" si="10"/>
        <v>1815.1000000000001</v>
      </c>
      <c r="S10" s="105">
        <f t="shared" si="4"/>
        <v>1362.9585900000002</v>
      </c>
      <c r="T10" s="105"/>
      <c r="U10" s="112"/>
      <c r="V10" s="96">
        <v>0</v>
      </c>
      <c r="W10" s="106">
        <f t="shared" si="11"/>
        <v>1362.9585900000002</v>
      </c>
      <c r="X10" s="96">
        <f t="shared" si="12"/>
        <v>1350</v>
      </c>
      <c r="Y10" s="6">
        <f t="shared" si="13"/>
        <v>12.958590000000186</v>
      </c>
      <c r="Z10" s="4">
        <f t="shared" si="16"/>
        <v>9.5989555555557882E-3</v>
      </c>
      <c r="AA10" s="4">
        <f t="shared" si="14"/>
        <v>9.5989555555557882E-3</v>
      </c>
      <c r="AB10" s="124" t="str">
        <f t="shared" si="15"/>
        <v>达成</v>
      </c>
    </row>
    <row r="11" spans="1:28">
      <c r="A11" s="102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0"/>
        <v>0.23879999999999996</v>
      </c>
      <c r="G11" s="26">
        <v>185.82</v>
      </c>
      <c r="H11" s="39">
        <f t="shared" si="1"/>
        <v>35.819999999999993</v>
      </c>
      <c r="I11" s="22" t="s">
        <v>11</v>
      </c>
      <c r="J11" s="98" t="s">
        <v>285</v>
      </c>
      <c r="K11" s="85">
        <f t="shared" si="5"/>
        <v>43480</v>
      </c>
      <c r="L11" s="86">
        <f t="shared" ca="1" si="6"/>
        <v>43531</v>
      </c>
      <c r="M11" s="84">
        <f t="shared" ca="1" si="7"/>
        <v>7800</v>
      </c>
      <c r="N11" s="109">
        <f t="shared" ca="1" si="8"/>
        <v>1.6761923076923073</v>
      </c>
      <c r="O11" s="89">
        <f t="shared" si="2"/>
        <v>150.00071000000003</v>
      </c>
      <c r="P11" s="89">
        <f t="shared" si="3"/>
        <v>7.1000000002641173E-4</v>
      </c>
      <c r="Q11" s="92">
        <f t="shared" si="9"/>
        <v>1.0000047333333335</v>
      </c>
      <c r="R11" s="6">
        <f t="shared" ref="R11:R42" si="17">R10+C11-T11</f>
        <v>2012.21</v>
      </c>
      <c r="S11" s="105">
        <f t="shared" si="4"/>
        <v>1531.2918099999999</v>
      </c>
      <c r="T11" s="105"/>
      <c r="U11" s="112"/>
      <c r="V11" s="96">
        <v>0</v>
      </c>
      <c r="W11" s="106">
        <f t="shared" si="11"/>
        <v>1531.2918099999999</v>
      </c>
      <c r="X11" s="96">
        <f t="shared" si="12"/>
        <v>1500</v>
      </c>
      <c r="Y11" s="6">
        <f t="shared" si="13"/>
        <v>31.291809999999941</v>
      </c>
      <c r="Z11" s="4">
        <f t="shared" si="16"/>
        <v>2.0861206666666687E-2</v>
      </c>
      <c r="AA11" s="4">
        <f t="shared" si="14"/>
        <v>2.0861206666666687E-2</v>
      </c>
      <c r="AB11" s="124" t="str">
        <f t="shared" si="15"/>
        <v>达成</v>
      </c>
    </row>
    <row r="12" spans="1:28">
      <c r="A12" s="102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0"/>
        <v>0.24173333333333327</v>
      </c>
      <c r="G12" s="26">
        <v>186.26</v>
      </c>
      <c r="H12" s="39">
        <f t="shared" si="1"/>
        <v>36.259999999999991</v>
      </c>
      <c r="I12" s="22" t="s">
        <v>11</v>
      </c>
      <c r="J12" s="98" t="s">
        <v>286</v>
      </c>
      <c r="K12" s="85">
        <f t="shared" si="5"/>
        <v>43481</v>
      </c>
      <c r="L12" s="86">
        <f t="shared" ca="1" si="6"/>
        <v>43531</v>
      </c>
      <c r="M12" s="84">
        <f t="shared" ca="1" si="7"/>
        <v>7650</v>
      </c>
      <c r="N12" s="109">
        <f t="shared" ca="1" si="8"/>
        <v>1.730052287581699</v>
      </c>
      <c r="O12" s="89">
        <f t="shared" si="2"/>
        <v>150.002736</v>
      </c>
      <c r="P12" s="89">
        <f t="shared" si="3"/>
        <v>2.7359999999987394E-3</v>
      </c>
      <c r="Q12" s="92">
        <f t="shared" si="9"/>
        <v>1.0000182399999999</v>
      </c>
      <c r="R12" s="6">
        <f t="shared" si="17"/>
        <v>2209.79</v>
      </c>
      <c r="S12" s="105">
        <f t="shared" si="4"/>
        <v>1677.672568</v>
      </c>
      <c r="T12" s="105"/>
      <c r="U12" s="112"/>
      <c r="V12" s="96">
        <v>0</v>
      </c>
      <c r="W12" s="106">
        <f t="shared" si="11"/>
        <v>1677.672568</v>
      </c>
      <c r="X12" s="96">
        <f t="shared" si="12"/>
        <v>1650</v>
      </c>
      <c r="Y12" s="6">
        <f t="shared" si="13"/>
        <v>27.672567999999956</v>
      </c>
      <c r="Z12" s="4">
        <f t="shared" si="16"/>
        <v>1.6771253333333291E-2</v>
      </c>
      <c r="AA12" s="4">
        <f t="shared" si="14"/>
        <v>1.6771253333333291E-2</v>
      </c>
      <c r="AB12" s="124" t="str">
        <f t="shared" si="15"/>
        <v>达成</v>
      </c>
    </row>
    <row r="13" spans="1:28">
      <c r="A13" s="102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0"/>
        <v>0.23526666666666662</v>
      </c>
      <c r="G13" s="26">
        <v>185.29</v>
      </c>
      <c r="H13" s="39">
        <f t="shared" si="1"/>
        <v>35.289999999999992</v>
      </c>
      <c r="I13" s="22" t="s">
        <v>11</v>
      </c>
      <c r="J13" s="98" t="s">
        <v>287</v>
      </c>
      <c r="K13" s="85">
        <f t="shared" si="5"/>
        <v>43482</v>
      </c>
      <c r="L13" s="86">
        <f t="shared" ca="1" si="6"/>
        <v>43530</v>
      </c>
      <c r="M13" s="84">
        <f t="shared" ca="1" si="7"/>
        <v>7350</v>
      </c>
      <c r="N13" s="109">
        <f t="shared" ca="1" si="8"/>
        <v>1.7524965986394554</v>
      </c>
      <c r="O13" s="89">
        <f t="shared" si="2"/>
        <v>149.99866200000002</v>
      </c>
      <c r="P13" s="89">
        <f t="shared" si="3"/>
        <v>-1.3379999999756365E-3</v>
      </c>
      <c r="Q13" s="92">
        <f t="shared" si="9"/>
        <v>0.99999108000000014</v>
      </c>
      <c r="R13" s="6">
        <f t="shared" si="17"/>
        <v>2408.7799999999997</v>
      </c>
      <c r="S13" s="105">
        <f t="shared" si="4"/>
        <v>1815.7383639999998</v>
      </c>
      <c r="T13" s="105"/>
      <c r="U13" s="112"/>
      <c r="V13" s="96">
        <v>0</v>
      </c>
      <c r="W13" s="106">
        <f t="shared" si="11"/>
        <v>1815.7383639999998</v>
      </c>
      <c r="X13" s="96">
        <f t="shared" si="12"/>
        <v>1800</v>
      </c>
      <c r="Y13" s="6">
        <f t="shared" si="13"/>
        <v>15.738363999999819</v>
      </c>
      <c r="Z13" s="4">
        <f t="shared" si="16"/>
        <v>8.743535555555404E-3</v>
      </c>
      <c r="AA13" s="4">
        <f t="shared" si="14"/>
        <v>8.743535555555404E-3</v>
      </c>
      <c r="AB13" s="124" t="str">
        <f t="shared" si="15"/>
        <v>达成</v>
      </c>
    </row>
    <row r="14" spans="1:28">
      <c r="A14" s="102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0"/>
        <v>0.23853333333333335</v>
      </c>
      <c r="G14" s="26">
        <v>185.78</v>
      </c>
      <c r="H14" s="39">
        <f t="shared" si="1"/>
        <v>35.78</v>
      </c>
      <c r="I14" s="22" t="s">
        <v>11</v>
      </c>
      <c r="J14" s="98" t="s">
        <v>288</v>
      </c>
      <c r="K14" s="85">
        <f t="shared" si="5"/>
        <v>43483</v>
      </c>
      <c r="L14" s="86">
        <f t="shared" ca="1" si="6"/>
        <v>43531</v>
      </c>
      <c r="M14" s="84">
        <f t="shared" ca="1" si="7"/>
        <v>7350</v>
      </c>
      <c r="N14" s="109">
        <f t="shared" ca="1" si="8"/>
        <v>1.7768299319727892</v>
      </c>
      <c r="O14" s="89">
        <f t="shared" si="2"/>
        <v>149.99758800000001</v>
      </c>
      <c r="P14" s="89">
        <f t="shared" si="3"/>
        <v>-2.4119999999925312E-3</v>
      </c>
      <c r="Q14" s="92">
        <f t="shared" si="9"/>
        <v>0.99998392000000003</v>
      </c>
      <c r="R14" s="6">
        <f t="shared" si="17"/>
        <v>2605.8599999999997</v>
      </c>
      <c r="S14" s="105">
        <f t="shared" si="4"/>
        <v>1983.3200459999998</v>
      </c>
      <c r="T14" s="105"/>
      <c r="U14" s="112"/>
      <c r="V14" s="96">
        <v>0</v>
      </c>
      <c r="W14" s="106">
        <f t="shared" si="11"/>
        <v>1983.3200459999998</v>
      </c>
      <c r="X14" s="96">
        <f t="shared" si="12"/>
        <v>1950</v>
      </c>
      <c r="Y14" s="6">
        <f t="shared" si="13"/>
        <v>33.32004599999982</v>
      </c>
      <c r="Z14" s="4">
        <f t="shared" si="16"/>
        <v>1.7087203076922908E-2</v>
      </c>
      <c r="AA14" s="4">
        <f t="shared" si="14"/>
        <v>1.7087203076922908E-2</v>
      </c>
      <c r="AB14" s="124" t="str">
        <f t="shared" si="15"/>
        <v>达成</v>
      </c>
    </row>
    <row r="15" spans="1:28">
      <c r="A15" s="102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0"/>
        <v>0.23166666666666666</v>
      </c>
      <c r="G15" s="26">
        <v>184.75</v>
      </c>
      <c r="H15" s="39">
        <f t="shared" si="1"/>
        <v>34.75</v>
      </c>
      <c r="I15" s="22" t="s">
        <v>11</v>
      </c>
      <c r="J15" s="98" t="s">
        <v>289</v>
      </c>
      <c r="K15" s="85">
        <f t="shared" si="5"/>
        <v>43486</v>
      </c>
      <c r="L15" s="86">
        <f t="shared" ca="1" si="6"/>
        <v>43531</v>
      </c>
      <c r="M15" s="84">
        <f t="shared" ca="1" si="7"/>
        <v>6900</v>
      </c>
      <c r="N15" s="109">
        <f t="shared" ca="1" si="8"/>
        <v>1.8382246376811595</v>
      </c>
      <c r="O15" s="89">
        <f t="shared" si="2"/>
        <v>150.00309199999998</v>
      </c>
      <c r="P15" s="89">
        <f t="shared" si="3"/>
        <v>3.0919999999809988E-3</v>
      </c>
      <c r="Q15" s="92">
        <f t="shared" si="9"/>
        <v>1.0000206133333331</v>
      </c>
      <c r="R15" s="6">
        <f t="shared" si="17"/>
        <v>2801.8399999999997</v>
      </c>
      <c r="S15" s="105">
        <f t="shared" si="4"/>
        <v>2144.5283359999999</v>
      </c>
      <c r="T15" s="105"/>
      <c r="U15" s="112"/>
      <c r="V15" s="96">
        <v>0</v>
      </c>
      <c r="W15" s="106">
        <f t="shared" si="11"/>
        <v>2144.5283359999999</v>
      </c>
      <c r="X15" s="96">
        <f t="shared" si="12"/>
        <v>2100</v>
      </c>
      <c r="Y15" s="6">
        <f t="shared" si="13"/>
        <v>44.528335999999854</v>
      </c>
      <c r="Z15" s="4">
        <f t="shared" si="16"/>
        <v>2.120396952380954E-2</v>
      </c>
      <c r="AA15" s="4">
        <f t="shared" si="14"/>
        <v>2.120396952380954E-2</v>
      </c>
      <c r="AB15" s="124" t="str">
        <f t="shared" si="15"/>
        <v>达成</v>
      </c>
    </row>
    <row r="16" spans="1:28">
      <c r="A16" s="102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0"/>
        <v>0.23393333333333335</v>
      </c>
      <c r="G16" s="26">
        <v>185.09</v>
      </c>
      <c r="H16" s="39">
        <f t="shared" si="1"/>
        <v>35.090000000000003</v>
      </c>
      <c r="I16" s="22" t="s">
        <v>11</v>
      </c>
      <c r="J16" s="98" t="s">
        <v>290</v>
      </c>
      <c r="K16" s="85">
        <f t="shared" si="5"/>
        <v>43487</v>
      </c>
      <c r="L16" s="86">
        <f t="shared" ca="1" si="6"/>
        <v>43530</v>
      </c>
      <c r="M16" s="84">
        <f t="shared" ca="1" si="7"/>
        <v>6600</v>
      </c>
      <c r="N16" s="109">
        <f t="shared" ca="1" si="8"/>
        <v>1.9405833333333335</v>
      </c>
      <c r="O16" s="89">
        <f t="shared" si="2"/>
        <v>149.99938800000001</v>
      </c>
      <c r="P16" s="89">
        <f t="shared" si="3"/>
        <v>-6.1199999998962085E-4</v>
      </c>
      <c r="Q16" s="92">
        <f t="shared" si="9"/>
        <v>0.99999592000000004</v>
      </c>
      <c r="R16" s="6">
        <f t="shared" si="17"/>
        <v>3000.62</v>
      </c>
      <c r="S16" s="105">
        <f t="shared" si="4"/>
        <v>2264.2678519999999</v>
      </c>
      <c r="T16" s="105"/>
      <c r="U16" s="112"/>
      <c r="V16" s="96">
        <v>0</v>
      </c>
      <c r="W16" s="106">
        <f t="shared" si="11"/>
        <v>2264.2678519999999</v>
      </c>
      <c r="X16" s="96">
        <f t="shared" si="12"/>
        <v>2250</v>
      </c>
      <c r="Y16" s="6">
        <f t="shared" si="13"/>
        <v>14.267851999999948</v>
      </c>
      <c r="Z16" s="4">
        <f t="shared" si="16"/>
        <v>6.3412675555556408E-3</v>
      </c>
      <c r="AA16" s="4">
        <f t="shared" si="14"/>
        <v>6.3412675555556408E-3</v>
      </c>
      <c r="AB16" s="124" t="str">
        <f t="shared" si="15"/>
        <v>达成</v>
      </c>
    </row>
    <row r="17" spans="1:28">
      <c r="A17" s="102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0"/>
        <v>0.23193333333333327</v>
      </c>
      <c r="G17" s="26">
        <v>184.79</v>
      </c>
      <c r="H17" s="39">
        <f t="shared" si="1"/>
        <v>34.789999999999992</v>
      </c>
      <c r="I17" s="22" t="s">
        <v>11</v>
      </c>
      <c r="J17" s="98" t="s">
        <v>291</v>
      </c>
      <c r="K17" s="85">
        <f t="shared" si="5"/>
        <v>43488</v>
      </c>
      <c r="L17" s="86">
        <f t="shared" ca="1" si="6"/>
        <v>43530</v>
      </c>
      <c r="M17" s="84">
        <f t="shared" ca="1" si="7"/>
        <v>6450</v>
      </c>
      <c r="N17" s="109">
        <f t="shared" ca="1" si="8"/>
        <v>1.9687364341085267</v>
      </c>
      <c r="O17" s="89">
        <f t="shared" si="2"/>
        <v>150.00079600000001</v>
      </c>
      <c r="P17" s="89">
        <f t="shared" si="3"/>
        <v>7.9600000000823457E-4</v>
      </c>
      <c r="Q17" s="92">
        <f t="shared" si="9"/>
        <v>1.0000053066666668</v>
      </c>
      <c r="R17" s="6">
        <f t="shared" si="17"/>
        <v>3199.06</v>
      </c>
      <c r="S17" s="105">
        <f t="shared" si="4"/>
        <v>2418.1694539999999</v>
      </c>
      <c r="T17" s="105"/>
      <c r="U17" s="112"/>
      <c r="V17" s="96">
        <v>0</v>
      </c>
      <c r="W17" s="106">
        <f t="shared" si="11"/>
        <v>2418.1694539999999</v>
      </c>
      <c r="X17" s="96">
        <f t="shared" si="12"/>
        <v>2400</v>
      </c>
      <c r="Y17" s="6">
        <f t="shared" si="13"/>
        <v>18.16945399999986</v>
      </c>
      <c r="Z17" s="4">
        <f t="shared" si="16"/>
        <v>7.5706058333333548E-3</v>
      </c>
      <c r="AA17" s="4">
        <f t="shared" si="14"/>
        <v>7.5706058333333548E-3</v>
      </c>
      <c r="AB17" s="124" t="str">
        <f t="shared" si="15"/>
        <v>达成</v>
      </c>
    </row>
    <row r="18" spans="1:28">
      <c r="A18" s="102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0"/>
        <v>0.24093333333333325</v>
      </c>
      <c r="G18" s="26">
        <v>186.14</v>
      </c>
      <c r="H18" s="39">
        <f t="shared" si="1"/>
        <v>36.139999999999986</v>
      </c>
      <c r="I18" s="22" t="s">
        <v>11</v>
      </c>
      <c r="J18" s="98" t="s">
        <v>292</v>
      </c>
      <c r="K18" s="85">
        <f t="shared" si="5"/>
        <v>43489</v>
      </c>
      <c r="L18" s="86">
        <f t="shared" ca="1" si="6"/>
        <v>43531</v>
      </c>
      <c r="M18" s="84">
        <f t="shared" ca="1" si="7"/>
        <v>6450</v>
      </c>
      <c r="N18" s="109">
        <f t="shared" ca="1" si="8"/>
        <v>2.0451317829457354</v>
      </c>
      <c r="O18" s="89">
        <f t="shared" si="2"/>
        <v>150.00276500000001</v>
      </c>
      <c r="P18" s="89">
        <f t="shared" si="3"/>
        <v>2.7650000000107866E-3</v>
      </c>
      <c r="Q18" s="92">
        <f t="shared" si="9"/>
        <v>1.0000184333333335</v>
      </c>
      <c r="R18" s="6">
        <f t="shared" si="17"/>
        <v>3396.5099999999998</v>
      </c>
      <c r="S18" s="105">
        <f t="shared" si="4"/>
        <v>2580.3286469999998</v>
      </c>
      <c r="T18" s="105"/>
      <c r="U18" s="112"/>
      <c r="V18" s="96">
        <v>0</v>
      </c>
      <c r="W18" s="106">
        <f t="shared" si="11"/>
        <v>2580.3286469999998</v>
      </c>
      <c r="X18" s="96">
        <f t="shared" si="12"/>
        <v>2550</v>
      </c>
      <c r="Y18" s="6">
        <f t="shared" si="13"/>
        <v>30.328646999999819</v>
      </c>
      <c r="Z18" s="4">
        <f t="shared" si="16"/>
        <v>1.1893587058823485E-2</v>
      </c>
      <c r="AA18" s="4">
        <f t="shared" si="14"/>
        <v>1.1893587058823485E-2</v>
      </c>
      <c r="AB18" s="124" t="str">
        <f t="shared" si="15"/>
        <v>达成</v>
      </c>
    </row>
    <row r="19" spans="1:28">
      <c r="A19" s="102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0"/>
        <v>0.23073333333333343</v>
      </c>
      <c r="G19" s="26">
        <v>184.61</v>
      </c>
      <c r="H19" s="39">
        <f t="shared" si="1"/>
        <v>34.610000000000014</v>
      </c>
      <c r="I19" s="22" t="s">
        <v>11</v>
      </c>
      <c r="J19" s="98" t="s">
        <v>293</v>
      </c>
      <c r="K19" s="85">
        <f t="shared" si="5"/>
        <v>43490</v>
      </c>
      <c r="L19" s="86">
        <f t="shared" ca="1" si="6"/>
        <v>43530</v>
      </c>
      <c r="M19" s="84">
        <f t="shared" ca="1" si="7"/>
        <v>6150</v>
      </c>
      <c r="N19" s="109">
        <f t="shared" ca="1" si="8"/>
        <v>2.0540894308943098</v>
      </c>
      <c r="O19" s="89">
        <f t="shared" si="2"/>
        <v>150.00351599999999</v>
      </c>
      <c r="P19" s="89">
        <f t="shared" si="3"/>
        <v>3.5159999999905267E-3</v>
      </c>
      <c r="Q19" s="92">
        <f t="shared" si="9"/>
        <v>1.0000234399999999</v>
      </c>
      <c r="R19" s="6">
        <f t="shared" si="17"/>
        <v>3594.7699999999995</v>
      </c>
      <c r="S19" s="105">
        <f t="shared" si="4"/>
        <v>2719.8029819999997</v>
      </c>
      <c r="T19" s="105"/>
      <c r="U19" s="112"/>
      <c r="V19" s="96">
        <v>0</v>
      </c>
      <c r="W19" s="106">
        <f t="shared" si="11"/>
        <v>2719.8029819999997</v>
      </c>
      <c r="X19" s="96">
        <f t="shared" si="12"/>
        <v>2700</v>
      </c>
      <c r="Y19" s="6">
        <f t="shared" si="13"/>
        <v>19.802981999999702</v>
      </c>
      <c r="Z19" s="4">
        <f t="shared" si="16"/>
        <v>7.3344377777777581E-3</v>
      </c>
      <c r="AA19" s="4">
        <f t="shared" si="14"/>
        <v>7.3344377777777581E-3</v>
      </c>
      <c r="AB19" s="124" t="str">
        <f t="shared" si="15"/>
        <v>达成</v>
      </c>
    </row>
    <row r="20" spans="1:28">
      <c r="A20" s="102" t="s">
        <v>120</v>
      </c>
      <c r="B20" s="22">
        <v>270</v>
      </c>
      <c r="C20" s="23">
        <v>357.76</v>
      </c>
      <c r="D20" s="24">
        <v>0.75470000000000004</v>
      </c>
      <c r="E20" s="27">
        <f>10%*Q20+13%</f>
        <v>0.31000098133333331</v>
      </c>
      <c r="F20" s="36">
        <f t="shared" si="0"/>
        <v>0.3153703703703703</v>
      </c>
      <c r="G20" s="26">
        <v>355.15</v>
      </c>
      <c r="H20" s="39">
        <f t="shared" si="1"/>
        <v>85.149999999999977</v>
      </c>
      <c r="I20" s="22" t="s">
        <v>11</v>
      </c>
      <c r="J20" s="98" t="s">
        <v>294</v>
      </c>
      <c r="K20" s="85">
        <f t="shared" si="5"/>
        <v>43493</v>
      </c>
      <c r="L20" s="86">
        <f t="shared" ca="1" si="6"/>
        <v>43556</v>
      </c>
      <c r="M20" s="84">
        <f t="shared" ca="1" si="7"/>
        <v>17280</v>
      </c>
      <c r="N20" s="109">
        <f t="shared" ca="1" si="8"/>
        <v>1.7985966435185181</v>
      </c>
      <c r="O20" s="89">
        <f t="shared" si="2"/>
        <v>270.00147199999998</v>
      </c>
      <c r="P20" s="89">
        <f t="shared" si="3"/>
        <v>1.4719999999783795E-3</v>
      </c>
      <c r="Q20" s="92">
        <f t="shared" si="9"/>
        <v>1.8000098133333331</v>
      </c>
      <c r="R20" s="6">
        <f t="shared" si="17"/>
        <v>3952.5299999999997</v>
      </c>
      <c r="S20" s="105">
        <f t="shared" si="4"/>
        <v>2982.9743909999997</v>
      </c>
      <c r="T20" s="105"/>
      <c r="U20" s="112"/>
      <c r="V20" s="96">
        <v>0</v>
      </c>
      <c r="W20" s="106">
        <f t="shared" si="11"/>
        <v>2982.9743909999997</v>
      </c>
      <c r="X20" s="96">
        <f t="shared" si="12"/>
        <v>2970</v>
      </c>
      <c r="Y20" s="6">
        <f t="shared" si="13"/>
        <v>12.974390999999741</v>
      </c>
      <c r="Z20" s="4">
        <f t="shared" si="16"/>
        <v>4.3684818181817242E-3</v>
      </c>
      <c r="AA20" s="4">
        <f t="shared" si="14"/>
        <v>4.3684818181817242E-3</v>
      </c>
      <c r="AB20" s="124" t="str">
        <f t="shared" si="15"/>
        <v>达成</v>
      </c>
    </row>
    <row r="21" spans="1:28">
      <c r="A21" s="102" t="s">
        <v>121</v>
      </c>
      <c r="B21" s="22">
        <v>270</v>
      </c>
      <c r="C21" s="23">
        <v>361.93</v>
      </c>
      <c r="D21" s="24">
        <v>0.746</v>
      </c>
      <c r="E21" s="27">
        <f>10%*Q21+13%</f>
        <v>0.30999985333333335</v>
      </c>
      <c r="F21" s="36">
        <f t="shared" si="0"/>
        <v>0.33070370370370378</v>
      </c>
      <c r="G21" s="26">
        <v>359.29</v>
      </c>
      <c r="H21" s="39">
        <f t="shared" si="1"/>
        <v>89.29000000000002</v>
      </c>
      <c r="I21" s="22" t="s">
        <v>11</v>
      </c>
      <c r="J21" s="98" t="s">
        <v>295</v>
      </c>
      <c r="K21" s="85">
        <f t="shared" si="5"/>
        <v>43494</v>
      </c>
      <c r="L21" s="86">
        <f t="shared" ca="1" si="6"/>
        <v>43556</v>
      </c>
      <c r="M21" s="84">
        <f t="shared" ca="1" si="7"/>
        <v>17010</v>
      </c>
      <c r="N21" s="109">
        <f t="shared" ca="1" si="8"/>
        <v>1.9159817754262205</v>
      </c>
      <c r="O21" s="89">
        <f t="shared" si="2"/>
        <v>269.99977999999999</v>
      </c>
      <c r="P21" s="89">
        <f t="shared" si="3"/>
        <v>-2.2000000001298758E-4</v>
      </c>
      <c r="Q21" s="92">
        <f t="shared" si="9"/>
        <v>1.7999985333333333</v>
      </c>
      <c r="R21" s="6">
        <f t="shared" si="17"/>
        <v>4314.46</v>
      </c>
      <c r="S21" s="105">
        <f t="shared" si="4"/>
        <v>3218.58716</v>
      </c>
      <c r="T21" s="105"/>
      <c r="U21" s="112"/>
      <c r="V21" s="96">
        <v>0</v>
      </c>
      <c r="W21" s="106">
        <f t="shared" si="11"/>
        <v>3218.58716</v>
      </c>
      <c r="X21" s="96">
        <f t="shared" si="12"/>
        <v>3240</v>
      </c>
      <c r="Y21" s="6">
        <f t="shared" si="13"/>
        <v>-21.41283999999996</v>
      </c>
      <c r="Z21" s="4">
        <f t="shared" si="16"/>
        <v>-6.608901234567921E-3</v>
      </c>
      <c r="AA21" s="4">
        <f t="shared" si="14"/>
        <v>-6.608901234567921E-3</v>
      </c>
      <c r="AB21" s="124" t="str">
        <f t="shared" si="15"/>
        <v>达成</v>
      </c>
    </row>
    <row r="22" spans="1:28">
      <c r="A22" s="102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8">10%*Q22+13%</f>
        <v>0.310000414</v>
      </c>
      <c r="F22" s="36">
        <f t="shared" si="0"/>
        <v>0.34311111111111103</v>
      </c>
      <c r="G22" s="26">
        <v>362.64</v>
      </c>
      <c r="H22" s="39">
        <f t="shared" si="1"/>
        <v>92.639999999999986</v>
      </c>
      <c r="I22" s="22" t="s">
        <v>11</v>
      </c>
      <c r="J22" s="98" t="s">
        <v>296</v>
      </c>
      <c r="K22" s="85">
        <f t="shared" si="5"/>
        <v>43495</v>
      </c>
      <c r="L22" s="86">
        <f t="shared" ca="1" si="6"/>
        <v>43556</v>
      </c>
      <c r="M22" s="84">
        <f t="shared" ca="1" si="7"/>
        <v>16740</v>
      </c>
      <c r="N22" s="109">
        <f t="shared" ca="1" si="8"/>
        <v>2.0199283154121863</v>
      </c>
      <c r="O22" s="89">
        <f t="shared" si="2"/>
        <v>270.00062099999997</v>
      </c>
      <c r="P22" s="89">
        <f t="shared" si="3"/>
        <v>6.2099999996689803E-4</v>
      </c>
      <c r="Q22" s="92">
        <f t="shared" si="9"/>
        <v>1.8000041399999998</v>
      </c>
      <c r="R22" s="6">
        <f t="shared" si="17"/>
        <v>4679.7700000000004</v>
      </c>
      <c r="S22" s="105">
        <f t="shared" si="4"/>
        <v>3458.8180070000003</v>
      </c>
      <c r="T22" s="105"/>
      <c r="U22" s="112"/>
      <c r="V22" s="96">
        <v>0</v>
      </c>
      <c r="W22" s="106">
        <f t="shared" si="11"/>
        <v>3458.8180070000003</v>
      </c>
      <c r="X22" s="96">
        <f t="shared" si="12"/>
        <v>3510</v>
      </c>
      <c r="Y22" s="6">
        <f t="shared" si="13"/>
        <v>-51.181992999999693</v>
      </c>
      <c r="Z22" s="4">
        <f t="shared" si="16"/>
        <v>-1.458176438746428E-2</v>
      </c>
      <c r="AA22" s="4">
        <f t="shared" si="14"/>
        <v>-1.458176438746428E-2</v>
      </c>
      <c r="AB22" s="124" t="str">
        <f t="shared" si="15"/>
        <v>达成</v>
      </c>
    </row>
    <row r="23" spans="1:28">
      <c r="A23" s="102" t="s">
        <v>123</v>
      </c>
      <c r="B23" s="22">
        <v>270</v>
      </c>
      <c r="C23" s="23">
        <v>368.2</v>
      </c>
      <c r="D23" s="24">
        <v>0.73329999999999995</v>
      </c>
      <c r="E23" s="27">
        <f t="shared" si="18"/>
        <v>0.31000070666666668</v>
      </c>
      <c r="F23" s="36">
        <f t="shared" si="0"/>
        <v>0.31607407407407401</v>
      </c>
      <c r="G23" s="26">
        <v>355.34</v>
      </c>
      <c r="H23" s="39">
        <f t="shared" si="1"/>
        <v>85.339999999999975</v>
      </c>
      <c r="I23" s="22" t="s">
        <v>11</v>
      </c>
      <c r="J23" s="98" t="s">
        <v>297</v>
      </c>
      <c r="K23" s="85">
        <f t="shared" si="5"/>
        <v>43496</v>
      </c>
      <c r="L23" s="86">
        <f t="shared" ca="1" si="6"/>
        <v>43545</v>
      </c>
      <c r="M23" s="84">
        <f t="shared" ca="1" si="7"/>
        <v>13500</v>
      </c>
      <c r="N23" s="109">
        <f t="shared" ca="1" si="8"/>
        <v>2.3073407407407402</v>
      </c>
      <c r="O23" s="89">
        <f t="shared" si="2"/>
        <v>270.00106</v>
      </c>
      <c r="P23" s="89">
        <f t="shared" si="3"/>
        <v>1.059999999995398E-3</v>
      </c>
      <c r="Q23" s="92">
        <f t="shared" si="9"/>
        <v>1.8000070666666665</v>
      </c>
      <c r="R23" s="6">
        <f t="shared" si="17"/>
        <v>5047.97</v>
      </c>
      <c r="S23" s="105">
        <f t="shared" si="4"/>
        <v>3701.6764010000002</v>
      </c>
      <c r="T23" s="105"/>
      <c r="U23" s="112"/>
      <c r="V23" s="96">
        <v>0</v>
      </c>
      <c r="W23" s="106">
        <f t="shared" si="11"/>
        <v>3701.6764010000002</v>
      </c>
      <c r="X23" s="96">
        <f t="shared" si="12"/>
        <v>3780</v>
      </c>
      <c r="Y23" s="6">
        <f t="shared" si="13"/>
        <v>-78.323598999999831</v>
      </c>
      <c r="Z23" s="4">
        <f t="shared" si="16"/>
        <v>-2.0720528835978747E-2</v>
      </c>
      <c r="AA23" s="4">
        <f t="shared" si="14"/>
        <v>-2.0720528835978747E-2</v>
      </c>
      <c r="AB23" s="124" t="str">
        <f t="shared" si="15"/>
        <v>达成</v>
      </c>
    </row>
    <row r="24" spans="1:28">
      <c r="A24" s="102" t="s">
        <v>124</v>
      </c>
      <c r="B24" s="22">
        <v>270</v>
      </c>
      <c r="C24" s="23">
        <v>358.76</v>
      </c>
      <c r="D24" s="24">
        <v>0.75260000000000005</v>
      </c>
      <c r="E24" s="27">
        <f t="shared" si="18"/>
        <v>0.31000185066666663</v>
      </c>
      <c r="F24" s="36">
        <f t="shared" si="0"/>
        <v>0.31903703703703701</v>
      </c>
      <c r="G24" s="26">
        <v>356.14</v>
      </c>
      <c r="H24" s="39">
        <f t="shared" si="1"/>
        <v>86.139999999999986</v>
      </c>
      <c r="I24" s="22" t="s">
        <v>11</v>
      </c>
      <c r="J24" s="98" t="s">
        <v>298</v>
      </c>
      <c r="K24" s="85">
        <f t="shared" si="5"/>
        <v>43497</v>
      </c>
      <c r="L24" s="86">
        <f t="shared" ca="1" si="6"/>
        <v>43556</v>
      </c>
      <c r="M24" s="84">
        <f t="shared" ca="1" si="7"/>
        <v>16200</v>
      </c>
      <c r="N24" s="109">
        <f t="shared" ca="1" si="8"/>
        <v>1.9408086419753081</v>
      </c>
      <c r="O24" s="89">
        <f t="shared" si="2"/>
        <v>270.00277599999998</v>
      </c>
      <c r="P24" s="89">
        <f t="shared" si="3"/>
        <v>2.7759999999830143E-3</v>
      </c>
      <c r="Q24" s="92">
        <f t="shared" si="9"/>
        <v>1.8000185066666665</v>
      </c>
      <c r="R24" s="6">
        <f t="shared" si="17"/>
        <v>5406.7300000000005</v>
      </c>
      <c r="S24" s="105">
        <f t="shared" si="4"/>
        <v>4069.1049980000007</v>
      </c>
      <c r="T24" s="105"/>
      <c r="U24" s="112"/>
      <c r="V24" s="96">
        <v>0</v>
      </c>
      <c r="W24" s="106">
        <f t="shared" si="11"/>
        <v>4069.1049980000007</v>
      </c>
      <c r="X24" s="96">
        <f t="shared" si="12"/>
        <v>4050</v>
      </c>
      <c r="Y24" s="6">
        <f t="shared" si="13"/>
        <v>19.104998000000705</v>
      </c>
      <c r="Z24" s="4">
        <f t="shared" si="16"/>
        <v>4.7172834567903443E-3</v>
      </c>
      <c r="AA24" s="4">
        <f t="shared" si="14"/>
        <v>4.7172834567903443E-3</v>
      </c>
      <c r="AB24" s="124" t="str">
        <f t="shared" si="15"/>
        <v>达成</v>
      </c>
    </row>
    <row r="25" spans="1:28">
      <c r="A25" s="102" t="s">
        <v>125</v>
      </c>
      <c r="B25" s="22">
        <v>270</v>
      </c>
      <c r="C25" s="23">
        <v>350.56</v>
      </c>
      <c r="D25" s="24">
        <v>0.7702</v>
      </c>
      <c r="E25" s="27">
        <f t="shared" si="18"/>
        <v>0.3100008746666667</v>
      </c>
      <c r="F25" s="36">
        <f t="shared" si="0"/>
        <v>0.31329629629629618</v>
      </c>
      <c r="G25" s="26">
        <v>354.59</v>
      </c>
      <c r="H25" s="39">
        <f t="shared" si="1"/>
        <v>84.589999999999975</v>
      </c>
      <c r="I25" s="22" t="s">
        <v>11</v>
      </c>
      <c r="J25" s="98" t="s">
        <v>299</v>
      </c>
      <c r="K25" s="85">
        <f t="shared" si="5"/>
        <v>43507</v>
      </c>
      <c r="L25" s="86">
        <f t="shared" ca="1" si="6"/>
        <v>43559</v>
      </c>
      <c r="M25" s="84">
        <f t="shared" ca="1" si="7"/>
        <v>14310</v>
      </c>
      <c r="N25" s="109">
        <f t="shared" ca="1" si="8"/>
        <v>2.1576065688329833</v>
      </c>
      <c r="O25" s="89">
        <f t="shared" si="2"/>
        <v>270.00131199999998</v>
      </c>
      <c r="P25" s="89">
        <f t="shared" si="3"/>
        <v>1.3119999999844367E-3</v>
      </c>
      <c r="Q25" s="92">
        <f t="shared" si="9"/>
        <v>1.8000087466666665</v>
      </c>
      <c r="R25" s="6">
        <f t="shared" si="17"/>
        <v>5757.2900000000009</v>
      </c>
      <c r="S25" s="105">
        <f t="shared" si="4"/>
        <v>4434.2647580000003</v>
      </c>
      <c r="T25" s="105"/>
      <c r="U25" s="112"/>
      <c r="V25" s="96">
        <v>0</v>
      </c>
      <c r="W25" s="106">
        <f t="shared" si="11"/>
        <v>4434.2647580000003</v>
      </c>
      <c r="X25" s="96">
        <f t="shared" si="12"/>
        <v>4320</v>
      </c>
      <c r="Y25" s="6">
        <f t="shared" si="13"/>
        <v>114.26475800000026</v>
      </c>
      <c r="Z25" s="4">
        <f t="shared" si="16"/>
        <v>2.6450175462963132E-2</v>
      </c>
      <c r="AA25" s="4">
        <f t="shared" si="14"/>
        <v>2.6450175462963132E-2</v>
      </c>
      <c r="AB25" s="124" t="str">
        <f t="shared" si="15"/>
        <v>达成</v>
      </c>
    </row>
    <row r="26" spans="1:28">
      <c r="A26" s="102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8"/>
        <v>0.21000030266666669</v>
      </c>
      <c r="F26" s="36">
        <f t="shared" si="0"/>
        <v>0.21433333333333332</v>
      </c>
      <c r="G26" s="26">
        <v>145.72</v>
      </c>
      <c r="H26" s="39">
        <f t="shared" si="1"/>
        <v>25.72</v>
      </c>
      <c r="I26" s="22" t="s">
        <v>11</v>
      </c>
      <c r="J26" s="98" t="s">
        <v>300</v>
      </c>
      <c r="K26" s="85">
        <f t="shared" si="5"/>
        <v>43508</v>
      </c>
      <c r="L26" s="86">
        <f t="shared" ca="1" si="6"/>
        <v>43531</v>
      </c>
      <c r="M26" s="84">
        <f t="shared" ca="1" si="7"/>
        <v>2880</v>
      </c>
      <c r="N26" s="109">
        <f t="shared" ca="1" si="8"/>
        <v>3.2596527777777773</v>
      </c>
      <c r="O26" s="89">
        <f t="shared" si="2"/>
        <v>120.000454</v>
      </c>
      <c r="P26" s="89">
        <f t="shared" si="3"/>
        <v>4.5400000000483942E-4</v>
      </c>
      <c r="Q26" s="92">
        <f t="shared" si="9"/>
        <v>0.80000302666666667</v>
      </c>
      <c r="R26" s="6">
        <f t="shared" si="17"/>
        <v>5911.8700000000008</v>
      </c>
      <c r="S26" s="105">
        <f t="shared" si="4"/>
        <v>4589.3846810000005</v>
      </c>
      <c r="T26" s="105"/>
      <c r="U26" s="112"/>
      <c r="V26" s="96">
        <v>0</v>
      </c>
      <c r="W26" s="106">
        <f t="shared" si="11"/>
        <v>4589.3846810000005</v>
      </c>
      <c r="X26" s="96">
        <f t="shared" si="12"/>
        <v>4440</v>
      </c>
      <c r="Y26" s="6">
        <f t="shared" si="13"/>
        <v>149.38468100000046</v>
      </c>
      <c r="Z26" s="4">
        <f t="shared" si="16"/>
        <v>3.3645198423423617E-2</v>
      </c>
      <c r="AA26" s="4">
        <f t="shared" si="14"/>
        <v>3.3645198423423617E-2</v>
      </c>
      <c r="AB26" s="124" t="str">
        <f t="shared" si="15"/>
        <v>达成</v>
      </c>
    </row>
    <row r="27" spans="1:28">
      <c r="A27" s="102" t="s">
        <v>127</v>
      </c>
      <c r="B27" s="22">
        <v>120</v>
      </c>
      <c r="C27" s="23">
        <v>152.22999999999999</v>
      </c>
      <c r="D27" s="24">
        <v>0.7883</v>
      </c>
      <c r="E27" s="27">
        <f t="shared" si="18"/>
        <v>0.21000193933333333</v>
      </c>
      <c r="F27" s="36">
        <f t="shared" si="0"/>
        <v>0.21024999999999991</v>
      </c>
      <c r="G27" s="26">
        <v>145.22999999999999</v>
      </c>
      <c r="H27" s="39">
        <f t="shared" si="1"/>
        <v>25.22999999999999</v>
      </c>
      <c r="I27" s="22" t="s">
        <v>11</v>
      </c>
      <c r="J27" s="98" t="s">
        <v>301</v>
      </c>
      <c r="K27" s="85">
        <f t="shared" si="5"/>
        <v>43509</v>
      </c>
      <c r="L27" s="86">
        <f t="shared" ca="1" si="6"/>
        <v>43543</v>
      </c>
      <c r="M27" s="84">
        <f t="shared" ca="1" si="7"/>
        <v>4200</v>
      </c>
      <c r="N27" s="109">
        <f t="shared" ca="1" si="8"/>
        <v>2.1926071428571419</v>
      </c>
      <c r="O27" s="89">
        <f t="shared" si="2"/>
        <v>120.00290899999999</v>
      </c>
      <c r="P27" s="89">
        <f t="shared" si="3"/>
        <v>2.9089999999882821E-3</v>
      </c>
      <c r="Q27" s="92">
        <f t="shared" si="9"/>
        <v>0.80001939333333327</v>
      </c>
      <c r="R27" s="6">
        <f t="shared" si="17"/>
        <v>6064.1</v>
      </c>
      <c r="S27" s="105">
        <f t="shared" si="4"/>
        <v>4780.3300300000001</v>
      </c>
      <c r="T27" s="105"/>
      <c r="U27" s="112"/>
      <c r="V27" s="96">
        <v>0</v>
      </c>
      <c r="W27" s="106">
        <f t="shared" si="11"/>
        <v>4780.3300300000001</v>
      </c>
      <c r="X27" s="96">
        <f t="shared" si="12"/>
        <v>4560</v>
      </c>
      <c r="Y27" s="6">
        <f t="shared" si="13"/>
        <v>220.33003000000008</v>
      </c>
      <c r="Z27" s="4">
        <f t="shared" si="16"/>
        <v>4.8317989035087772E-2</v>
      </c>
      <c r="AA27" s="4">
        <f t="shared" si="14"/>
        <v>4.8317989035087772E-2</v>
      </c>
      <c r="AB27" s="124" t="str">
        <f t="shared" si="15"/>
        <v>达成</v>
      </c>
    </row>
    <row r="28" spans="1:28">
      <c r="A28" s="102" t="s">
        <v>128</v>
      </c>
      <c r="B28" s="22">
        <v>120</v>
      </c>
      <c r="C28" s="23">
        <v>151.59</v>
      </c>
      <c r="D28" s="24">
        <v>0.79159999999999997</v>
      </c>
      <c r="E28" s="27">
        <f t="shared" si="18"/>
        <v>0.209999096</v>
      </c>
      <c r="F28" s="36">
        <f t="shared" si="0"/>
        <v>0.21916666666666676</v>
      </c>
      <c r="G28" s="26">
        <v>146.30000000000001</v>
      </c>
      <c r="H28" s="39">
        <f t="shared" si="1"/>
        <v>26.300000000000011</v>
      </c>
      <c r="I28" s="22" t="s">
        <v>11</v>
      </c>
      <c r="J28" s="98" t="s">
        <v>302</v>
      </c>
      <c r="K28" s="85">
        <f t="shared" si="5"/>
        <v>43510</v>
      </c>
      <c r="L28" s="86">
        <f t="shared" ca="1" si="6"/>
        <v>43545</v>
      </c>
      <c r="M28" s="84">
        <f t="shared" ca="1" si="7"/>
        <v>4320</v>
      </c>
      <c r="N28" s="109">
        <f t="shared" ca="1" si="8"/>
        <v>2.2221064814814828</v>
      </c>
      <c r="O28" s="89">
        <f t="shared" si="2"/>
        <v>119.998644</v>
      </c>
      <c r="P28" s="89">
        <f t="shared" si="3"/>
        <v>-1.3560000000012451E-3</v>
      </c>
      <c r="Q28" s="92">
        <f t="shared" si="9"/>
        <v>0.79999096000000003</v>
      </c>
      <c r="R28" s="6">
        <f t="shared" si="17"/>
        <v>6215.6900000000005</v>
      </c>
      <c r="S28" s="105">
        <f t="shared" si="4"/>
        <v>4920.3402040000001</v>
      </c>
      <c r="T28" s="105"/>
      <c r="U28" s="112"/>
      <c r="V28" s="96">
        <v>0</v>
      </c>
      <c r="W28" s="106">
        <f t="shared" si="11"/>
        <v>4920.3402040000001</v>
      </c>
      <c r="X28" s="96">
        <f t="shared" si="12"/>
        <v>4680</v>
      </c>
      <c r="Y28" s="6">
        <f t="shared" si="13"/>
        <v>240.34020400000009</v>
      </c>
      <c r="Z28" s="4">
        <f t="shared" si="16"/>
        <v>5.1354744444444433E-2</v>
      </c>
      <c r="AA28" s="4">
        <f t="shared" si="14"/>
        <v>5.1354744444444433E-2</v>
      </c>
      <c r="AB28" s="124" t="str">
        <f t="shared" si="15"/>
        <v>达成</v>
      </c>
    </row>
    <row r="29" spans="1:28">
      <c r="A29" s="102" t="s">
        <v>129</v>
      </c>
      <c r="B29" s="22">
        <v>120</v>
      </c>
      <c r="C29" s="23">
        <v>152.56</v>
      </c>
      <c r="D29" s="24">
        <v>0.78659999999999997</v>
      </c>
      <c r="E29" s="27">
        <f t="shared" si="18"/>
        <v>0.210002464</v>
      </c>
      <c r="F29" s="36">
        <f t="shared" si="0"/>
        <v>0.21283333333333326</v>
      </c>
      <c r="G29" s="26">
        <v>145.54</v>
      </c>
      <c r="H29" s="39">
        <f t="shared" si="1"/>
        <v>25.539999999999992</v>
      </c>
      <c r="I29" s="22" t="s">
        <v>11</v>
      </c>
      <c r="J29" s="98" t="s">
        <v>303</v>
      </c>
      <c r="K29" s="85">
        <f t="shared" si="5"/>
        <v>43511</v>
      </c>
      <c r="L29" s="86">
        <f t="shared" ca="1" si="6"/>
        <v>43543</v>
      </c>
      <c r="M29" s="84">
        <f t="shared" ca="1" si="7"/>
        <v>3960</v>
      </c>
      <c r="N29" s="109">
        <f t="shared" ca="1" si="8"/>
        <v>2.3540656565656559</v>
      </c>
      <c r="O29" s="89">
        <f t="shared" si="2"/>
        <v>120.00369599999999</v>
      </c>
      <c r="P29" s="89">
        <f t="shared" si="3"/>
        <v>3.6959999999908177E-3</v>
      </c>
      <c r="Q29" s="92">
        <f t="shared" si="9"/>
        <v>0.80002463999999995</v>
      </c>
      <c r="R29" s="6">
        <f t="shared" si="17"/>
        <v>6368.2500000000009</v>
      </c>
      <c r="S29" s="105">
        <f t="shared" si="4"/>
        <v>5009.2654500000008</v>
      </c>
      <c r="T29" s="105"/>
      <c r="U29" s="112"/>
      <c r="V29" s="96">
        <v>0</v>
      </c>
      <c r="W29" s="106">
        <f t="shared" si="11"/>
        <v>5009.2654500000008</v>
      </c>
      <c r="X29" s="96">
        <f t="shared" si="12"/>
        <v>4800</v>
      </c>
      <c r="Y29" s="6">
        <f t="shared" si="13"/>
        <v>209.26545000000078</v>
      </c>
      <c r="Z29" s="4">
        <f t="shared" si="16"/>
        <v>4.3596968750000187E-2</v>
      </c>
      <c r="AA29" s="4">
        <f t="shared" si="14"/>
        <v>4.3596968750000187E-2</v>
      </c>
      <c r="AB29" s="124" t="str">
        <f t="shared" si="15"/>
        <v>达成</v>
      </c>
    </row>
    <row r="30" spans="1:28">
      <c r="A30" s="102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8"/>
        <v>0.21000119466666667</v>
      </c>
      <c r="F30" s="36">
        <f t="shared" si="0"/>
        <v>0.22125000000000009</v>
      </c>
      <c r="G30" s="26">
        <v>146.55000000000001</v>
      </c>
      <c r="H30" s="39">
        <f t="shared" si="1"/>
        <v>26.550000000000011</v>
      </c>
      <c r="I30" s="22" t="s">
        <v>11</v>
      </c>
      <c r="J30" s="98" t="s">
        <v>304</v>
      </c>
      <c r="K30" s="85">
        <f t="shared" si="5"/>
        <v>43514</v>
      </c>
      <c r="L30" s="86">
        <f t="shared" ca="1" si="6"/>
        <v>43556</v>
      </c>
      <c r="M30" s="84">
        <f t="shared" ca="1" si="7"/>
        <v>5160</v>
      </c>
      <c r="N30" s="109">
        <f t="shared" ca="1" si="8"/>
        <v>1.8780523255813961</v>
      </c>
      <c r="O30" s="89">
        <f t="shared" si="2"/>
        <v>120.00179199999998</v>
      </c>
      <c r="P30" s="89">
        <f t="shared" si="3"/>
        <v>1.7919999999804759E-3</v>
      </c>
      <c r="Q30" s="92">
        <f t="shared" si="9"/>
        <v>0.80001194666666653</v>
      </c>
      <c r="R30" s="6">
        <f t="shared" si="17"/>
        <v>6515.8900000000012</v>
      </c>
      <c r="S30" s="105">
        <f t="shared" si="4"/>
        <v>5296.1153920000006</v>
      </c>
      <c r="T30" s="105"/>
      <c r="U30" s="112"/>
      <c r="V30" s="96">
        <v>0</v>
      </c>
      <c r="W30" s="106">
        <f t="shared" si="11"/>
        <v>5296.1153920000006</v>
      </c>
      <c r="X30" s="96">
        <f t="shared" si="12"/>
        <v>4920</v>
      </c>
      <c r="Y30" s="6">
        <f t="shared" si="13"/>
        <v>376.11539200000061</v>
      </c>
      <c r="Z30" s="4">
        <f t="shared" si="16"/>
        <v>7.6446217886178891E-2</v>
      </c>
      <c r="AA30" s="4">
        <f t="shared" si="14"/>
        <v>7.6446217886178891E-2</v>
      </c>
      <c r="AB30" s="124" t="str">
        <f t="shared" si="15"/>
        <v>达成</v>
      </c>
    </row>
    <row r="31" spans="1:28">
      <c r="A31" s="102" t="s">
        <v>131</v>
      </c>
      <c r="B31" s="22">
        <v>105</v>
      </c>
      <c r="C31" s="23">
        <v>129.06</v>
      </c>
      <c r="D31" s="24">
        <v>0.81359999999999999</v>
      </c>
      <c r="E31" s="27">
        <f t="shared" si="18"/>
        <v>0.20000214399999999</v>
      </c>
      <c r="F31" s="36">
        <f t="shared" si="0"/>
        <v>0.22019047619047624</v>
      </c>
      <c r="G31" s="26">
        <v>128.12</v>
      </c>
      <c r="H31" s="39">
        <f t="shared" si="1"/>
        <v>23.120000000000005</v>
      </c>
      <c r="I31" s="22" t="s">
        <v>11</v>
      </c>
      <c r="J31" s="98" t="s">
        <v>305</v>
      </c>
      <c r="K31" s="85">
        <f t="shared" si="5"/>
        <v>43515</v>
      </c>
      <c r="L31" s="86">
        <f t="shared" ca="1" si="6"/>
        <v>43556</v>
      </c>
      <c r="M31" s="84">
        <f t="shared" ca="1" si="7"/>
        <v>4410</v>
      </c>
      <c r="N31" s="109">
        <f t="shared" ca="1" si="8"/>
        <v>1.9135600907029484</v>
      </c>
      <c r="O31" s="89">
        <f t="shared" si="2"/>
        <v>105.00321599999999</v>
      </c>
      <c r="P31" s="89">
        <f t="shared" si="3"/>
        <v>3.2159999999947786E-3</v>
      </c>
      <c r="Q31" s="92">
        <f t="shared" si="9"/>
        <v>0.70002143999999999</v>
      </c>
      <c r="R31" s="6">
        <f t="shared" si="17"/>
        <v>6644.9500000000016</v>
      </c>
      <c r="S31" s="105">
        <f t="shared" si="4"/>
        <v>5406.3313200000011</v>
      </c>
      <c r="T31" s="105"/>
      <c r="U31" s="112"/>
      <c r="V31" s="96">
        <v>0</v>
      </c>
      <c r="W31" s="106">
        <f t="shared" si="11"/>
        <v>5406.3313200000011</v>
      </c>
      <c r="X31" s="96">
        <f t="shared" si="12"/>
        <v>5025</v>
      </c>
      <c r="Y31" s="6">
        <f t="shared" si="13"/>
        <v>381.33132000000114</v>
      </c>
      <c r="Z31" s="4">
        <f t="shared" si="16"/>
        <v>7.5886829850746462E-2</v>
      </c>
      <c r="AA31" s="4">
        <f t="shared" si="14"/>
        <v>7.5886829850746462E-2</v>
      </c>
      <c r="AB31" s="124" t="str">
        <f t="shared" si="15"/>
        <v>达成</v>
      </c>
    </row>
    <row r="32" spans="1:28">
      <c r="A32" s="102" t="s">
        <v>132</v>
      </c>
      <c r="B32" s="22">
        <v>105</v>
      </c>
      <c r="C32" s="23">
        <v>129.04</v>
      </c>
      <c r="D32" s="24">
        <v>0.81369999999999998</v>
      </c>
      <c r="E32" s="27">
        <f t="shared" si="18"/>
        <v>0.19999989866666668</v>
      </c>
      <c r="F32" s="36">
        <f t="shared" si="0"/>
        <v>0.21999999999999995</v>
      </c>
      <c r="G32" s="26">
        <v>128.1</v>
      </c>
      <c r="H32" s="39">
        <f t="shared" si="1"/>
        <v>23.099999999999994</v>
      </c>
      <c r="I32" s="22" t="s">
        <v>11</v>
      </c>
      <c r="J32" s="98" t="s">
        <v>306</v>
      </c>
      <c r="K32" s="85">
        <f t="shared" si="5"/>
        <v>43516</v>
      </c>
      <c r="L32" s="86">
        <f t="shared" ca="1" si="6"/>
        <v>43556</v>
      </c>
      <c r="M32" s="84">
        <f t="shared" ca="1" si="7"/>
        <v>4305</v>
      </c>
      <c r="N32" s="109">
        <f t="shared" ca="1" si="8"/>
        <v>1.9585365853658532</v>
      </c>
      <c r="O32" s="89">
        <f t="shared" si="2"/>
        <v>104.99984799999999</v>
      </c>
      <c r="P32" s="89">
        <f t="shared" si="3"/>
        <v>-1.5200000001414082E-4</v>
      </c>
      <c r="Q32" s="92">
        <f t="shared" si="9"/>
        <v>0.6999989866666666</v>
      </c>
      <c r="R32" s="6">
        <f t="shared" si="17"/>
        <v>6773.9900000000016</v>
      </c>
      <c r="S32" s="105">
        <f t="shared" si="4"/>
        <v>5511.9956630000015</v>
      </c>
      <c r="T32" s="105"/>
      <c r="U32" s="112"/>
      <c r="V32" s="96">
        <v>0</v>
      </c>
      <c r="W32" s="106">
        <f t="shared" si="11"/>
        <v>5511.9956630000015</v>
      </c>
      <c r="X32" s="96">
        <f t="shared" si="12"/>
        <v>5130</v>
      </c>
      <c r="Y32" s="6">
        <f t="shared" si="13"/>
        <v>381.99566300000151</v>
      </c>
      <c r="Z32" s="4">
        <f t="shared" si="16"/>
        <v>7.4463092202729397E-2</v>
      </c>
      <c r="AA32" s="4">
        <f t="shared" si="14"/>
        <v>7.4463092202729397E-2</v>
      </c>
      <c r="AB32" s="124" t="str">
        <f t="shared" si="15"/>
        <v>达成</v>
      </c>
    </row>
    <row r="33" spans="1:28">
      <c r="A33" s="102" t="s">
        <v>133</v>
      </c>
      <c r="B33" s="22">
        <v>105</v>
      </c>
      <c r="C33" s="23">
        <v>129.26</v>
      </c>
      <c r="D33" s="24">
        <v>0.81230000000000002</v>
      </c>
      <c r="E33" s="27">
        <f t="shared" si="18"/>
        <v>0.19999859866666667</v>
      </c>
      <c r="F33" s="36">
        <f t="shared" si="0"/>
        <v>0.22209523809523804</v>
      </c>
      <c r="G33" s="26">
        <v>128.32</v>
      </c>
      <c r="H33" s="39">
        <f t="shared" si="1"/>
        <v>23.319999999999993</v>
      </c>
      <c r="I33" s="22" t="s">
        <v>11</v>
      </c>
      <c r="J33" s="98" t="s">
        <v>307</v>
      </c>
      <c r="K33" s="85">
        <f t="shared" si="5"/>
        <v>43517</v>
      </c>
      <c r="L33" s="86">
        <f t="shared" ca="1" si="6"/>
        <v>43556</v>
      </c>
      <c r="M33" s="84">
        <f t="shared" ca="1" si="7"/>
        <v>4200</v>
      </c>
      <c r="N33" s="109">
        <f t="shared" ca="1" si="8"/>
        <v>2.0266190476190471</v>
      </c>
      <c r="O33" s="89">
        <f t="shared" si="2"/>
        <v>104.99789799999999</v>
      </c>
      <c r="P33" s="89">
        <f t="shared" si="3"/>
        <v>-2.1020000000078198E-3</v>
      </c>
      <c r="Q33" s="92">
        <f t="shared" si="9"/>
        <v>0.69998598666666656</v>
      </c>
      <c r="R33" s="6">
        <f t="shared" si="17"/>
        <v>6903.2500000000018</v>
      </c>
      <c r="S33" s="105">
        <f t="shared" si="4"/>
        <v>5607.5099750000018</v>
      </c>
      <c r="T33" s="105"/>
      <c r="U33" s="112"/>
      <c r="V33" s="96">
        <v>0</v>
      </c>
      <c r="W33" s="106">
        <f t="shared" si="11"/>
        <v>5607.5099750000018</v>
      </c>
      <c r="X33" s="96">
        <f t="shared" si="12"/>
        <v>5235</v>
      </c>
      <c r="Y33" s="6">
        <f t="shared" si="13"/>
        <v>372.50997500000176</v>
      </c>
      <c r="Z33" s="4">
        <f t="shared" si="16"/>
        <v>7.1157588347660283E-2</v>
      </c>
      <c r="AA33" s="4">
        <f t="shared" si="14"/>
        <v>7.1157588347660283E-2</v>
      </c>
      <c r="AB33" s="124" t="str">
        <f t="shared" si="15"/>
        <v>达成</v>
      </c>
    </row>
    <row r="34" spans="1:28">
      <c r="A34" s="101" t="s">
        <v>134</v>
      </c>
      <c r="B34" s="22">
        <v>105</v>
      </c>
      <c r="C34" s="23">
        <v>126.26</v>
      </c>
      <c r="D34" s="24">
        <v>0.83160000000000001</v>
      </c>
      <c r="E34" s="27">
        <f t="shared" si="18"/>
        <v>0.199998544</v>
      </c>
      <c r="F34" s="36">
        <f t="shared" ref="F34:F65" si="19">IF(G34="",($F$1*C34-B34)/B34,H34/B34)</f>
        <v>0.20923809523809522</v>
      </c>
      <c r="G34" s="26">
        <v>126.97</v>
      </c>
      <c r="H34" s="39">
        <f t="shared" ref="H34:H65" si="20">IF(G34="",$F$1*C34-B34,G34-B34)</f>
        <v>21.97</v>
      </c>
      <c r="I34" s="22" t="s">
        <v>11</v>
      </c>
      <c r="J34" s="98" t="s">
        <v>308</v>
      </c>
      <c r="K34" s="85">
        <f t="shared" si="5"/>
        <v>43518</v>
      </c>
      <c r="L34" s="86">
        <f t="shared" ca="1" si="6"/>
        <v>43558</v>
      </c>
      <c r="M34" s="84">
        <f t="shared" ca="1" si="7"/>
        <v>4305</v>
      </c>
      <c r="N34" s="109">
        <f t="shared" ca="1" si="8"/>
        <v>1.8627293844367014</v>
      </c>
      <c r="O34" s="89">
        <f t="shared" ref="O34:O65" si="21">D34*C34</f>
        <v>104.997816</v>
      </c>
      <c r="P34" s="89">
        <f t="shared" si="3"/>
        <v>-2.1839999999997417E-3</v>
      </c>
      <c r="Q34" s="92">
        <f t="shared" si="9"/>
        <v>0.69998543999999996</v>
      </c>
      <c r="R34" s="6">
        <f t="shared" si="17"/>
        <v>7029.510000000002</v>
      </c>
      <c r="S34" s="105">
        <f t="shared" ref="S34:S65" si="22">R34*D34</f>
        <v>5845.7405160000017</v>
      </c>
      <c r="T34" s="105"/>
      <c r="U34" s="112"/>
      <c r="V34" s="106">
        <f>U34+V33</f>
        <v>0</v>
      </c>
      <c r="W34" s="106">
        <f t="shared" si="11"/>
        <v>5845.7405160000017</v>
      </c>
      <c r="X34" s="96">
        <f t="shared" si="12"/>
        <v>5340</v>
      </c>
      <c r="Y34" s="6">
        <f t="shared" si="13"/>
        <v>505.74051600000166</v>
      </c>
      <c r="Z34" s="4">
        <f t="shared" si="16"/>
        <v>9.4707961797753093E-2</v>
      </c>
      <c r="AA34" s="4">
        <f t="shared" si="14"/>
        <v>9.4707961797753093E-2</v>
      </c>
      <c r="AB34" s="124" t="str">
        <f t="shared" si="15"/>
        <v>达成</v>
      </c>
    </row>
    <row r="35" spans="1:28">
      <c r="A35" s="101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 t="shared" si="19"/>
        <v>3.4599999999999909E-2</v>
      </c>
      <c r="G35" s="26">
        <v>517.29999999999995</v>
      </c>
      <c r="H35" s="39">
        <f t="shared" si="20"/>
        <v>17.299999999999955</v>
      </c>
      <c r="I35" s="22" t="s">
        <v>11</v>
      </c>
      <c r="J35" s="98" t="s">
        <v>313</v>
      </c>
      <c r="K35" s="85">
        <f t="shared" si="5"/>
        <v>43594</v>
      </c>
      <c r="L35" s="86">
        <f t="shared" ca="1" si="6"/>
        <v>43595</v>
      </c>
      <c r="M35" s="84">
        <f t="shared" ca="1" si="7"/>
        <v>1000</v>
      </c>
      <c r="N35" s="109">
        <f t="shared" ca="1" si="8"/>
        <v>6.3144999999999829</v>
      </c>
      <c r="O35" s="89">
        <f t="shared" si="21"/>
        <v>500.00044500000001</v>
      </c>
      <c r="P35" s="89">
        <f t="shared" si="3"/>
        <v>4.4500000001335138E-4</v>
      </c>
      <c r="Q35" s="92">
        <v>0</v>
      </c>
      <c r="R35" s="6">
        <f t="shared" si="17"/>
        <v>7029.510000000002</v>
      </c>
      <c r="S35" s="105">
        <f t="shared" si="22"/>
        <v>5978.5982550000017</v>
      </c>
      <c r="T35" s="105">
        <v>587.89</v>
      </c>
      <c r="U35" s="112">
        <v>517.29999999999995</v>
      </c>
      <c r="V35" s="106">
        <f t="shared" ref="V35:V36" si="23">U35+V34</f>
        <v>517.29999999999995</v>
      </c>
      <c r="W35" s="106">
        <f t="shared" si="11"/>
        <v>6495.8982550000019</v>
      </c>
      <c r="X35" s="96">
        <f t="shared" ref="X35:X66" si="24">X34+B35</f>
        <v>5840</v>
      </c>
      <c r="Y35" s="6">
        <f t="shared" si="13"/>
        <v>655.89825500000188</v>
      </c>
      <c r="Z35" s="4">
        <f t="shared" si="16"/>
        <v>0.112311345034247</v>
      </c>
      <c r="AA35" s="4">
        <f t="shared" si="14"/>
        <v>0.12322660585792966</v>
      </c>
      <c r="AB35" s="124" t="str">
        <f t="shared" si="15"/>
        <v>达成</v>
      </c>
    </row>
    <row r="36" spans="1:28">
      <c r="A36" s="104" t="s">
        <v>135</v>
      </c>
      <c r="B36">
        <v>105</v>
      </c>
      <c r="C36" s="2">
        <v>108.14</v>
      </c>
      <c r="D36" s="3">
        <v>0.97050000000000003</v>
      </c>
      <c r="E36" s="1">
        <f t="shared" ref="E36:E99" si="25">10%*Q36+13%</f>
        <v>0.19996658</v>
      </c>
      <c r="F36" s="36">
        <f t="shared" si="19"/>
        <v>-2.434247619047591E-3</v>
      </c>
      <c r="G36" s="9"/>
      <c r="H36" s="40">
        <f t="shared" si="20"/>
        <v>-0.25559599999999705</v>
      </c>
      <c r="I36" t="s">
        <v>7</v>
      </c>
      <c r="J36" s="96" t="s">
        <v>309</v>
      </c>
      <c r="K36" s="85">
        <f t="shared" si="5"/>
        <v>43521</v>
      </c>
      <c r="L36" s="86" t="str">
        <f t="shared" ca="1" si="6"/>
        <v>2019/12/2</v>
      </c>
      <c r="M36" s="84">
        <f t="shared" ca="1" si="7"/>
        <v>29505</v>
      </c>
      <c r="N36" s="109">
        <f t="shared" ca="1" si="8"/>
        <v>-3.1619230638874397E-3</v>
      </c>
      <c r="O36" s="89">
        <f t="shared" si="21"/>
        <v>104.94987</v>
      </c>
      <c r="P36" s="89">
        <f t="shared" si="3"/>
        <v>-5.0129999999995789E-2</v>
      </c>
      <c r="Q36" s="92">
        <f t="shared" ref="Q36:Q99" si="26">O36/150</f>
        <v>0.6996658</v>
      </c>
      <c r="R36" s="6">
        <f t="shared" si="17"/>
        <v>7137.6500000000024</v>
      </c>
      <c r="S36" s="105">
        <f t="shared" si="22"/>
        <v>6927.0893250000026</v>
      </c>
      <c r="T36" s="105"/>
      <c r="U36" s="112"/>
      <c r="V36" s="106">
        <f t="shared" si="23"/>
        <v>517.29999999999995</v>
      </c>
      <c r="W36" s="106">
        <f t="shared" si="11"/>
        <v>7444.3893250000028</v>
      </c>
      <c r="X36" s="96">
        <f t="shared" si="24"/>
        <v>5945</v>
      </c>
      <c r="Y36" s="6">
        <f t="shared" si="13"/>
        <v>1499.3893250000028</v>
      </c>
      <c r="Z36" s="4">
        <f t="shared" si="16"/>
        <v>0.25221014718250689</v>
      </c>
      <c r="AA36" s="4">
        <f t="shared" si="14"/>
        <v>0.2762476417266988</v>
      </c>
      <c r="AB36" s="123">
        <f t="shared" si="15"/>
        <v>0.2024008276190476</v>
      </c>
    </row>
    <row r="37" spans="1:28">
      <c r="A37" s="104" t="s">
        <v>136</v>
      </c>
      <c r="B37">
        <v>90</v>
      </c>
      <c r="C37" s="2">
        <v>92.8</v>
      </c>
      <c r="D37" s="3">
        <v>0.96930000000000005</v>
      </c>
      <c r="E37" s="1">
        <f t="shared" si="25"/>
        <v>0.18996736</v>
      </c>
      <c r="F37" s="36">
        <f t="shared" si="19"/>
        <v>-1.2657777777778595E-3</v>
      </c>
      <c r="G37" s="9"/>
      <c r="H37" s="40">
        <f t="shared" si="20"/>
        <v>-0.11392000000000735</v>
      </c>
      <c r="I37" t="s">
        <v>7</v>
      </c>
      <c r="J37" s="96" t="s">
        <v>27</v>
      </c>
      <c r="K37" s="85">
        <f t="shared" si="5"/>
        <v>43522</v>
      </c>
      <c r="L37" s="86" t="str">
        <f t="shared" ca="1" si="6"/>
        <v>2019/12/2</v>
      </c>
      <c r="M37" s="84">
        <f t="shared" ca="1" si="7"/>
        <v>25200</v>
      </c>
      <c r="N37" s="109">
        <f t="shared" ca="1" si="8"/>
        <v>-1.6500317460318523E-3</v>
      </c>
      <c r="O37" s="89">
        <f t="shared" si="21"/>
        <v>89.951040000000006</v>
      </c>
      <c r="P37" s="89">
        <f t="shared" si="3"/>
        <v>-4.8959999999993897E-2</v>
      </c>
      <c r="Q37" s="92">
        <f t="shared" si="26"/>
        <v>0.59967360000000003</v>
      </c>
      <c r="R37" s="6">
        <f t="shared" si="17"/>
        <v>7230.4500000000025</v>
      </c>
      <c r="S37" s="105">
        <f t="shared" si="22"/>
        <v>7008.475185000003</v>
      </c>
      <c r="T37" s="105"/>
      <c r="U37" s="112"/>
      <c r="V37" s="106">
        <f t="shared" ref="V37:V100" si="27">U37+V36</f>
        <v>517.29999999999995</v>
      </c>
      <c r="W37" s="106">
        <f t="shared" ref="W37:W100" si="28">S37+V37</f>
        <v>7525.7751850000031</v>
      </c>
      <c r="X37" s="96">
        <f t="shared" si="24"/>
        <v>6035</v>
      </c>
      <c r="Y37" s="6">
        <f t="shared" ref="Y37:Y100" si="29">W37-X37</f>
        <v>1490.7751850000031</v>
      </c>
      <c r="Z37" s="4">
        <f t="shared" si="16"/>
        <v>0.24702157166528638</v>
      </c>
      <c r="AA37" s="4">
        <f t="shared" si="14"/>
        <v>0.27018054352357024</v>
      </c>
      <c r="AB37" s="123">
        <f t="shared" si="15"/>
        <v>0.19123313777777787</v>
      </c>
    </row>
    <row r="38" spans="1:28">
      <c r="A38" s="104" t="s">
        <v>137</v>
      </c>
      <c r="B38">
        <v>90</v>
      </c>
      <c r="C38" s="2">
        <v>93.17</v>
      </c>
      <c r="D38" s="3">
        <v>0.96550000000000002</v>
      </c>
      <c r="E38" s="1">
        <f t="shared" si="25"/>
        <v>0.18997042333333333</v>
      </c>
      <c r="F38" s="36">
        <f t="shared" si="19"/>
        <v>2.7162444444444292E-3</v>
      </c>
      <c r="G38" s="9"/>
      <c r="H38" s="40">
        <f t="shared" si="20"/>
        <v>0.24446199999999862</v>
      </c>
      <c r="I38" t="s">
        <v>7</v>
      </c>
      <c r="J38" s="96" t="s">
        <v>29</v>
      </c>
      <c r="K38" s="85">
        <f t="shared" si="5"/>
        <v>43523</v>
      </c>
      <c r="L38" s="86" t="str">
        <f t="shared" ca="1" si="6"/>
        <v>2019/12/2</v>
      </c>
      <c r="M38" s="84">
        <f t="shared" ca="1" si="7"/>
        <v>25110</v>
      </c>
      <c r="N38" s="109">
        <f t="shared" ca="1" si="8"/>
        <v>3.553509757068877E-3</v>
      </c>
      <c r="O38" s="89">
        <f t="shared" si="21"/>
        <v>89.955635000000001</v>
      </c>
      <c r="P38" s="89">
        <f t="shared" si="3"/>
        <v>-4.43649999999991E-2</v>
      </c>
      <c r="Q38" s="92">
        <f t="shared" si="26"/>
        <v>0.59970423333333334</v>
      </c>
      <c r="R38" s="6">
        <f t="shared" si="17"/>
        <v>7323.6200000000026</v>
      </c>
      <c r="S38" s="105">
        <f t="shared" si="22"/>
        <v>7070.9551100000026</v>
      </c>
      <c r="T38" s="105"/>
      <c r="U38" s="112"/>
      <c r="V38" s="106">
        <f t="shared" si="27"/>
        <v>517.29999999999995</v>
      </c>
      <c r="W38" s="106">
        <f t="shared" si="28"/>
        <v>7588.2551100000028</v>
      </c>
      <c r="X38" s="96">
        <f t="shared" si="24"/>
        <v>6125</v>
      </c>
      <c r="Y38" s="6">
        <f t="shared" si="29"/>
        <v>1463.2551100000028</v>
      </c>
      <c r="Z38" s="4">
        <f t="shared" si="16"/>
        <v>0.23889879346938825</v>
      </c>
      <c r="AA38" s="4">
        <f t="shared" si="14"/>
        <v>0.26093676730210302</v>
      </c>
      <c r="AB38" s="123">
        <f t="shared" si="15"/>
        <v>0.1872541788888889</v>
      </c>
    </row>
    <row r="39" spans="1:28">
      <c r="A39" s="104" t="s">
        <v>138</v>
      </c>
      <c r="B39">
        <v>90</v>
      </c>
      <c r="C39" s="2">
        <v>93.05</v>
      </c>
      <c r="D39" s="3">
        <v>0.9667</v>
      </c>
      <c r="E39" s="1">
        <f t="shared" si="25"/>
        <v>0.18996762333333334</v>
      </c>
      <c r="F39" s="36">
        <f t="shared" si="19"/>
        <v>1.4247777777778006E-3</v>
      </c>
      <c r="G39" s="9"/>
      <c r="H39" s="40">
        <f t="shared" si="20"/>
        <v>0.12823000000000206</v>
      </c>
      <c r="I39" t="s">
        <v>7</v>
      </c>
      <c r="J39" s="96" t="s">
        <v>30</v>
      </c>
      <c r="K39" s="85">
        <f t="shared" si="5"/>
        <v>43524</v>
      </c>
      <c r="L39" s="86" t="str">
        <f t="shared" ca="1" si="6"/>
        <v>2019/12/2</v>
      </c>
      <c r="M39" s="84">
        <f t="shared" ca="1" si="7"/>
        <v>25020</v>
      </c>
      <c r="N39" s="109">
        <f t="shared" ca="1" si="8"/>
        <v>1.8706614708233714E-3</v>
      </c>
      <c r="O39" s="89">
        <f t="shared" si="21"/>
        <v>89.951435000000004</v>
      </c>
      <c r="P39" s="89">
        <f t="shared" si="3"/>
        <v>-4.8564999999996417E-2</v>
      </c>
      <c r="Q39" s="92">
        <f t="shared" si="26"/>
        <v>0.59967623333333331</v>
      </c>
      <c r="R39" s="6">
        <f t="shared" si="17"/>
        <v>7416.6700000000028</v>
      </c>
      <c r="S39" s="105">
        <f t="shared" si="22"/>
        <v>7169.6948890000031</v>
      </c>
      <c r="T39" s="105"/>
      <c r="U39" s="112"/>
      <c r="V39" s="106">
        <f t="shared" si="27"/>
        <v>517.29999999999995</v>
      </c>
      <c r="W39" s="106">
        <f t="shared" si="28"/>
        <v>7686.9948890000032</v>
      </c>
      <c r="X39" s="96">
        <f t="shared" si="24"/>
        <v>6215</v>
      </c>
      <c r="Y39" s="6">
        <f t="shared" si="29"/>
        <v>1471.9948890000032</v>
      </c>
      <c r="Z39" s="4">
        <f t="shared" si="16"/>
        <v>0.2368455171359618</v>
      </c>
      <c r="AA39" s="4">
        <f t="shared" si="14"/>
        <v>0.25834896344138913</v>
      </c>
      <c r="AB39" s="123">
        <f t="shared" si="15"/>
        <v>0.18854284555555553</v>
      </c>
    </row>
    <row r="40" spans="1:28">
      <c r="A40" s="104" t="s">
        <v>139</v>
      </c>
      <c r="B40">
        <v>90</v>
      </c>
      <c r="C40" s="2">
        <v>92.33</v>
      </c>
      <c r="D40" s="3">
        <v>0.97430000000000005</v>
      </c>
      <c r="E40" s="1">
        <f t="shared" si="25"/>
        <v>0.18997141266666667</v>
      </c>
      <c r="F40" s="36">
        <f t="shared" si="19"/>
        <v>-6.324022222222286E-3</v>
      </c>
      <c r="G40" s="9"/>
      <c r="H40" s="40">
        <f t="shared" si="20"/>
        <v>-0.56916200000000572</v>
      </c>
      <c r="I40" t="s">
        <v>7</v>
      </c>
      <c r="J40" s="96" t="s">
        <v>310</v>
      </c>
      <c r="K40" s="85">
        <f t="shared" si="5"/>
        <v>43525</v>
      </c>
      <c r="L40" s="86" t="str">
        <f t="shared" ca="1" si="6"/>
        <v>2019/12/2</v>
      </c>
      <c r="M40" s="84">
        <f t="shared" ca="1" si="7"/>
        <v>24930</v>
      </c>
      <c r="N40" s="109">
        <f t="shared" ca="1" si="8"/>
        <v>-8.3330978740474154E-3</v>
      </c>
      <c r="O40" s="89">
        <f t="shared" si="21"/>
        <v>89.957119000000006</v>
      </c>
      <c r="P40" s="89">
        <f t="shared" si="3"/>
        <v>-4.2880999999994174E-2</v>
      </c>
      <c r="Q40" s="92">
        <f t="shared" si="26"/>
        <v>0.59971412666666668</v>
      </c>
      <c r="R40" s="6">
        <f t="shared" si="17"/>
        <v>7509.0000000000027</v>
      </c>
      <c r="S40" s="105">
        <f t="shared" si="22"/>
        <v>7316.0187000000033</v>
      </c>
      <c r="T40" s="105"/>
      <c r="U40" s="112"/>
      <c r="V40" s="106">
        <f t="shared" si="27"/>
        <v>517.29999999999995</v>
      </c>
      <c r="W40" s="106">
        <f t="shared" si="28"/>
        <v>7833.3187000000034</v>
      </c>
      <c r="X40" s="96">
        <f t="shared" si="24"/>
        <v>6305</v>
      </c>
      <c r="Y40" s="6">
        <f t="shared" si="29"/>
        <v>1528.3187000000034</v>
      </c>
      <c r="Z40" s="4">
        <f t="shared" si="16"/>
        <v>0.24239789056304573</v>
      </c>
      <c r="AA40" s="4">
        <f t="shared" si="14"/>
        <v>0.26406322027748552</v>
      </c>
      <c r="AB40" s="123">
        <f t="shared" si="15"/>
        <v>0.19629543488888895</v>
      </c>
    </row>
    <row r="41" spans="1:28">
      <c r="A41" s="104" t="s">
        <v>140</v>
      </c>
      <c r="B41">
        <v>135</v>
      </c>
      <c r="C41" s="2">
        <v>136.19</v>
      </c>
      <c r="D41" s="3">
        <v>0.99080000000000001</v>
      </c>
      <c r="E41" s="1">
        <f t="shared" si="25"/>
        <v>0.21995803466666669</v>
      </c>
      <c r="F41" s="36">
        <f t="shared" si="19"/>
        <v>-2.2861970370370358E-2</v>
      </c>
      <c r="G41" s="9"/>
      <c r="H41" s="40">
        <f t="shared" si="20"/>
        <v>-3.0863659999999982</v>
      </c>
      <c r="I41" t="s">
        <v>7</v>
      </c>
      <c r="J41" s="96" t="s">
        <v>311</v>
      </c>
      <c r="K41" s="85">
        <f t="shared" si="5"/>
        <v>43528</v>
      </c>
      <c r="L41" s="86" t="str">
        <f t="shared" ca="1" si="6"/>
        <v>2019/12/2</v>
      </c>
      <c r="M41" s="84">
        <f t="shared" ca="1" si="7"/>
        <v>36990</v>
      </c>
      <c r="N41" s="109">
        <f t="shared" ca="1" si="8"/>
        <v>-3.0454814544471458E-2</v>
      </c>
      <c r="O41" s="89">
        <f t="shared" si="21"/>
        <v>134.93705199999999</v>
      </c>
      <c r="P41" s="89">
        <f t="shared" si="3"/>
        <v>-6.2948000000005777E-2</v>
      </c>
      <c r="Q41" s="92">
        <f t="shared" si="26"/>
        <v>0.89958034666666664</v>
      </c>
      <c r="R41" s="6">
        <f t="shared" si="17"/>
        <v>7645.1900000000023</v>
      </c>
      <c r="S41" s="105">
        <f t="shared" si="22"/>
        <v>7574.8542520000028</v>
      </c>
      <c r="T41" s="105"/>
      <c r="U41" s="112"/>
      <c r="V41" s="106">
        <f t="shared" si="27"/>
        <v>517.29999999999995</v>
      </c>
      <c r="W41" s="106">
        <f t="shared" si="28"/>
        <v>8092.154252000003</v>
      </c>
      <c r="X41" s="96">
        <f t="shared" si="24"/>
        <v>6440</v>
      </c>
      <c r="Y41" s="6">
        <f t="shared" si="29"/>
        <v>1652.154252000003</v>
      </c>
      <c r="Z41" s="4">
        <f t="shared" si="16"/>
        <v>0.25654569130434823</v>
      </c>
      <c r="AA41" s="4">
        <f t="shared" si="14"/>
        <v>0.27895288500177329</v>
      </c>
      <c r="AB41" s="123">
        <f t="shared" si="15"/>
        <v>0.24282000503703705</v>
      </c>
    </row>
    <row r="42" spans="1:28">
      <c r="A42" s="104" t="s">
        <v>141</v>
      </c>
      <c r="B42">
        <v>135</v>
      </c>
      <c r="C42" s="2">
        <v>132.86000000000001</v>
      </c>
      <c r="D42" s="3">
        <v>1.0156000000000001</v>
      </c>
      <c r="E42" s="1">
        <f t="shared" si="25"/>
        <v>0.21995507733333336</v>
      </c>
      <c r="F42" s="36">
        <f t="shared" si="19"/>
        <v>-4.675410370370367E-2</v>
      </c>
      <c r="G42" s="9"/>
      <c r="H42" s="40">
        <f t="shared" si="20"/>
        <v>-6.3118039999999951</v>
      </c>
      <c r="I42" t="s">
        <v>7</v>
      </c>
      <c r="J42" s="96" t="s">
        <v>48</v>
      </c>
      <c r="K42" s="85">
        <f t="shared" si="5"/>
        <v>43529</v>
      </c>
      <c r="L42" s="86" t="str">
        <f t="shared" ca="1" si="6"/>
        <v>2019/12/2</v>
      </c>
      <c r="M42" s="84">
        <f t="shared" ca="1" si="7"/>
        <v>36855</v>
      </c>
      <c r="N42" s="109">
        <f t="shared" ca="1" si="8"/>
        <v>-6.2510065391398681E-2</v>
      </c>
      <c r="O42" s="89">
        <f t="shared" si="21"/>
        <v>134.93261600000002</v>
      </c>
      <c r="P42" s="89">
        <f t="shared" si="3"/>
        <v>-6.7383999999975686E-2</v>
      </c>
      <c r="Q42" s="92">
        <f t="shared" si="26"/>
        <v>0.89955077333333344</v>
      </c>
      <c r="R42" s="6">
        <f t="shared" si="17"/>
        <v>7160.6200000000017</v>
      </c>
      <c r="S42" s="105">
        <f t="shared" si="22"/>
        <v>7272.3256720000018</v>
      </c>
      <c r="T42" s="105">
        <v>617.42999999999995</v>
      </c>
      <c r="U42" s="112">
        <v>565.69000000000005</v>
      </c>
      <c r="V42" s="106">
        <f t="shared" si="27"/>
        <v>1082.99</v>
      </c>
      <c r="W42" s="106">
        <f t="shared" si="28"/>
        <v>8355.3156720000025</v>
      </c>
      <c r="X42" s="96">
        <f t="shared" si="24"/>
        <v>6575</v>
      </c>
      <c r="Y42" s="6">
        <f t="shared" si="29"/>
        <v>1780.3156720000025</v>
      </c>
      <c r="Z42" s="4">
        <f t="shared" si="16"/>
        <v>0.27077044441064668</v>
      </c>
      <c r="AA42" s="4">
        <f t="shared" si="14"/>
        <v>0.32416468141900712</v>
      </c>
      <c r="AB42" s="123">
        <f t="shared" si="15"/>
        <v>0.266709181037037</v>
      </c>
    </row>
    <row r="43" spans="1:28">
      <c r="A43" s="108" t="s">
        <v>142</v>
      </c>
      <c r="B43">
        <v>135</v>
      </c>
      <c r="C43" s="2">
        <v>130.72</v>
      </c>
      <c r="D43" s="3">
        <v>1.0323</v>
      </c>
      <c r="E43" s="1">
        <f t="shared" si="25"/>
        <v>0.219961504</v>
      </c>
      <c r="F43" s="36">
        <f t="shared" si="19"/>
        <v>-6.2108207407407405E-2</v>
      </c>
      <c r="G43" s="9"/>
      <c r="H43" s="40">
        <f t="shared" si="20"/>
        <v>-8.3846080000000001</v>
      </c>
      <c r="I43" t="s">
        <v>7</v>
      </c>
      <c r="J43" s="96" t="s">
        <v>49</v>
      </c>
      <c r="K43" s="85">
        <f t="shared" si="5"/>
        <v>43530</v>
      </c>
      <c r="L43" s="86" t="str">
        <f t="shared" ca="1" si="6"/>
        <v>2019/12/2</v>
      </c>
      <c r="M43" s="84">
        <f t="shared" ca="1" si="7"/>
        <v>36720</v>
      </c>
      <c r="N43" s="109">
        <f t="shared" ca="1" si="8"/>
        <v>-8.3343734204793032E-2</v>
      </c>
      <c r="O43" s="89">
        <f t="shared" si="21"/>
        <v>134.94225599999999</v>
      </c>
      <c r="P43" s="89">
        <f t="shared" si="3"/>
        <v>-5.7744000000013784E-2</v>
      </c>
      <c r="Q43" s="92">
        <f t="shared" si="26"/>
        <v>0.89961503999999992</v>
      </c>
      <c r="R43" s="6">
        <f t="shared" ref="R43:R74" si="30">R42+C43-T43</f>
        <v>5299.2000000000016</v>
      </c>
      <c r="S43" s="105">
        <f t="shared" si="22"/>
        <v>5470.3641600000019</v>
      </c>
      <c r="T43" s="105">
        <v>1992.14</v>
      </c>
      <c r="U43" s="112">
        <v>1855.08</v>
      </c>
      <c r="V43" s="106">
        <f t="shared" si="27"/>
        <v>2938.0699999999997</v>
      </c>
      <c r="W43" s="106">
        <f t="shared" si="28"/>
        <v>8408.4341600000007</v>
      </c>
      <c r="X43" s="96">
        <f t="shared" si="24"/>
        <v>6710</v>
      </c>
      <c r="Y43" s="6">
        <f t="shared" si="29"/>
        <v>1698.4341600000007</v>
      </c>
      <c r="Z43" s="4">
        <f t="shared" si="16"/>
        <v>0.25311984500745166</v>
      </c>
      <c r="AA43" s="4">
        <f t="shared" si="14"/>
        <v>0.45028252380081324</v>
      </c>
      <c r="AB43" s="123">
        <f t="shared" si="15"/>
        <v>0.28206971140740739</v>
      </c>
    </row>
    <row r="44" spans="1:28">
      <c r="A44" s="108" t="s">
        <v>143</v>
      </c>
      <c r="B44">
        <v>135</v>
      </c>
      <c r="C44" s="2">
        <v>129.13</v>
      </c>
      <c r="D44" s="3">
        <v>1.0449999999999999</v>
      </c>
      <c r="E44" s="1">
        <f t="shared" si="25"/>
        <v>0.21996056666666666</v>
      </c>
      <c r="F44" s="36">
        <f t="shared" si="19"/>
        <v>-7.3516162962962997E-2</v>
      </c>
      <c r="G44" s="9"/>
      <c r="H44" s="40">
        <f t="shared" si="20"/>
        <v>-9.9246820000000042</v>
      </c>
      <c r="I44" t="s">
        <v>7</v>
      </c>
      <c r="J44" s="96" t="s">
        <v>51</v>
      </c>
      <c r="K44" s="85">
        <f t="shared" si="5"/>
        <v>43531</v>
      </c>
      <c r="L44" s="86" t="str">
        <f t="shared" ca="1" si="6"/>
        <v>2019/12/2</v>
      </c>
      <c r="M44" s="84">
        <f t="shared" ca="1" si="7"/>
        <v>36585</v>
      </c>
      <c r="N44" s="109">
        <f t="shared" ca="1" si="8"/>
        <v>-9.9016234249009197E-2</v>
      </c>
      <c r="O44" s="89">
        <f t="shared" si="21"/>
        <v>134.94084999999998</v>
      </c>
      <c r="P44" s="89">
        <f t="shared" si="3"/>
        <v>-5.9150000000016689E-2</v>
      </c>
      <c r="Q44" s="92">
        <f t="shared" si="26"/>
        <v>0.89960566666666653</v>
      </c>
      <c r="R44" s="6">
        <f t="shared" si="30"/>
        <v>4288.550000000002</v>
      </c>
      <c r="S44" s="105">
        <f t="shared" si="22"/>
        <v>4481.5347500000016</v>
      </c>
      <c r="T44" s="105">
        <v>1139.78</v>
      </c>
      <c r="U44" s="112">
        <v>1074.47</v>
      </c>
      <c r="V44" s="106">
        <f t="shared" si="27"/>
        <v>4012.54</v>
      </c>
      <c r="W44" s="106">
        <f t="shared" si="28"/>
        <v>8494.0747500000016</v>
      </c>
      <c r="X44" s="96">
        <f t="shared" si="24"/>
        <v>6845</v>
      </c>
      <c r="Y44" s="6">
        <f t="shared" si="29"/>
        <v>1649.0747500000016</v>
      </c>
      <c r="Z44" s="4">
        <f t="shared" si="16"/>
        <v>0.24091669101533997</v>
      </c>
      <c r="AA44" s="4">
        <f t="shared" si="14"/>
        <v>0.58220583874088305</v>
      </c>
      <c r="AB44" s="123">
        <f t="shared" si="15"/>
        <v>0.29347672962962967</v>
      </c>
    </row>
    <row r="45" spans="1:28">
      <c r="A45" s="108" t="s">
        <v>144</v>
      </c>
      <c r="B45">
        <v>135</v>
      </c>
      <c r="C45" s="2">
        <v>133.72</v>
      </c>
      <c r="D45" s="3">
        <v>1.0091000000000001</v>
      </c>
      <c r="E45" s="1">
        <f t="shared" si="25"/>
        <v>0.21995790133333337</v>
      </c>
      <c r="F45" s="36">
        <f t="shared" si="19"/>
        <v>-4.0583762962962865E-2</v>
      </c>
      <c r="G45" s="9"/>
      <c r="H45" s="40">
        <f t="shared" si="20"/>
        <v>-5.4788079999999866</v>
      </c>
      <c r="I45" t="s">
        <v>7</v>
      </c>
      <c r="J45" s="96" t="s">
        <v>52</v>
      </c>
      <c r="K45" s="85">
        <f t="shared" si="5"/>
        <v>43532</v>
      </c>
      <c r="L45" s="86" t="str">
        <f t="shared" ca="1" si="6"/>
        <v>2019/12/2</v>
      </c>
      <c r="M45" s="84">
        <f t="shared" ca="1" si="7"/>
        <v>36450</v>
      </c>
      <c r="N45" s="109">
        <f t="shared" ca="1" si="8"/>
        <v>-5.4863235116597943E-2</v>
      </c>
      <c r="O45" s="89">
        <f t="shared" si="21"/>
        <v>134.93685200000002</v>
      </c>
      <c r="P45" s="89">
        <f t="shared" si="3"/>
        <v>-6.3147999999983995E-2</v>
      </c>
      <c r="Q45" s="92">
        <f t="shared" si="26"/>
        <v>0.89957901333333345</v>
      </c>
      <c r="R45" s="6">
        <f t="shared" si="30"/>
        <v>4422.2700000000023</v>
      </c>
      <c r="S45" s="105">
        <f t="shared" si="22"/>
        <v>4462.5126570000029</v>
      </c>
      <c r="T45" s="105"/>
      <c r="U45" s="112"/>
      <c r="V45" s="106">
        <f t="shared" si="27"/>
        <v>4012.54</v>
      </c>
      <c r="W45" s="106">
        <f t="shared" si="28"/>
        <v>8475.0526570000038</v>
      </c>
      <c r="X45" s="96">
        <f t="shared" si="24"/>
        <v>6980</v>
      </c>
      <c r="Y45" s="6">
        <f t="shared" si="29"/>
        <v>1495.0526570000038</v>
      </c>
      <c r="Z45" s="4">
        <f t="shared" si="16"/>
        <v>0.21419092507163384</v>
      </c>
      <c r="AA45" s="4">
        <f t="shared" si="14"/>
        <v>0.50381560560209837</v>
      </c>
      <c r="AB45" s="123">
        <f t="shared" si="15"/>
        <v>0.26054166429629622</v>
      </c>
    </row>
    <row r="46" spans="1:28">
      <c r="A46" s="108" t="s">
        <v>145</v>
      </c>
      <c r="B46">
        <v>135</v>
      </c>
      <c r="C46" s="2">
        <v>128.99</v>
      </c>
      <c r="D46" s="3">
        <v>1.0462</v>
      </c>
      <c r="E46" s="1">
        <f t="shared" si="25"/>
        <v>0.21996622533333335</v>
      </c>
      <c r="F46" s="36">
        <f t="shared" si="19"/>
        <v>-7.4520637037036971E-2</v>
      </c>
      <c r="G46" s="9"/>
      <c r="H46" s="40">
        <f t="shared" si="20"/>
        <v>-10.060285999999991</v>
      </c>
      <c r="I46" t="s">
        <v>7</v>
      </c>
      <c r="J46" s="96" t="s">
        <v>53</v>
      </c>
      <c r="K46" s="85">
        <f t="shared" si="5"/>
        <v>43535</v>
      </c>
      <c r="L46" s="86" t="str">
        <f t="shared" ca="1" si="6"/>
        <v>2019/12/2</v>
      </c>
      <c r="M46" s="84">
        <f t="shared" ca="1" si="7"/>
        <v>36045</v>
      </c>
      <c r="N46" s="109">
        <f t="shared" ca="1" si="8"/>
        <v>-0.10187278096823406</v>
      </c>
      <c r="O46" s="89">
        <f t="shared" si="21"/>
        <v>134.94933800000001</v>
      </c>
      <c r="P46" s="89">
        <f t="shared" si="3"/>
        <v>-5.0661999999988439E-2</v>
      </c>
      <c r="Q46" s="92">
        <f t="shared" si="26"/>
        <v>0.89966225333333338</v>
      </c>
      <c r="R46" s="6">
        <f t="shared" si="30"/>
        <v>4551.260000000002</v>
      </c>
      <c r="S46" s="105">
        <f t="shared" si="22"/>
        <v>4761.528212000002</v>
      </c>
      <c r="T46" s="105"/>
      <c r="U46" s="112"/>
      <c r="V46" s="106">
        <f t="shared" si="27"/>
        <v>4012.54</v>
      </c>
      <c r="W46" s="106">
        <f t="shared" si="28"/>
        <v>8774.0682120000019</v>
      </c>
      <c r="X46" s="96">
        <f t="shared" si="24"/>
        <v>7115</v>
      </c>
      <c r="Y46" s="6">
        <f t="shared" si="29"/>
        <v>1659.0682120000019</v>
      </c>
      <c r="Z46" s="4">
        <f t="shared" si="16"/>
        <v>0.2331789475755448</v>
      </c>
      <c r="AA46" s="4">
        <f t="shared" si="14"/>
        <v>0.53475893710152644</v>
      </c>
      <c r="AB46" s="123">
        <f t="shared" si="15"/>
        <v>0.29448686237037031</v>
      </c>
    </row>
    <row r="47" spans="1:28">
      <c r="A47" s="108" t="s">
        <v>146</v>
      </c>
      <c r="B47">
        <v>135</v>
      </c>
      <c r="C47" s="2">
        <v>126.93</v>
      </c>
      <c r="D47" s="3">
        <v>1.0630999999999999</v>
      </c>
      <c r="E47" s="1">
        <f t="shared" si="25"/>
        <v>0.21995952200000002</v>
      </c>
      <c r="F47" s="36">
        <f t="shared" si="19"/>
        <v>-8.93007555555555E-2</v>
      </c>
      <c r="G47" s="9"/>
      <c r="H47" s="40">
        <f t="shared" si="20"/>
        <v>-12.055601999999993</v>
      </c>
      <c r="I47" t="s">
        <v>7</v>
      </c>
      <c r="J47" s="96" t="s">
        <v>54</v>
      </c>
      <c r="K47" s="85">
        <f t="shared" si="5"/>
        <v>43536</v>
      </c>
      <c r="L47" s="86" t="str">
        <f t="shared" ca="1" si="6"/>
        <v>2019/12/2</v>
      </c>
      <c r="M47" s="84">
        <f t="shared" ca="1" si="7"/>
        <v>35910</v>
      </c>
      <c r="N47" s="109">
        <f t="shared" ca="1" si="8"/>
        <v>-0.12253675104427729</v>
      </c>
      <c r="O47" s="89">
        <f t="shared" si="21"/>
        <v>134.93928299999999</v>
      </c>
      <c r="P47" s="89">
        <f t="shared" si="3"/>
        <v>-6.0717000000011012E-2</v>
      </c>
      <c r="Q47" s="92">
        <f t="shared" si="26"/>
        <v>0.89959521999999992</v>
      </c>
      <c r="R47" s="6">
        <f t="shared" si="30"/>
        <v>4678.1900000000023</v>
      </c>
      <c r="S47" s="105">
        <f t="shared" si="22"/>
        <v>4973.3837890000023</v>
      </c>
      <c r="T47" s="105"/>
      <c r="U47" s="112"/>
      <c r="V47" s="106">
        <f t="shared" si="27"/>
        <v>4012.54</v>
      </c>
      <c r="W47" s="106">
        <f t="shared" si="28"/>
        <v>8985.9237890000022</v>
      </c>
      <c r="X47" s="96">
        <f t="shared" si="24"/>
        <v>7250</v>
      </c>
      <c r="Y47" s="6">
        <f t="shared" si="29"/>
        <v>1735.9237890000022</v>
      </c>
      <c r="Z47" s="4">
        <f t="shared" si="16"/>
        <v>0.23943776400000027</v>
      </c>
      <c r="AA47" s="4">
        <f t="shared" si="14"/>
        <v>0.53619930099522528</v>
      </c>
      <c r="AB47" s="123">
        <f t="shared" si="15"/>
        <v>0.30926027755555552</v>
      </c>
    </row>
    <row r="48" spans="1:28">
      <c r="A48" s="108" t="s">
        <v>147</v>
      </c>
      <c r="B48">
        <v>135</v>
      </c>
      <c r="C48" s="2">
        <v>129.74</v>
      </c>
      <c r="D48" s="3">
        <v>1.04</v>
      </c>
      <c r="E48" s="1">
        <f t="shared" si="25"/>
        <v>0.2199530666666667</v>
      </c>
      <c r="F48" s="36">
        <f t="shared" si="19"/>
        <v>-6.9139525925925857E-2</v>
      </c>
      <c r="G48" s="9"/>
      <c r="H48" s="40">
        <f t="shared" si="20"/>
        <v>-9.3338359999999909</v>
      </c>
      <c r="I48" t="s">
        <v>7</v>
      </c>
      <c r="J48" s="96" t="s">
        <v>55</v>
      </c>
      <c r="K48" s="85">
        <f t="shared" si="5"/>
        <v>43537</v>
      </c>
      <c r="L48" s="86" t="str">
        <f t="shared" ca="1" si="6"/>
        <v>2019/12/2</v>
      </c>
      <c r="M48" s="84">
        <f t="shared" ca="1" si="7"/>
        <v>35775</v>
      </c>
      <c r="N48" s="109">
        <f t="shared" ca="1" si="8"/>
        <v>-9.522991306778468E-2</v>
      </c>
      <c r="O48" s="89">
        <f t="shared" si="21"/>
        <v>134.92960000000002</v>
      </c>
      <c r="P48" s="89">
        <f t="shared" si="3"/>
        <v>-7.0399999999978036E-2</v>
      </c>
      <c r="Q48" s="92">
        <f t="shared" si="26"/>
        <v>0.89953066666666681</v>
      </c>
      <c r="R48" s="6">
        <f t="shared" si="30"/>
        <v>4807.9300000000021</v>
      </c>
      <c r="S48" s="105">
        <f t="shared" si="22"/>
        <v>5000.2472000000025</v>
      </c>
      <c r="T48" s="105"/>
      <c r="U48" s="112"/>
      <c r="V48" s="106">
        <f t="shared" si="27"/>
        <v>4012.54</v>
      </c>
      <c r="W48" s="106">
        <f t="shared" si="28"/>
        <v>9012.7872000000025</v>
      </c>
      <c r="X48" s="96">
        <f t="shared" si="24"/>
        <v>7385</v>
      </c>
      <c r="Y48" s="6">
        <f t="shared" si="29"/>
        <v>1627.7872000000025</v>
      </c>
      <c r="Z48" s="4">
        <f t="shared" si="16"/>
        <v>0.22041803656059611</v>
      </c>
      <c r="AA48" s="4">
        <f t="shared" si="14"/>
        <v>0.48267057281628323</v>
      </c>
      <c r="AB48" s="123">
        <f t="shared" si="15"/>
        <v>0.28909259259259257</v>
      </c>
    </row>
    <row r="49" spans="1:29">
      <c r="A49" s="108" t="s">
        <v>148</v>
      </c>
      <c r="B49">
        <v>135</v>
      </c>
      <c r="C49" s="2">
        <v>132.66</v>
      </c>
      <c r="D49" s="3">
        <v>1.0172000000000001</v>
      </c>
      <c r="E49" s="1">
        <f t="shared" si="25"/>
        <v>0.21996116800000001</v>
      </c>
      <c r="F49" s="36">
        <f t="shared" si="19"/>
        <v>-4.8189066666666731E-2</v>
      </c>
      <c r="G49" s="9"/>
      <c r="H49" s="40">
        <f t="shared" si="20"/>
        <v>-6.5055240000000083</v>
      </c>
      <c r="I49" t="s">
        <v>7</v>
      </c>
      <c r="J49" s="96" t="s">
        <v>56</v>
      </c>
      <c r="K49" s="85">
        <f t="shared" si="5"/>
        <v>43538</v>
      </c>
      <c r="L49" s="86" t="str">
        <f t="shared" ca="1" si="6"/>
        <v>2019/12/2</v>
      </c>
      <c r="M49" s="84">
        <f t="shared" ca="1" si="7"/>
        <v>35640</v>
      </c>
      <c r="N49" s="109">
        <f t="shared" ca="1" si="8"/>
        <v>-6.6625035353535436E-2</v>
      </c>
      <c r="O49" s="89">
        <f t="shared" si="21"/>
        <v>134.94175200000001</v>
      </c>
      <c r="P49" s="89">
        <f t="shared" si="3"/>
        <v>-5.8247999999991862E-2</v>
      </c>
      <c r="Q49" s="92">
        <f t="shared" si="26"/>
        <v>0.89961168000000002</v>
      </c>
      <c r="R49" s="6">
        <f t="shared" si="30"/>
        <v>4940.590000000002</v>
      </c>
      <c r="S49" s="105">
        <f t="shared" si="22"/>
        <v>5025.5681480000021</v>
      </c>
      <c r="T49" s="105"/>
      <c r="U49" s="112"/>
      <c r="V49" s="106">
        <f t="shared" si="27"/>
        <v>4012.54</v>
      </c>
      <c r="W49" s="106">
        <f t="shared" si="28"/>
        <v>9038.108148000003</v>
      </c>
      <c r="X49" s="96">
        <f t="shared" si="24"/>
        <v>7520</v>
      </c>
      <c r="Y49" s="6">
        <f t="shared" si="29"/>
        <v>1518.108148000003</v>
      </c>
      <c r="Z49" s="4">
        <f t="shared" si="16"/>
        <v>0.20187608351063879</v>
      </c>
      <c r="AA49" s="4">
        <f t="shared" si="14"/>
        <v>0.43282265457054447</v>
      </c>
      <c r="AB49" s="123">
        <f t="shared" si="15"/>
        <v>0.26815023466666676</v>
      </c>
    </row>
    <row r="50" spans="1:29">
      <c r="A50" s="108" t="s">
        <v>149</v>
      </c>
      <c r="B50">
        <v>135</v>
      </c>
      <c r="C50" s="2">
        <v>131.27000000000001</v>
      </c>
      <c r="D50" s="3">
        <v>1.028</v>
      </c>
      <c r="E50" s="1">
        <f t="shared" si="25"/>
        <v>0.21996370666666668</v>
      </c>
      <c r="F50" s="36">
        <f t="shared" si="19"/>
        <v>-5.8162059259259151E-2</v>
      </c>
      <c r="G50" s="9"/>
      <c r="H50" s="40">
        <f t="shared" si="20"/>
        <v>-7.851877999999985</v>
      </c>
      <c r="I50" t="s">
        <v>7</v>
      </c>
      <c r="J50" s="96" t="s">
        <v>57</v>
      </c>
      <c r="K50" s="85">
        <f t="shared" si="5"/>
        <v>43539</v>
      </c>
      <c r="L50" s="86" t="str">
        <f t="shared" ca="1" si="6"/>
        <v>2019/12/2</v>
      </c>
      <c r="M50" s="84">
        <f t="shared" ca="1" si="7"/>
        <v>35505</v>
      </c>
      <c r="N50" s="109">
        <f t="shared" ca="1" si="8"/>
        <v>-8.0719207717222768E-2</v>
      </c>
      <c r="O50" s="89">
        <f t="shared" si="21"/>
        <v>134.94556</v>
      </c>
      <c r="P50" s="89">
        <f t="shared" si="3"/>
        <v>-5.44399999999996E-2</v>
      </c>
      <c r="Q50" s="92">
        <f t="shared" si="26"/>
        <v>0.89963706666666665</v>
      </c>
      <c r="R50" s="6">
        <f t="shared" si="30"/>
        <v>5071.8600000000024</v>
      </c>
      <c r="S50" s="105">
        <f t="shared" si="22"/>
        <v>5213.8720800000028</v>
      </c>
      <c r="T50" s="105"/>
      <c r="U50" s="112"/>
      <c r="V50" s="106">
        <f t="shared" si="27"/>
        <v>4012.54</v>
      </c>
      <c r="W50" s="106">
        <f t="shared" si="28"/>
        <v>9226.4120800000019</v>
      </c>
      <c r="X50" s="96">
        <f t="shared" si="24"/>
        <v>7655</v>
      </c>
      <c r="Y50" s="6">
        <f t="shared" si="29"/>
        <v>1571.4120800000019</v>
      </c>
      <c r="Z50" s="4">
        <f t="shared" si="16"/>
        <v>0.20527917439582</v>
      </c>
      <c r="AA50" s="4">
        <f t="shared" si="14"/>
        <v>0.43141505466086172</v>
      </c>
      <c r="AB50" s="123">
        <f t="shared" si="15"/>
        <v>0.27812576592592581</v>
      </c>
    </row>
    <row r="51" spans="1:29">
      <c r="A51" s="108" t="s">
        <v>150</v>
      </c>
      <c r="B51">
        <v>135</v>
      </c>
      <c r="C51" s="2">
        <v>128.06</v>
      </c>
      <c r="D51" s="3">
        <v>1.0537000000000001</v>
      </c>
      <c r="E51" s="1">
        <f t="shared" si="25"/>
        <v>0.21995788133333333</v>
      </c>
      <c r="F51" s="36">
        <f t="shared" si="19"/>
        <v>-8.1193214814814813E-2</v>
      </c>
      <c r="G51" s="9"/>
      <c r="H51" s="40">
        <f t="shared" si="20"/>
        <v>-10.961084</v>
      </c>
      <c r="I51" t="s">
        <v>7</v>
      </c>
      <c r="J51" s="96" t="s">
        <v>58</v>
      </c>
      <c r="K51" s="85">
        <f t="shared" si="5"/>
        <v>43542</v>
      </c>
      <c r="L51" s="86" t="str">
        <f t="shared" ca="1" si="6"/>
        <v>2019/12/2</v>
      </c>
      <c r="M51" s="84">
        <f t="shared" ca="1" si="7"/>
        <v>35100</v>
      </c>
      <c r="N51" s="109">
        <f t="shared" ca="1" si="8"/>
        <v>-0.11398278233618232</v>
      </c>
      <c r="O51" s="89">
        <f t="shared" si="21"/>
        <v>134.93682200000001</v>
      </c>
      <c r="P51" s="89">
        <f t="shared" si="3"/>
        <v>-6.3177999999993517E-2</v>
      </c>
      <c r="Q51" s="92">
        <f t="shared" si="26"/>
        <v>0.89957881333333334</v>
      </c>
      <c r="R51" s="6">
        <f t="shared" si="30"/>
        <v>5199.9200000000028</v>
      </c>
      <c r="S51" s="105">
        <f t="shared" si="22"/>
        <v>5479.1557040000034</v>
      </c>
      <c r="T51" s="105"/>
      <c r="U51" s="112"/>
      <c r="V51" s="106">
        <f t="shared" si="27"/>
        <v>4012.54</v>
      </c>
      <c r="W51" s="106">
        <f t="shared" si="28"/>
        <v>9491.6957040000034</v>
      </c>
      <c r="X51" s="96">
        <f t="shared" si="24"/>
        <v>7790</v>
      </c>
      <c r="Y51" s="6">
        <f t="shared" si="29"/>
        <v>1701.6957040000034</v>
      </c>
      <c r="Z51" s="4">
        <f t="shared" si="16"/>
        <v>0.21844617509627762</v>
      </c>
      <c r="AA51" s="4">
        <f t="shared" si="14"/>
        <v>0.45048675670953586</v>
      </c>
      <c r="AB51" s="123">
        <f t="shared" si="15"/>
        <v>0.30115109614814817</v>
      </c>
    </row>
    <row r="52" spans="1:29">
      <c r="A52" s="108" t="s">
        <v>151</v>
      </c>
      <c r="B52">
        <v>135</v>
      </c>
      <c r="C52" s="2">
        <v>127.6</v>
      </c>
      <c r="D52" s="3">
        <v>1.0575000000000001</v>
      </c>
      <c r="E52" s="1">
        <f t="shared" si="25"/>
        <v>0.21995800000000001</v>
      </c>
      <c r="F52" s="36">
        <f t="shared" si="19"/>
        <v>-8.449362962962971E-2</v>
      </c>
      <c r="G52" s="9"/>
      <c r="H52" s="40">
        <f t="shared" si="20"/>
        <v>-11.40664000000001</v>
      </c>
      <c r="I52" t="s">
        <v>7</v>
      </c>
      <c r="J52" s="96" t="s">
        <v>59</v>
      </c>
      <c r="K52" s="85">
        <f t="shared" si="5"/>
        <v>43543</v>
      </c>
      <c r="L52" s="86" t="str">
        <f t="shared" ca="1" si="6"/>
        <v>2019/12/2</v>
      </c>
      <c r="M52" s="84">
        <f t="shared" ca="1" si="7"/>
        <v>34965</v>
      </c>
      <c r="N52" s="109">
        <f t="shared" ca="1" si="8"/>
        <v>-0.11907403403403413</v>
      </c>
      <c r="O52" s="89">
        <f t="shared" si="21"/>
        <v>134.93700000000001</v>
      </c>
      <c r="P52" s="89">
        <f t="shared" si="3"/>
        <v>-6.2999999999988177E-2</v>
      </c>
      <c r="Q52" s="92">
        <f t="shared" si="26"/>
        <v>0.89958000000000005</v>
      </c>
      <c r="R52" s="6">
        <f t="shared" si="30"/>
        <v>5022.7300000000032</v>
      </c>
      <c r="S52" s="105">
        <f t="shared" si="22"/>
        <v>5311.5369750000036</v>
      </c>
      <c r="T52" s="105">
        <v>304.79000000000002</v>
      </c>
      <c r="U52" s="112">
        <v>290.77</v>
      </c>
      <c r="V52" s="106">
        <f t="shared" si="27"/>
        <v>4303.3099999999995</v>
      </c>
      <c r="W52" s="106">
        <f t="shared" si="28"/>
        <v>9614.846975000004</v>
      </c>
      <c r="X52" s="96">
        <f t="shared" si="24"/>
        <v>7925</v>
      </c>
      <c r="Y52" s="6">
        <f t="shared" si="29"/>
        <v>1689.846975000004</v>
      </c>
      <c r="Z52" s="4">
        <f t="shared" si="16"/>
        <v>0.21322990220820248</v>
      </c>
      <c r="AA52" s="4">
        <f t="shared" si="14"/>
        <v>0.46659072836162196</v>
      </c>
      <c r="AB52" s="123">
        <f t="shared" si="15"/>
        <v>0.30445162962962974</v>
      </c>
    </row>
    <row r="53" spans="1:29">
      <c r="A53" s="108" t="s">
        <v>152</v>
      </c>
      <c r="B53">
        <v>135</v>
      </c>
      <c r="C53" s="2">
        <v>127.77</v>
      </c>
      <c r="D53" s="3">
        <v>1.0561</v>
      </c>
      <c r="E53" s="1">
        <f t="shared" si="25"/>
        <v>0.21995859800000001</v>
      </c>
      <c r="F53" s="36">
        <f t="shared" si="19"/>
        <v>-8.327391111111114E-2</v>
      </c>
      <c r="G53" s="9"/>
      <c r="H53" s="40">
        <f t="shared" si="20"/>
        <v>-11.241978000000003</v>
      </c>
      <c r="I53" t="s">
        <v>7</v>
      </c>
      <c r="J53" s="96" t="s">
        <v>60</v>
      </c>
      <c r="K53" s="85">
        <f t="shared" si="5"/>
        <v>43544</v>
      </c>
      <c r="L53" s="86" t="str">
        <f t="shared" ca="1" si="6"/>
        <v>2019/12/2</v>
      </c>
      <c r="M53" s="84">
        <f t="shared" ca="1" si="7"/>
        <v>34830</v>
      </c>
      <c r="N53" s="109">
        <f t="shared" ca="1" si="8"/>
        <v>-0.11780999052540916</v>
      </c>
      <c r="O53" s="89">
        <f t="shared" si="21"/>
        <v>134.93789699999999</v>
      </c>
      <c r="P53" s="89">
        <f t="shared" si="3"/>
        <v>-6.2103000000007569E-2</v>
      </c>
      <c r="Q53" s="92">
        <f t="shared" si="26"/>
        <v>0.8995859799999999</v>
      </c>
      <c r="R53" s="6">
        <f t="shared" si="30"/>
        <v>5150.5000000000036</v>
      </c>
      <c r="S53" s="105">
        <f t="shared" si="22"/>
        <v>5439.4430500000044</v>
      </c>
      <c r="T53" s="105"/>
      <c r="U53" s="112"/>
      <c r="V53" s="106">
        <f t="shared" si="27"/>
        <v>4303.3099999999995</v>
      </c>
      <c r="W53" s="106">
        <f t="shared" si="28"/>
        <v>9742.753050000003</v>
      </c>
      <c r="X53" s="96">
        <f t="shared" si="24"/>
        <v>8060</v>
      </c>
      <c r="Y53" s="6">
        <f t="shared" si="29"/>
        <v>1682.753050000003</v>
      </c>
      <c r="Z53" s="4">
        <f t="shared" si="16"/>
        <v>0.20877829404466541</v>
      </c>
      <c r="AA53" s="4">
        <f t="shared" si="14"/>
        <v>0.44793503057212702</v>
      </c>
      <c r="AB53" s="123">
        <f t="shared" si="15"/>
        <v>0.30323250911111116</v>
      </c>
    </row>
    <row r="54" spans="1:29">
      <c r="A54" s="108" t="s">
        <v>153</v>
      </c>
      <c r="B54">
        <v>135</v>
      </c>
      <c r="C54" s="2">
        <v>126.13</v>
      </c>
      <c r="D54" s="3">
        <v>1.0699000000000001</v>
      </c>
      <c r="E54" s="1">
        <f t="shared" si="25"/>
        <v>0.21996432466666666</v>
      </c>
      <c r="F54" s="36">
        <f t="shared" si="19"/>
        <v>-9.5040607407407426E-2</v>
      </c>
      <c r="G54" s="9"/>
      <c r="H54" s="40">
        <f t="shared" si="20"/>
        <v>-12.830482000000003</v>
      </c>
      <c r="I54" t="s">
        <v>7</v>
      </c>
      <c r="J54" s="96" t="s">
        <v>61</v>
      </c>
      <c r="K54" s="85">
        <f t="shared" si="5"/>
        <v>43545</v>
      </c>
      <c r="L54" s="86" t="str">
        <f t="shared" ca="1" si="6"/>
        <v>2019/12/2</v>
      </c>
      <c r="M54" s="84">
        <f t="shared" ca="1" si="7"/>
        <v>34695</v>
      </c>
      <c r="N54" s="109">
        <f t="shared" ca="1" si="8"/>
        <v>-0.13497985098717397</v>
      </c>
      <c r="O54" s="89">
        <f t="shared" si="21"/>
        <v>134.94648699999999</v>
      </c>
      <c r="P54" s="89">
        <f t="shared" si="3"/>
        <v>-5.351300000000947E-2</v>
      </c>
      <c r="Q54" s="92">
        <f t="shared" si="26"/>
        <v>0.89964324666666662</v>
      </c>
      <c r="R54" s="6">
        <f t="shared" si="30"/>
        <v>4756.8400000000038</v>
      </c>
      <c r="S54" s="105">
        <f t="shared" si="22"/>
        <v>5089.3431160000046</v>
      </c>
      <c r="T54" s="105">
        <v>519.79</v>
      </c>
      <c r="U54" s="112">
        <v>501.64</v>
      </c>
      <c r="V54" s="106">
        <f t="shared" si="27"/>
        <v>4804.95</v>
      </c>
      <c r="W54" s="106">
        <f t="shared" si="28"/>
        <v>9894.2931160000044</v>
      </c>
      <c r="X54" s="96">
        <f t="shared" si="24"/>
        <v>8195</v>
      </c>
      <c r="Y54" s="6">
        <f t="shared" si="29"/>
        <v>1699.2931160000044</v>
      </c>
      <c r="Z54" s="4">
        <f t="shared" si="16"/>
        <v>0.20735730518608952</v>
      </c>
      <c r="AA54" s="4">
        <f t="shared" si="14"/>
        <v>0.50125901269892892</v>
      </c>
      <c r="AB54" s="123">
        <f t="shared" si="15"/>
        <v>0.3150049320740741</v>
      </c>
    </row>
    <row r="55" spans="1:29">
      <c r="A55" s="108" t="s">
        <v>154</v>
      </c>
      <c r="B55">
        <v>135</v>
      </c>
      <c r="C55" s="2">
        <v>125.44</v>
      </c>
      <c r="D55" s="3">
        <v>1.0757000000000001</v>
      </c>
      <c r="E55" s="1">
        <f t="shared" si="25"/>
        <v>0.21995720533333335</v>
      </c>
      <c r="F55" s="36">
        <f t="shared" si="19"/>
        <v>-9.9991229629629669E-2</v>
      </c>
      <c r="G55" s="9"/>
      <c r="H55" s="40">
        <f t="shared" si="20"/>
        <v>-13.498816000000005</v>
      </c>
      <c r="I55" t="s">
        <v>7</v>
      </c>
      <c r="J55" s="96" t="s">
        <v>62</v>
      </c>
      <c r="K55" s="85">
        <f t="shared" si="5"/>
        <v>43546</v>
      </c>
      <c r="L55" s="86" t="str">
        <f t="shared" ca="1" si="6"/>
        <v>2019/12/2</v>
      </c>
      <c r="M55" s="84">
        <f t="shared" ca="1" si="7"/>
        <v>34560</v>
      </c>
      <c r="N55" s="109">
        <f t="shared" ca="1" si="8"/>
        <v>-0.14256562037037043</v>
      </c>
      <c r="O55" s="89">
        <f t="shared" si="21"/>
        <v>134.93580800000001</v>
      </c>
      <c r="P55" s="89">
        <f t="shared" si="3"/>
        <v>-6.4191999999991367E-2</v>
      </c>
      <c r="Q55" s="92">
        <f t="shared" si="26"/>
        <v>0.89957205333333334</v>
      </c>
      <c r="R55" s="6">
        <f t="shared" si="30"/>
        <v>4882.2800000000034</v>
      </c>
      <c r="S55" s="105">
        <f t="shared" si="22"/>
        <v>5251.8685960000039</v>
      </c>
      <c r="T55" s="105"/>
      <c r="U55" s="112"/>
      <c r="V55" s="106">
        <f t="shared" si="27"/>
        <v>4804.95</v>
      </c>
      <c r="W55" s="106">
        <f t="shared" si="28"/>
        <v>10056.818596000005</v>
      </c>
      <c r="X55" s="96">
        <f t="shared" si="24"/>
        <v>8330</v>
      </c>
      <c r="Y55" s="6">
        <f t="shared" si="29"/>
        <v>1726.8185960000046</v>
      </c>
      <c r="Z55" s="4">
        <f t="shared" si="16"/>
        <v>0.2073011519807928</v>
      </c>
      <c r="AA55" s="4">
        <f t="shared" si="14"/>
        <v>0.48987066736642126</v>
      </c>
      <c r="AB55" s="123">
        <f t="shared" si="15"/>
        <v>0.31994843496296299</v>
      </c>
      <c r="AC55" s="6"/>
    </row>
    <row r="56" spans="1:29">
      <c r="A56" s="108" t="s">
        <v>155</v>
      </c>
      <c r="B56">
        <v>135</v>
      </c>
      <c r="C56" s="2">
        <v>126.97</v>
      </c>
      <c r="D56" s="3">
        <v>1.0627</v>
      </c>
      <c r="E56" s="1">
        <f t="shared" si="25"/>
        <v>0.21995401266666667</v>
      </c>
      <c r="F56" s="36">
        <f t="shared" si="19"/>
        <v>-8.9013762962962956E-2</v>
      </c>
      <c r="G56" s="9"/>
      <c r="H56" s="40">
        <f t="shared" si="20"/>
        <v>-12.016857999999999</v>
      </c>
      <c r="I56" t="s">
        <v>7</v>
      </c>
      <c r="J56" s="96" t="s">
        <v>64</v>
      </c>
      <c r="K56" s="85">
        <f t="shared" si="5"/>
        <v>43549</v>
      </c>
      <c r="L56" s="86" t="str">
        <f t="shared" ca="1" si="6"/>
        <v>2019/12/2</v>
      </c>
      <c r="M56" s="84">
        <f t="shared" ca="1" si="7"/>
        <v>34155</v>
      </c>
      <c r="N56" s="109">
        <f t="shared" ca="1" si="8"/>
        <v>-0.12841906514419557</v>
      </c>
      <c r="O56" s="89">
        <f t="shared" si="21"/>
        <v>134.93101899999999</v>
      </c>
      <c r="P56" s="89">
        <f t="shared" si="3"/>
        <v>-6.8981000000007953E-2</v>
      </c>
      <c r="Q56" s="92">
        <f t="shared" si="26"/>
        <v>0.89954012666666661</v>
      </c>
      <c r="R56" s="6">
        <f t="shared" si="30"/>
        <v>5009.2500000000036</v>
      </c>
      <c r="S56" s="105">
        <f t="shared" si="22"/>
        <v>5323.3299750000042</v>
      </c>
      <c r="T56" s="105"/>
      <c r="U56" s="112"/>
      <c r="V56" s="106">
        <f t="shared" si="27"/>
        <v>4804.95</v>
      </c>
      <c r="W56" s="106">
        <f t="shared" si="28"/>
        <v>10128.279975000005</v>
      </c>
      <c r="X56" s="96">
        <f t="shared" si="24"/>
        <v>8465</v>
      </c>
      <c r="Y56" s="6">
        <f t="shared" si="29"/>
        <v>1663.2799750000049</v>
      </c>
      <c r="Z56" s="4">
        <f t="shared" si="16"/>
        <v>0.19648906969876023</v>
      </c>
      <c r="AA56" s="4">
        <f t="shared" si="14"/>
        <v>0.45444187237879374</v>
      </c>
      <c r="AB56" s="123">
        <f t="shared" si="15"/>
        <v>0.30896777562962963</v>
      </c>
    </row>
    <row r="57" spans="1:29">
      <c r="A57" s="108" t="s">
        <v>156</v>
      </c>
      <c r="B57">
        <v>135</v>
      </c>
      <c r="C57" s="2">
        <v>130.43</v>
      </c>
      <c r="D57" s="3">
        <v>1.0346</v>
      </c>
      <c r="E57" s="1">
        <f t="shared" si="25"/>
        <v>0.2199619186666667</v>
      </c>
      <c r="F57" s="36">
        <f t="shared" si="19"/>
        <v>-6.4188903703703629E-2</v>
      </c>
      <c r="G57" s="9"/>
      <c r="H57" s="40">
        <f t="shared" si="20"/>
        <v>-8.6655019999999894</v>
      </c>
      <c r="I57" t="s">
        <v>7</v>
      </c>
      <c r="J57" s="96" t="s">
        <v>65</v>
      </c>
      <c r="K57" s="85">
        <f t="shared" si="5"/>
        <v>43550</v>
      </c>
      <c r="L57" s="86" t="str">
        <f t="shared" ca="1" si="6"/>
        <v>2019/12/2</v>
      </c>
      <c r="M57" s="84">
        <f t="shared" ca="1" si="7"/>
        <v>34020</v>
      </c>
      <c r="N57" s="109">
        <f t="shared" ca="1" si="8"/>
        <v>-9.2972023221634212E-2</v>
      </c>
      <c r="O57" s="89">
        <f t="shared" si="21"/>
        <v>134.94287800000001</v>
      </c>
      <c r="P57" s="89">
        <f t="shared" si="3"/>
        <v>-5.7121999999992568E-2</v>
      </c>
      <c r="Q57" s="92">
        <f t="shared" si="26"/>
        <v>0.89961918666666674</v>
      </c>
      <c r="R57" s="6">
        <f t="shared" si="30"/>
        <v>5139.6800000000039</v>
      </c>
      <c r="S57" s="105">
        <f t="shared" si="22"/>
        <v>5317.5129280000037</v>
      </c>
      <c r="T57" s="105"/>
      <c r="U57" s="112"/>
      <c r="V57" s="106">
        <f t="shared" si="27"/>
        <v>4804.95</v>
      </c>
      <c r="W57" s="106">
        <f t="shared" si="28"/>
        <v>10122.462928000004</v>
      </c>
      <c r="X57" s="96">
        <f t="shared" si="24"/>
        <v>8600</v>
      </c>
      <c r="Y57" s="6">
        <f t="shared" si="29"/>
        <v>1522.4629280000045</v>
      </c>
      <c r="Z57" s="4">
        <f t="shared" si="16"/>
        <v>0.17703057302325642</v>
      </c>
      <c r="AA57" s="4">
        <f t="shared" si="14"/>
        <v>0.40117071659135028</v>
      </c>
      <c r="AB57" s="123">
        <f t="shared" si="15"/>
        <v>0.28415082237037032</v>
      </c>
    </row>
    <row r="58" spans="1:29">
      <c r="A58" s="108" t="s">
        <v>157</v>
      </c>
      <c r="B58">
        <v>135</v>
      </c>
      <c r="C58" s="2">
        <v>129.27000000000001</v>
      </c>
      <c r="D58" s="3">
        <v>1.0439000000000001</v>
      </c>
      <c r="E58" s="1">
        <f t="shared" si="25"/>
        <v>0.21996330200000003</v>
      </c>
      <c r="F58" s="36">
        <f t="shared" si="19"/>
        <v>-7.2511688888888814E-2</v>
      </c>
      <c r="G58" s="9"/>
      <c r="H58" s="40">
        <f t="shared" si="20"/>
        <v>-9.7890779999999893</v>
      </c>
      <c r="I58" t="s">
        <v>7</v>
      </c>
      <c r="J58" s="96" t="s">
        <v>66</v>
      </c>
      <c r="K58" s="85">
        <f t="shared" si="5"/>
        <v>43551</v>
      </c>
      <c r="L58" s="86" t="str">
        <f t="shared" ca="1" si="6"/>
        <v>2019/12/2</v>
      </c>
      <c r="M58" s="84">
        <f t="shared" ca="1" si="7"/>
        <v>33885</v>
      </c>
      <c r="N58" s="109">
        <f t="shared" ca="1" si="8"/>
        <v>-0.10544528463922077</v>
      </c>
      <c r="O58" s="89">
        <f t="shared" si="21"/>
        <v>134.94495300000003</v>
      </c>
      <c r="P58" s="89">
        <f t="shared" si="3"/>
        <v>-5.5046999999973423E-2</v>
      </c>
      <c r="Q58" s="92">
        <f t="shared" si="26"/>
        <v>0.89963302000000023</v>
      </c>
      <c r="R58" s="6">
        <f t="shared" si="30"/>
        <v>5268.9500000000044</v>
      </c>
      <c r="S58" s="105">
        <f t="shared" si="22"/>
        <v>5500.2569050000047</v>
      </c>
      <c r="T58" s="105"/>
      <c r="U58" s="112"/>
      <c r="V58" s="106">
        <f t="shared" si="27"/>
        <v>4804.95</v>
      </c>
      <c r="W58" s="106">
        <f t="shared" si="28"/>
        <v>10305.206905000005</v>
      </c>
      <c r="X58" s="96">
        <f t="shared" si="24"/>
        <v>8735</v>
      </c>
      <c r="Y58" s="6">
        <f t="shared" si="29"/>
        <v>1570.2069050000046</v>
      </c>
      <c r="Z58" s="4">
        <f t="shared" si="16"/>
        <v>0.17976037836290826</v>
      </c>
      <c r="AA58" s="4">
        <f t="shared" si="14"/>
        <v>0.39953865854124104</v>
      </c>
      <c r="AB58" s="123">
        <f t="shared" si="15"/>
        <v>0.29247499088888884</v>
      </c>
    </row>
    <row r="59" spans="1:29">
      <c r="A59" s="108" t="s">
        <v>158</v>
      </c>
      <c r="B59">
        <v>135</v>
      </c>
      <c r="C59" s="2">
        <v>131.01</v>
      </c>
      <c r="D59" s="3">
        <v>1.03</v>
      </c>
      <c r="E59" s="1">
        <f t="shared" si="25"/>
        <v>0.21996019999999999</v>
      </c>
      <c r="F59" s="36">
        <f t="shared" si="19"/>
        <v>-6.0027511111111188E-2</v>
      </c>
      <c r="G59" s="9"/>
      <c r="H59" s="40">
        <f t="shared" si="20"/>
        <v>-8.1037140000000107</v>
      </c>
      <c r="I59" t="s">
        <v>7</v>
      </c>
      <c r="J59" s="96" t="s">
        <v>67</v>
      </c>
      <c r="K59" s="85">
        <f t="shared" si="5"/>
        <v>43552</v>
      </c>
      <c r="L59" s="86" t="str">
        <f t="shared" ca="1" si="6"/>
        <v>2019/12/2</v>
      </c>
      <c r="M59" s="84">
        <f t="shared" ca="1" si="7"/>
        <v>33750</v>
      </c>
      <c r="N59" s="109">
        <f t="shared" ca="1" si="8"/>
        <v>-8.7640166222222343E-2</v>
      </c>
      <c r="O59" s="89">
        <f t="shared" si="21"/>
        <v>134.94030000000001</v>
      </c>
      <c r="P59" s="89">
        <f t="shared" si="3"/>
        <v>-5.9699999999992315E-2</v>
      </c>
      <c r="Q59" s="92">
        <f t="shared" si="26"/>
        <v>0.89960200000000001</v>
      </c>
      <c r="R59" s="6">
        <f t="shared" si="30"/>
        <v>5399.9600000000046</v>
      </c>
      <c r="S59" s="105">
        <f t="shared" si="22"/>
        <v>5561.9588000000049</v>
      </c>
      <c r="T59" s="105"/>
      <c r="U59" s="112"/>
      <c r="V59" s="106">
        <f t="shared" si="27"/>
        <v>4804.95</v>
      </c>
      <c r="W59" s="106">
        <f t="shared" si="28"/>
        <v>10366.908800000005</v>
      </c>
      <c r="X59" s="96">
        <f t="shared" si="24"/>
        <v>8870</v>
      </c>
      <c r="Y59" s="6">
        <f t="shared" si="29"/>
        <v>1496.9088000000047</v>
      </c>
      <c r="Z59" s="4">
        <f t="shared" si="16"/>
        <v>0.1687608568207446</v>
      </c>
      <c r="AA59" s="4">
        <f t="shared" si="14"/>
        <v>0.36823871785095008</v>
      </c>
      <c r="AB59" s="123">
        <f t="shared" si="15"/>
        <v>0.2799877111111112</v>
      </c>
    </row>
    <row r="60" spans="1:29">
      <c r="A60" s="108" t="s">
        <v>159</v>
      </c>
      <c r="B60">
        <v>135</v>
      </c>
      <c r="C60" s="2">
        <v>127.02</v>
      </c>
      <c r="D60" s="3">
        <v>1.0624</v>
      </c>
      <c r="E60" s="1">
        <f t="shared" si="25"/>
        <v>0.219964032</v>
      </c>
      <c r="F60" s="36">
        <f t="shared" si="19"/>
        <v>-8.8655022222222241E-2</v>
      </c>
      <c r="G60" s="9"/>
      <c r="H60" s="40">
        <f t="shared" si="20"/>
        <v>-11.968428000000003</v>
      </c>
      <c r="I60" t="s">
        <v>7</v>
      </c>
      <c r="J60" s="96" t="s">
        <v>68</v>
      </c>
      <c r="K60" s="85">
        <f t="shared" si="5"/>
        <v>43553</v>
      </c>
      <c r="L60" s="86" t="str">
        <f t="shared" ca="1" si="6"/>
        <v>2019/12/2</v>
      </c>
      <c r="M60" s="84">
        <f t="shared" ca="1" si="7"/>
        <v>33615</v>
      </c>
      <c r="N60" s="109">
        <f t="shared" ca="1" si="8"/>
        <v>-0.12995615707273542</v>
      </c>
      <c r="O60" s="89">
        <f t="shared" si="21"/>
        <v>134.94604799999999</v>
      </c>
      <c r="P60" s="89">
        <f t="shared" si="3"/>
        <v>-5.3952000000009548E-2</v>
      </c>
      <c r="Q60" s="92">
        <f t="shared" si="26"/>
        <v>0.89964031999999994</v>
      </c>
      <c r="R60" s="6">
        <f t="shared" si="30"/>
        <v>5526.980000000005</v>
      </c>
      <c r="S60" s="105">
        <f t="shared" si="22"/>
        <v>5871.8635520000053</v>
      </c>
      <c r="T60" s="105"/>
      <c r="U60" s="112"/>
      <c r="V60" s="106">
        <f t="shared" si="27"/>
        <v>4804.95</v>
      </c>
      <c r="W60" s="106">
        <f t="shared" si="28"/>
        <v>10676.813552000005</v>
      </c>
      <c r="X60" s="96">
        <f t="shared" si="24"/>
        <v>9005</v>
      </c>
      <c r="Y60" s="6">
        <f t="shared" si="29"/>
        <v>1671.8135520000051</v>
      </c>
      <c r="Z60" s="4">
        <f t="shared" si="16"/>
        <v>0.18565392026651906</v>
      </c>
      <c r="AA60" s="4">
        <f t="shared" si="14"/>
        <v>0.39804610707015509</v>
      </c>
      <c r="AB60" s="123">
        <f t="shared" si="15"/>
        <v>0.30861905422222224</v>
      </c>
    </row>
    <row r="61" spans="1:29">
      <c r="A61" s="108" t="s">
        <v>160</v>
      </c>
      <c r="B61">
        <v>135</v>
      </c>
      <c r="C61" s="2">
        <v>122.62</v>
      </c>
      <c r="D61" s="3">
        <v>1.1005</v>
      </c>
      <c r="E61" s="1">
        <f t="shared" si="25"/>
        <v>0.21996220666666666</v>
      </c>
      <c r="F61" s="36">
        <f t="shared" si="19"/>
        <v>-0.12022420740740737</v>
      </c>
      <c r="G61" s="9"/>
      <c r="H61" s="40">
        <f t="shared" si="20"/>
        <v>-16.230267999999995</v>
      </c>
      <c r="I61" t="s">
        <v>7</v>
      </c>
      <c r="J61" s="96" t="s">
        <v>312</v>
      </c>
      <c r="K61" s="85">
        <f t="shared" si="5"/>
        <v>43556</v>
      </c>
      <c r="L61" s="86" t="str">
        <f t="shared" ca="1" si="6"/>
        <v>2019/12/2</v>
      </c>
      <c r="M61" s="84">
        <f t="shared" ca="1" si="7"/>
        <v>33210</v>
      </c>
      <c r="N61" s="109">
        <f t="shared" ca="1" si="8"/>
        <v>-0.17838144595001501</v>
      </c>
      <c r="O61" s="89">
        <f t="shared" si="21"/>
        <v>134.94331</v>
      </c>
      <c r="P61" s="89">
        <f t="shared" si="3"/>
        <v>-5.6690000000003238E-2</v>
      </c>
      <c r="Q61" s="92">
        <f t="shared" si="26"/>
        <v>0.89962206666666666</v>
      </c>
      <c r="R61" s="6">
        <f t="shared" si="30"/>
        <v>3670.8400000000047</v>
      </c>
      <c r="S61" s="105">
        <f t="shared" si="22"/>
        <v>4039.7594200000053</v>
      </c>
      <c r="T61" s="105">
        <v>1978.76</v>
      </c>
      <c r="U61" s="112">
        <v>1961.31</v>
      </c>
      <c r="V61" s="106">
        <f t="shared" si="27"/>
        <v>6766.26</v>
      </c>
      <c r="W61" s="106">
        <f t="shared" si="28"/>
        <v>10806.019420000006</v>
      </c>
      <c r="X61" s="96">
        <f t="shared" si="24"/>
        <v>9140</v>
      </c>
      <c r="Y61" s="6">
        <f t="shared" si="29"/>
        <v>1666.019420000006</v>
      </c>
      <c r="Z61" s="4">
        <f t="shared" si="16"/>
        <v>0.18227783588621516</v>
      </c>
      <c r="AA61" s="4">
        <f t="shared" si="14"/>
        <v>0.70185421318257513</v>
      </c>
      <c r="AB61" s="123">
        <f t="shared" si="15"/>
        <v>0.34018641407407402</v>
      </c>
    </row>
    <row r="62" spans="1:29">
      <c r="A62" s="108" t="s">
        <v>161</v>
      </c>
      <c r="B62">
        <v>135</v>
      </c>
      <c r="C62" s="2">
        <v>122.25</v>
      </c>
      <c r="D62" s="3">
        <v>1.1037999999999999</v>
      </c>
      <c r="E62" s="1">
        <f t="shared" si="25"/>
        <v>0.21995970000000001</v>
      </c>
      <c r="F62" s="36">
        <f t="shared" si="19"/>
        <v>-0.1228788888888889</v>
      </c>
      <c r="G62" s="9"/>
      <c r="H62" s="40">
        <f t="shared" si="20"/>
        <v>-16.588650000000001</v>
      </c>
      <c r="I62" t="s">
        <v>7</v>
      </c>
      <c r="J62" s="96" t="s">
        <v>79</v>
      </c>
      <c r="K62" s="85">
        <f t="shared" si="5"/>
        <v>43557</v>
      </c>
      <c r="L62" s="86" t="str">
        <f t="shared" ca="1" si="6"/>
        <v>2019/12/2</v>
      </c>
      <c r="M62" s="84">
        <f t="shared" ca="1" si="7"/>
        <v>33075</v>
      </c>
      <c r="N62" s="109">
        <f t="shared" ca="1" si="8"/>
        <v>-0.1830644671201814</v>
      </c>
      <c r="O62" s="89">
        <f t="shared" si="21"/>
        <v>134.93955</v>
      </c>
      <c r="P62" s="89">
        <f t="shared" si="3"/>
        <v>-6.0450000000003001E-2</v>
      </c>
      <c r="Q62" s="92">
        <f t="shared" si="26"/>
        <v>0.89959699999999998</v>
      </c>
      <c r="R62" s="6">
        <f t="shared" si="30"/>
        <v>3793.0900000000047</v>
      </c>
      <c r="S62" s="105">
        <f t="shared" si="22"/>
        <v>4186.8127420000046</v>
      </c>
      <c r="T62" s="105"/>
      <c r="U62" s="112"/>
      <c r="V62" s="106">
        <f t="shared" si="27"/>
        <v>6766.26</v>
      </c>
      <c r="W62" s="106">
        <f t="shared" si="28"/>
        <v>10953.072742000004</v>
      </c>
      <c r="X62" s="96">
        <f t="shared" si="24"/>
        <v>9275</v>
      </c>
      <c r="Y62" s="6">
        <f t="shared" si="29"/>
        <v>1678.0727420000039</v>
      </c>
      <c r="Z62" s="4">
        <f t="shared" si="16"/>
        <v>0.18092428485175249</v>
      </c>
      <c r="AA62" s="4">
        <f t="shared" si="14"/>
        <v>0.66889065506987766</v>
      </c>
      <c r="AB62" s="123">
        <f t="shared" si="15"/>
        <v>0.34283858888888891</v>
      </c>
    </row>
    <row r="63" spans="1:29">
      <c r="A63" s="108" t="s">
        <v>162</v>
      </c>
      <c r="B63">
        <v>120</v>
      </c>
      <c r="C63" s="2">
        <v>107.6</v>
      </c>
      <c r="D63" s="3">
        <v>1.1148</v>
      </c>
      <c r="E63" s="1">
        <f t="shared" si="25"/>
        <v>0.20996831999999999</v>
      </c>
      <c r="F63" s="36">
        <f t="shared" si="19"/>
        <v>-0.13148866666666675</v>
      </c>
      <c r="G63" s="9"/>
      <c r="H63" s="40">
        <f t="shared" si="20"/>
        <v>-15.77864000000001</v>
      </c>
      <c r="I63" t="s">
        <v>7</v>
      </c>
      <c r="J63" s="96" t="s">
        <v>80</v>
      </c>
      <c r="K63" s="85">
        <f t="shared" si="5"/>
        <v>43558</v>
      </c>
      <c r="L63" s="86" t="str">
        <f t="shared" ca="1" si="6"/>
        <v>2019/12/2</v>
      </c>
      <c r="M63" s="84">
        <f t="shared" ca="1" si="7"/>
        <v>29280</v>
      </c>
      <c r="N63" s="109">
        <f t="shared" ca="1" si="8"/>
        <v>-0.19669411202185805</v>
      </c>
      <c r="O63" s="89">
        <f t="shared" si="21"/>
        <v>119.95247999999999</v>
      </c>
      <c r="P63" s="89">
        <f t="shared" si="3"/>
        <v>-4.752000000000578E-2</v>
      </c>
      <c r="Q63" s="92">
        <f t="shared" si="26"/>
        <v>0.79968319999999993</v>
      </c>
      <c r="R63" s="6">
        <f t="shared" si="30"/>
        <v>3774.4300000000044</v>
      </c>
      <c r="S63" s="105">
        <f t="shared" si="22"/>
        <v>4207.7345640000049</v>
      </c>
      <c r="T63" s="105">
        <v>126.26</v>
      </c>
      <c r="U63" s="112">
        <v>126.97</v>
      </c>
      <c r="V63" s="106">
        <f t="shared" si="27"/>
        <v>6893.2300000000005</v>
      </c>
      <c r="W63" s="106">
        <f t="shared" si="28"/>
        <v>11100.964564000005</v>
      </c>
      <c r="X63" s="96">
        <f t="shared" si="24"/>
        <v>9395</v>
      </c>
      <c r="Y63" s="6">
        <f t="shared" si="29"/>
        <v>1705.9645640000053</v>
      </c>
      <c r="Z63" s="4">
        <f t="shared" si="16"/>
        <v>0.18158217817988342</v>
      </c>
      <c r="AA63" s="4">
        <f t="shared" si="14"/>
        <v>0.68190303824892196</v>
      </c>
      <c r="AB63" s="123">
        <f t="shared" si="15"/>
        <v>0.34145698666666674</v>
      </c>
    </row>
    <row r="64" spans="1:29">
      <c r="A64" s="108" t="s">
        <v>163</v>
      </c>
      <c r="B64">
        <v>120</v>
      </c>
      <c r="C64" s="2">
        <v>106.98</v>
      </c>
      <c r="D64" s="3">
        <v>1.1213</v>
      </c>
      <c r="E64" s="1">
        <f t="shared" si="25"/>
        <v>0.20997111600000001</v>
      </c>
      <c r="F64" s="36">
        <f t="shared" si="19"/>
        <v>-0.13649309999999998</v>
      </c>
      <c r="G64" s="9"/>
      <c r="H64" s="40">
        <f t="shared" si="20"/>
        <v>-16.379171999999997</v>
      </c>
      <c r="I64" t="s">
        <v>7</v>
      </c>
      <c r="J64" s="96" t="s">
        <v>81</v>
      </c>
      <c r="K64" s="85">
        <f t="shared" si="5"/>
        <v>43559</v>
      </c>
      <c r="L64" s="86" t="str">
        <f t="shared" ca="1" si="6"/>
        <v>2019/12/2</v>
      </c>
      <c r="M64" s="84">
        <f t="shared" ca="1" si="7"/>
        <v>29160</v>
      </c>
      <c r="N64" s="109">
        <f t="shared" ca="1" si="8"/>
        <v>-0.20502049999999997</v>
      </c>
      <c r="O64" s="89">
        <f t="shared" si="21"/>
        <v>119.95667400000001</v>
      </c>
      <c r="P64" s="89">
        <f t="shared" si="3"/>
        <v>-4.3325999999993314E-2</v>
      </c>
      <c r="Q64" s="92">
        <f t="shared" si="26"/>
        <v>0.79971116000000009</v>
      </c>
      <c r="R64" s="6">
        <f t="shared" si="30"/>
        <v>3530.8500000000045</v>
      </c>
      <c r="S64" s="105">
        <f t="shared" si="22"/>
        <v>3959.1421050000049</v>
      </c>
      <c r="T64" s="105">
        <v>350.56</v>
      </c>
      <c r="U64" s="112">
        <v>354.59</v>
      </c>
      <c r="V64" s="106">
        <f t="shared" si="27"/>
        <v>7247.8200000000006</v>
      </c>
      <c r="W64" s="106">
        <f t="shared" si="28"/>
        <v>11206.962105000006</v>
      </c>
      <c r="X64" s="96">
        <f t="shared" si="24"/>
        <v>9515</v>
      </c>
      <c r="Y64" s="6">
        <f t="shared" si="29"/>
        <v>1691.962105000006</v>
      </c>
      <c r="Z64" s="4">
        <f t="shared" si="16"/>
        <v>0.17782050499211843</v>
      </c>
      <c r="AA64" s="4">
        <f t="shared" si="14"/>
        <v>0.74628485828209756</v>
      </c>
      <c r="AB64" s="123">
        <f t="shared" si="15"/>
        <v>0.34646421599999999</v>
      </c>
    </row>
    <row r="65" spans="1:28">
      <c r="A65" s="108" t="s">
        <v>164</v>
      </c>
      <c r="B65">
        <v>120</v>
      </c>
      <c r="C65" s="2">
        <v>107.41</v>
      </c>
      <c r="D65" s="3">
        <v>1.1168</v>
      </c>
      <c r="E65" s="1">
        <f t="shared" si="25"/>
        <v>0.20997032533333335</v>
      </c>
      <c r="F65" s="36">
        <f t="shared" si="19"/>
        <v>-0.13302228333333338</v>
      </c>
      <c r="G65" s="9"/>
      <c r="H65" s="40">
        <f t="shared" si="20"/>
        <v>-15.962674000000007</v>
      </c>
      <c r="I65" t="s">
        <v>7</v>
      </c>
      <c r="J65" s="96" t="s">
        <v>84</v>
      </c>
      <c r="K65" s="85">
        <f t="shared" si="5"/>
        <v>43563</v>
      </c>
      <c r="L65" s="86" t="str">
        <f t="shared" ca="1" si="6"/>
        <v>2019/12/2</v>
      </c>
      <c r="M65" s="84">
        <f t="shared" ca="1" si="7"/>
        <v>28680</v>
      </c>
      <c r="N65" s="109">
        <f t="shared" ca="1" si="8"/>
        <v>-0.20315118584379366</v>
      </c>
      <c r="O65" s="89">
        <f t="shared" si="21"/>
        <v>119.955488</v>
      </c>
      <c r="P65" s="89">
        <f t="shared" si="3"/>
        <v>-4.4511999999997443E-2</v>
      </c>
      <c r="Q65" s="92">
        <f t="shared" si="26"/>
        <v>0.79970325333333336</v>
      </c>
      <c r="R65" s="6">
        <f t="shared" si="30"/>
        <v>3638.2600000000043</v>
      </c>
      <c r="S65" s="105">
        <f t="shared" si="22"/>
        <v>4063.208768000005</v>
      </c>
      <c r="T65" s="105"/>
      <c r="U65" s="112"/>
      <c r="V65" s="106">
        <f t="shared" si="27"/>
        <v>7247.8200000000006</v>
      </c>
      <c r="W65" s="106">
        <f t="shared" si="28"/>
        <v>11311.028768000006</v>
      </c>
      <c r="X65" s="96">
        <f t="shared" si="24"/>
        <v>9635</v>
      </c>
      <c r="Y65" s="6">
        <f t="shared" si="29"/>
        <v>1676.0287680000056</v>
      </c>
      <c r="Z65" s="4">
        <f t="shared" si="16"/>
        <v>0.17395212952776395</v>
      </c>
      <c r="AA65" s="4">
        <f t="shared" si="14"/>
        <v>0.70209568109652642</v>
      </c>
      <c r="AB65" s="123">
        <f t="shared" si="15"/>
        <v>0.3429926086666667</v>
      </c>
    </row>
    <row r="66" spans="1:28">
      <c r="A66" s="108" t="s">
        <v>165</v>
      </c>
      <c r="B66">
        <v>120</v>
      </c>
      <c r="C66" s="2">
        <v>107.23</v>
      </c>
      <c r="D66" s="3">
        <v>1.1186</v>
      </c>
      <c r="E66" s="1">
        <f t="shared" si="25"/>
        <v>0.20996498533333335</v>
      </c>
      <c r="F66" s="36">
        <f t="shared" ref="F66:F97" si="31">IF(G66="",($F$1*C66-B66)/B66,H66/B66)</f>
        <v>-0.13447518333333322</v>
      </c>
      <c r="G66" s="9"/>
      <c r="H66" s="40">
        <f t="shared" ref="H66:H97" si="32">IF(G66="",$F$1*C66-B66,G66-B66)</f>
        <v>-16.137021999999988</v>
      </c>
      <c r="I66" t="s">
        <v>7</v>
      </c>
      <c r="J66" s="96" t="s">
        <v>85</v>
      </c>
      <c r="K66" s="85">
        <f t="shared" si="5"/>
        <v>43564</v>
      </c>
      <c r="L66" s="86" t="str">
        <f t="shared" ca="1" si="6"/>
        <v>2019/12/2</v>
      </c>
      <c r="M66" s="84">
        <f t="shared" ca="1" si="7"/>
        <v>28560</v>
      </c>
      <c r="N66" s="109">
        <f t="shared" ca="1" si="8"/>
        <v>-0.20623294922969171</v>
      </c>
      <c r="O66" s="89">
        <f t="shared" ref="O66:O97" si="33">D66*C66</f>
        <v>119.947478</v>
      </c>
      <c r="P66" s="89">
        <f t="shared" ref="P66:P129" si="34">O66-B66</f>
        <v>-5.2521999999996183E-2</v>
      </c>
      <c r="Q66" s="92">
        <f t="shared" si="26"/>
        <v>0.79964985333333338</v>
      </c>
      <c r="R66" s="6">
        <f t="shared" si="30"/>
        <v>3745.4900000000043</v>
      </c>
      <c r="S66" s="105">
        <f t="shared" ref="S66:S97" si="35">R66*D66</f>
        <v>4189.7051140000049</v>
      </c>
      <c r="T66" s="105"/>
      <c r="U66" s="112"/>
      <c r="V66" s="106">
        <f t="shared" si="27"/>
        <v>7247.8200000000006</v>
      </c>
      <c r="W66" s="106">
        <f t="shared" si="28"/>
        <v>11437.525114000005</v>
      </c>
      <c r="X66" s="96">
        <f t="shared" si="24"/>
        <v>9755</v>
      </c>
      <c r="Y66" s="6">
        <f t="shared" si="29"/>
        <v>1682.5251140000055</v>
      </c>
      <c r="Z66" s="4">
        <f t="shared" si="16"/>
        <v>0.17247822798564894</v>
      </c>
      <c r="AA66" s="4">
        <f t="shared" si="14"/>
        <v>0.67108269609681237</v>
      </c>
      <c r="AB66" s="123">
        <f t="shared" si="15"/>
        <v>0.3444401686666666</v>
      </c>
    </row>
    <row r="67" spans="1:28">
      <c r="A67" s="108" t="s">
        <v>166</v>
      </c>
      <c r="B67">
        <v>120</v>
      </c>
      <c r="C67" s="2">
        <v>107.35</v>
      </c>
      <c r="D67" s="3">
        <v>1.1173999999999999</v>
      </c>
      <c r="E67" s="1">
        <f t="shared" si="25"/>
        <v>0.20996859333333334</v>
      </c>
      <c r="F67" s="36">
        <f t="shared" si="31"/>
        <v>-0.13350658333333337</v>
      </c>
      <c r="G67" s="9"/>
      <c r="H67" s="40">
        <f t="shared" si="32"/>
        <v>-16.020790000000005</v>
      </c>
      <c r="I67" t="s">
        <v>7</v>
      </c>
      <c r="J67" s="96" t="s">
        <v>86</v>
      </c>
      <c r="K67" s="85">
        <f t="shared" ref="K67:K130" si="36">DATE(MID(J67,1,4),MID(J67,5,2),MID(J67,7,2))</f>
        <v>43565</v>
      </c>
      <c r="L67" s="86" t="str">
        <f t="shared" ref="L67:L130" ca="1" si="37">IF(LEN(J67) &gt; 15,DATE(MID(J67,12,4),MID(J67,16,2),MID(J67,18,2)),TEXT(TODAY(),"yyyy/m/d"))</f>
        <v>2019/12/2</v>
      </c>
      <c r="M67" s="84">
        <f t="shared" ref="M67:M130" ca="1" si="38">(L67-K67+1)*B67</f>
        <v>28440</v>
      </c>
      <c r="N67" s="109">
        <f t="shared" ref="N67:N130" ca="1" si="39">H67/M67*365</f>
        <v>-0.20561140471167375</v>
      </c>
      <c r="O67" s="89">
        <f t="shared" si="33"/>
        <v>119.95288999999998</v>
      </c>
      <c r="P67" s="89">
        <f t="shared" si="34"/>
        <v>-4.7110000000017749E-2</v>
      </c>
      <c r="Q67" s="92">
        <f t="shared" si="26"/>
        <v>0.79968593333333327</v>
      </c>
      <c r="R67" s="6">
        <f t="shared" si="30"/>
        <v>3852.8400000000042</v>
      </c>
      <c r="S67" s="105">
        <f t="shared" si="35"/>
        <v>4305.1634160000049</v>
      </c>
      <c r="T67" s="105"/>
      <c r="U67" s="112"/>
      <c r="V67" s="106">
        <f t="shared" si="27"/>
        <v>7247.8200000000006</v>
      </c>
      <c r="W67" s="106">
        <f t="shared" si="28"/>
        <v>11552.983416000006</v>
      </c>
      <c r="X67" s="96">
        <f t="shared" ref="X67:X98" si="40">X66+B67</f>
        <v>9875</v>
      </c>
      <c r="Y67" s="6">
        <f t="shared" si="29"/>
        <v>1677.9834160000064</v>
      </c>
      <c r="Z67" s="4">
        <f t="shared" si="16"/>
        <v>0.16992237124050691</v>
      </c>
      <c r="AA67" s="4">
        <f t="shared" ref="AA67:AA130" si="41">S67/(X67-V67)-1</f>
        <v>0.63870135125876648</v>
      </c>
      <c r="AB67" s="123">
        <f t="shared" ref="AB67:AB130" si="42">IF(E67-F67&lt;0,"达成",E67-F67)</f>
        <v>0.34347517666666671</v>
      </c>
    </row>
    <row r="68" spans="1:28">
      <c r="A68" s="108" t="s">
        <v>167</v>
      </c>
      <c r="B68">
        <v>120</v>
      </c>
      <c r="C68" s="2">
        <v>109.55</v>
      </c>
      <c r="D68" s="3">
        <v>1.095</v>
      </c>
      <c r="E68" s="1">
        <f t="shared" si="25"/>
        <v>0.20997150000000001</v>
      </c>
      <c r="F68" s="36">
        <f t="shared" si="31"/>
        <v>-0.11574891666666669</v>
      </c>
      <c r="G68" s="9"/>
      <c r="H68" s="40">
        <f t="shared" si="32"/>
        <v>-13.889870000000002</v>
      </c>
      <c r="I68" t="s">
        <v>7</v>
      </c>
      <c r="J68" s="96" t="s">
        <v>87</v>
      </c>
      <c r="K68" s="85">
        <f t="shared" si="36"/>
        <v>43566</v>
      </c>
      <c r="L68" s="86" t="str">
        <f t="shared" ca="1" si="37"/>
        <v>2019/12/2</v>
      </c>
      <c r="M68" s="84">
        <f t="shared" ca="1" si="38"/>
        <v>28320</v>
      </c>
      <c r="N68" s="109">
        <f t="shared" ca="1" si="39"/>
        <v>-0.17901845162429381</v>
      </c>
      <c r="O68" s="89">
        <f t="shared" si="33"/>
        <v>119.95724999999999</v>
      </c>
      <c r="P68" s="89">
        <f t="shared" si="34"/>
        <v>-4.2750000000012278E-2</v>
      </c>
      <c r="Q68" s="92">
        <f t="shared" si="26"/>
        <v>0.79971499999999995</v>
      </c>
      <c r="R68" s="6">
        <f t="shared" si="30"/>
        <v>3962.3900000000044</v>
      </c>
      <c r="S68" s="105">
        <f t="shared" si="35"/>
        <v>4338.8170500000051</v>
      </c>
      <c r="T68" s="105"/>
      <c r="U68" s="112"/>
      <c r="V68" s="106">
        <f t="shared" si="27"/>
        <v>7247.8200000000006</v>
      </c>
      <c r="W68" s="106">
        <f t="shared" si="28"/>
        <v>11586.637050000005</v>
      </c>
      <c r="X68" s="96">
        <f t="shared" si="40"/>
        <v>9995</v>
      </c>
      <c r="Y68" s="6">
        <f t="shared" si="29"/>
        <v>1591.6370500000048</v>
      </c>
      <c r="Z68" s="4">
        <f t="shared" ref="Z68:Z131" si="43">W68/X68-1</f>
        <v>0.15924332666333219</v>
      </c>
      <c r="AA68" s="4">
        <f t="shared" si="41"/>
        <v>0.57937122795011842</v>
      </c>
      <c r="AB68" s="123">
        <f t="shared" si="42"/>
        <v>0.32572041666666668</v>
      </c>
    </row>
    <row r="69" spans="1:28">
      <c r="A69" s="108" t="s">
        <v>168</v>
      </c>
      <c r="B69">
        <v>135</v>
      </c>
      <c r="C69" s="2">
        <v>123.52</v>
      </c>
      <c r="D69" s="3">
        <v>1.0925</v>
      </c>
      <c r="E69" s="1">
        <f t="shared" si="25"/>
        <v>0.21996373333333336</v>
      </c>
      <c r="F69" s="36">
        <f t="shared" si="31"/>
        <v>-0.11376687407407413</v>
      </c>
      <c r="G69" s="9"/>
      <c r="H69" s="40">
        <f t="shared" si="32"/>
        <v>-15.358528000000007</v>
      </c>
      <c r="I69" t="s">
        <v>7</v>
      </c>
      <c r="J69" s="96" t="s">
        <v>88</v>
      </c>
      <c r="K69" s="85">
        <f t="shared" si="36"/>
        <v>43567</v>
      </c>
      <c r="L69" s="86" t="str">
        <f t="shared" ca="1" si="37"/>
        <v>2019/12/2</v>
      </c>
      <c r="M69" s="84">
        <f t="shared" ca="1" si="38"/>
        <v>31725</v>
      </c>
      <c r="N69" s="109">
        <f t="shared" ca="1" si="39"/>
        <v>-0.1767017405831364</v>
      </c>
      <c r="O69" s="89">
        <f t="shared" si="33"/>
        <v>134.94560000000001</v>
      </c>
      <c r="P69" s="89">
        <f t="shared" si="34"/>
        <v>-5.4399999999986903E-2</v>
      </c>
      <c r="Q69" s="92">
        <f t="shared" si="26"/>
        <v>0.8996373333333334</v>
      </c>
      <c r="R69" s="6">
        <f t="shared" si="30"/>
        <v>4085.9100000000044</v>
      </c>
      <c r="S69" s="105">
        <f t="shared" si="35"/>
        <v>4463.8566750000045</v>
      </c>
      <c r="T69" s="105"/>
      <c r="U69" s="112"/>
      <c r="V69" s="106">
        <f t="shared" si="27"/>
        <v>7247.8200000000006</v>
      </c>
      <c r="W69" s="106">
        <f t="shared" si="28"/>
        <v>11711.676675000006</v>
      </c>
      <c r="X69" s="96">
        <f t="shared" si="40"/>
        <v>10130</v>
      </c>
      <c r="Y69" s="6">
        <f t="shared" si="29"/>
        <v>1581.6766750000061</v>
      </c>
      <c r="Z69" s="4">
        <f t="shared" si="43"/>
        <v>0.15613787512339639</v>
      </c>
      <c r="AA69" s="4">
        <f t="shared" si="41"/>
        <v>0.54877789555128609</v>
      </c>
      <c r="AB69" s="123">
        <f t="shared" si="42"/>
        <v>0.33373060740740745</v>
      </c>
    </row>
    <row r="70" spans="1:28">
      <c r="A70" s="108" t="s">
        <v>169</v>
      </c>
      <c r="B70">
        <v>135</v>
      </c>
      <c r="C70" s="2">
        <v>124.78</v>
      </c>
      <c r="D70" s="3">
        <v>1.0813999999999999</v>
      </c>
      <c r="E70" s="1">
        <f t="shared" si="25"/>
        <v>0.21995806133333334</v>
      </c>
      <c r="F70" s="36">
        <f t="shared" si="31"/>
        <v>-0.10472660740740741</v>
      </c>
      <c r="G70" s="9"/>
      <c r="H70" s="40">
        <f t="shared" si="32"/>
        <v>-14.138092</v>
      </c>
      <c r="I70" t="s">
        <v>7</v>
      </c>
      <c r="J70" s="96" t="s">
        <v>89</v>
      </c>
      <c r="K70" s="85">
        <f t="shared" si="36"/>
        <v>43570</v>
      </c>
      <c r="L70" s="86" t="str">
        <f t="shared" ca="1" si="37"/>
        <v>2019/12/2</v>
      </c>
      <c r="M70" s="84">
        <f t="shared" ca="1" si="38"/>
        <v>31320</v>
      </c>
      <c r="N70" s="109">
        <f t="shared" ca="1" si="39"/>
        <v>-0.16476384355044701</v>
      </c>
      <c r="O70" s="89">
        <f t="shared" si="33"/>
        <v>134.93709199999998</v>
      </c>
      <c r="P70" s="89">
        <f t="shared" si="34"/>
        <v>-6.2908000000021502E-2</v>
      </c>
      <c r="Q70" s="92">
        <f t="shared" si="26"/>
        <v>0.89958061333333317</v>
      </c>
      <c r="R70" s="6">
        <f t="shared" si="30"/>
        <v>4210.6900000000041</v>
      </c>
      <c r="S70" s="105">
        <f t="shared" si="35"/>
        <v>4553.440166000004</v>
      </c>
      <c r="T70" s="105"/>
      <c r="U70" s="112"/>
      <c r="V70" s="106">
        <f t="shared" si="27"/>
        <v>7247.8200000000006</v>
      </c>
      <c r="W70" s="106">
        <f t="shared" si="28"/>
        <v>11801.260166000004</v>
      </c>
      <c r="X70" s="96">
        <f t="shared" si="40"/>
        <v>10265</v>
      </c>
      <c r="Y70" s="6">
        <f t="shared" si="29"/>
        <v>1536.2601660000037</v>
      </c>
      <c r="Z70" s="4">
        <f t="shared" si="43"/>
        <v>0.14966002591329808</v>
      </c>
      <c r="AA70" s="4">
        <f t="shared" si="41"/>
        <v>0.5091708701502744</v>
      </c>
      <c r="AB70" s="123">
        <f t="shared" si="42"/>
        <v>0.32468466874074076</v>
      </c>
    </row>
    <row r="71" spans="1:28">
      <c r="A71" s="108" t="s">
        <v>170</v>
      </c>
      <c r="B71">
        <v>135</v>
      </c>
      <c r="C71" s="2">
        <v>122.31</v>
      </c>
      <c r="D71" s="3">
        <v>1.1032999999999999</v>
      </c>
      <c r="E71" s="1">
        <f t="shared" si="25"/>
        <v>0.21996308200000003</v>
      </c>
      <c r="F71" s="36">
        <f t="shared" si="31"/>
        <v>-0.12244839999999992</v>
      </c>
      <c r="G71" s="9"/>
      <c r="H71" s="40">
        <f t="shared" si="32"/>
        <v>-16.530533999999989</v>
      </c>
      <c r="I71" t="s">
        <v>7</v>
      </c>
      <c r="J71" s="96" t="s">
        <v>90</v>
      </c>
      <c r="K71" s="85">
        <f t="shared" si="36"/>
        <v>43571</v>
      </c>
      <c r="L71" s="86" t="str">
        <f t="shared" ca="1" si="37"/>
        <v>2019/12/2</v>
      </c>
      <c r="M71" s="84">
        <f t="shared" ca="1" si="38"/>
        <v>31185</v>
      </c>
      <c r="N71" s="109">
        <f t="shared" ca="1" si="39"/>
        <v>-0.19347907359307345</v>
      </c>
      <c r="O71" s="89">
        <f t="shared" si="33"/>
        <v>134.94462300000001</v>
      </c>
      <c r="P71" s="89">
        <f t="shared" si="34"/>
        <v>-5.5376999999992904E-2</v>
      </c>
      <c r="Q71" s="92">
        <f t="shared" si="26"/>
        <v>0.89963082000000005</v>
      </c>
      <c r="R71" s="6">
        <f t="shared" si="30"/>
        <v>4333.0000000000045</v>
      </c>
      <c r="S71" s="105">
        <f t="shared" si="35"/>
        <v>4780.5989000000045</v>
      </c>
      <c r="T71" s="105"/>
      <c r="U71" s="112"/>
      <c r="V71" s="106">
        <f t="shared" si="27"/>
        <v>7247.8200000000006</v>
      </c>
      <c r="W71" s="106">
        <f t="shared" si="28"/>
        <v>12028.418900000004</v>
      </c>
      <c r="X71" s="96">
        <f t="shared" si="40"/>
        <v>10400</v>
      </c>
      <c r="Y71" s="6">
        <f t="shared" si="29"/>
        <v>1628.4189000000042</v>
      </c>
      <c r="Z71" s="4">
        <f t="shared" si="43"/>
        <v>0.15657874038461572</v>
      </c>
      <c r="AA71" s="4">
        <f t="shared" si="41"/>
        <v>0.51660086035696096</v>
      </c>
      <c r="AB71" s="123">
        <f t="shared" si="42"/>
        <v>0.34241148199999993</v>
      </c>
    </row>
    <row r="72" spans="1:28">
      <c r="A72" s="108" t="s">
        <v>171</v>
      </c>
      <c r="B72">
        <v>120</v>
      </c>
      <c r="C72" s="2">
        <v>108.19</v>
      </c>
      <c r="D72" s="3">
        <v>1.1087</v>
      </c>
      <c r="E72" s="1">
        <f t="shared" si="25"/>
        <v>0.20996683533333332</v>
      </c>
      <c r="F72" s="36">
        <f t="shared" si="31"/>
        <v>-0.12672638333333333</v>
      </c>
      <c r="G72" s="9"/>
      <c r="H72" s="40">
        <f t="shared" si="32"/>
        <v>-15.207166000000001</v>
      </c>
      <c r="I72" t="s">
        <v>7</v>
      </c>
      <c r="J72" s="96" t="s">
        <v>91</v>
      </c>
      <c r="K72" s="85">
        <f t="shared" si="36"/>
        <v>43572</v>
      </c>
      <c r="L72" s="86" t="str">
        <f t="shared" ca="1" si="37"/>
        <v>2019/12/2</v>
      </c>
      <c r="M72" s="84">
        <f t="shared" ca="1" si="38"/>
        <v>27600</v>
      </c>
      <c r="N72" s="109">
        <f t="shared" ca="1" si="39"/>
        <v>-0.2011092605072464</v>
      </c>
      <c r="O72" s="89">
        <f t="shared" si="33"/>
        <v>119.950253</v>
      </c>
      <c r="P72" s="89">
        <f t="shared" si="34"/>
        <v>-4.9746999999996433E-2</v>
      </c>
      <c r="Q72" s="92">
        <f t="shared" si="26"/>
        <v>0.7996683533333333</v>
      </c>
      <c r="R72" s="6">
        <f t="shared" si="30"/>
        <v>4441.1900000000041</v>
      </c>
      <c r="S72" s="105">
        <f t="shared" si="35"/>
        <v>4923.947353000005</v>
      </c>
      <c r="T72" s="105"/>
      <c r="U72" s="112"/>
      <c r="V72" s="106">
        <f t="shared" si="27"/>
        <v>7247.8200000000006</v>
      </c>
      <c r="W72" s="106">
        <f t="shared" si="28"/>
        <v>12171.767353000007</v>
      </c>
      <c r="X72" s="96">
        <f t="shared" si="40"/>
        <v>10520</v>
      </c>
      <c r="Y72" s="6">
        <f t="shared" si="29"/>
        <v>1651.7673530000066</v>
      </c>
      <c r="Z72" s="4">
        <f t="shared" si="43"/>
        <v>0.15701210579847968</v>
      </c>
      <c r="AA72" s="4">
        <f t="shared" si="41"/>
        <v>0.50479110348452894</v>
      </c>
      <c r="AB72" s="123">
        <f t="shared" si="42"/>
        <v>0.33669321866666668</v>
      </c>
    </row>
    <row r="73" spans="1:28">
      <c r="A73" s="108" t="s">
        <v>172</v>
      </c>
      <c r="B73">
        <v>120</v>
      </c>
      <c r="C73" s="2">
        <v>108.77</v>
      </c>
      <c r="D73" s="3">
        <v>1.1028</v>
      </c>
      <c r="E73" s="1">
        <f t="shared" si="25"/>
        <v>0.20996770400000001</v>
      </c>
      <c r="F73" s="36">
        <f t="shared" si="31"/>
        <v>-0.12204481666666674</v>
      </c>
      <c r="G73" s="9"/>
      <c r="H73" s="40">
        <f t="shared" si="32"/>
        <v>-14.645378000000008</v>
      </c>
      <c r="I73" t="s">
        <v>7</v>
      </c>
      <c r="J73" s="96" t="s">
        <v>92</v>
      </c>
      <c r="K73" s="85">
        <f t="shared" si="36"/>
        <v>43573</v>
      </c>
      <c r="L73" s="86" t="str">
        <f t="shared" ca="1" si="37"/>
        <v>2019/12/2</v>
      </c>
      <c r="M73" s="84">
        <f t="shared" ca="1" si="38"/>
        <v>27480</v>
      </c>
      <c r="N73" s="109">
        <f t="shared" ca="1" si="39"/>
        <v>-0.19452558114992732</v>
      </c>
      <c r="O73" s="89">
        <f t="shared" si="33"/>
        <v>119.951556</v>
      </c>
      <c r="P73" s="89">
        <f t="shared" si="34"/>
        <v>-4.8444000000003484E-2</v>
      </c>
      <c r="Q73" s="92">
        <f t="shared" si="26"/>
        <v>0.79967703999999995</v>
      </c>
      <c r="R73" s="6">
        <f t="shared" si="30"/>
        <v>4549.9600000000046</v>
      </c>
      <c r="S73" s="105">
        <f t="shared" si="35"/>
        <v>5017.6958880000047</v>
      </c>
      <c r="T73" s="105"/>
      <c r="U73" s="112"/>
      <c r="V73" s="106">
        <f t="shared" si="27"/>
        <v>7247.8200000000006</v>
      </c>
      <c r="W73" s="106">
        <f t="shared" si="28"/>
        <v>12265.515888000005</v>
      </c>
      <c r="X73" s="96">
        <f t="shared" si="40"/>
        <v>10640</v>
      </c>
      <c r="Y73" s="6">
        <f t="shared" si="29"/>
        <v>1625.5158880000054</v>
      </c>
      <c r="Z73" s="4">
        <f t="shared" si="43"/>
        <v>0.1527740496240606</v>
      </c>
      <c r="AA73" s="4">
        <f t="shared" si="41"/>
        <v>0.47919505686608788</v>
      </c>
      <c r="AB73" s="123">
        <f t="shared" si="42"/>
        <v>0.33201252066666675</v>
      </c>
    </row>
    <row r="74" spans="1:28">
      <c r="A74" s="108" t="s">
        <v>173</v>
      </c>
      <c r="B74">
        <v>120</v>
      </c>
      <c r="C74" s="2">
        <v>108.14</v>
      </c>
      <c r="D74" s="3">
        <v>1.1092</v>
      </c>
      <c r="E74" s="1">
        <f t="shared" si="25"/>
        <v>0.20996592533333336</v>
      </c>
      <c r="F74" s="36">
        <f t="shared" si="31"/>
        <v>-0.12712996666666665</v>
      </c>
      <c r="G74" s="9"/>
      <c r="H74" s="40">
        <f t="shared" si="32"/>
        <v>-15.255595999999997</v>
      </c>
      <c r="I74" t="s">
        <v>7</v>
      </c>
      <c r="J74" s="96" t="s">
        <v>93</v>
      </c>
      <c r="K74" s="85">
        <f t="shared" si="36"/>
        <v>43574</v>
      </c>
      <c r="L74" s="86" t="str">
        <f t="shared" ca="1" si="37"/>
        <v>2019/12/2</v>
      </c>
      <c r="M74" s="84">
        <f t="shared" ca="1" si="38"/>
        <v>27360</v>
      </c>
      <c r="N74" s="109">
        <f t="shared" ca="1" si="39"/>
        <v>-0.2035194641812865</v>
      </c>
      <c r="O74" s="89">
        <f t="shared" si="33"/>
        <v>119.948888</v>
      </c>
      <c r="P74" s="89">
        <f t="shared" si="34"/>
        <v>-5.1112000000003377E-2</v>
      </c>
      <c r="Q74" s="92">
        <f t="shared" si="26"/>
        <v>0.79965925333333332</v>
      </c>
      <c r="R74" s="6">
        <f t="shared" si="30"/>
        <v>4658.1000000000049</v>
      </c>
      <c r="S74" s="105">
        <f t="shared" si="35"/>
        <v>5166.7645200000052</v>
      </c>
      <c r="T74" s="105"/>
      <c r="U74" s="112"/>
      <c r="V74" s="106">
        <f t="shared" si="27"/>
        <v>7247.8200000000006</v>
      </c>
      <c r="W74" s="106">
        <f t="shared" si="28"/>
        <v>12414.584520000006</v>
      </c>
      <c r="X74" s="96">
        <f t="shared" si="40"/>
        <v>10760</v>
      </c>
      <c r="Y74" s="6">
        <f t="shared" si="29"/>
        <v>1654.5845200000058</v>
      </c>
      <c r="Z74" s="4">
        <f t="shared" si="43"/>
        <v>0.15377179553903408</v>
      </c>
      <c r="AA74" s="4">
        <f t="shared" si="41"/>
        <v>0.47109900973184926</v>
      </c>
      <c r="AB74" s="123">
        <f t="shared" si="42"/>
        <v>0.33709589200000001</v>
      </c>
    </row>
    <row r="75" spans="1:28">
      <c r="A75" s="108" t="s">
        <v>174</v>
      </c>
      <c r="B75">
        <v>120</v>
      </c>
      <c r="C75" s="2">
        <v>109.71</v>
      </c>
      <c r="D75" s="3">
        <v>1.0932999999999999</v>
      </c>
      <c r="E75" s="1">
        <f t="shared" si="25"/>
        <v>0.209963962</v>
      </c>
      <c r="F75" s="36">
        <f t="shared" si="31"/>
        <v>-0.1144574500000001</v>
      </c>
      <c r="G75" s="9"/>
      <c r="H75" s="40">
        <f t="shared" si="32"/>
        <v>-13.734894000000011</v>
      </c>
      <c r="I75" t="s">
        <v>7</v>
      </c>
      <c r="J75" s="96" t="s">
        <v>95</v>
      </c>
      <c r="K75" s="85">
        <f t="shared" si="36"/>
        <v>43577</v>
      </c>
      <c r="L75" s="86" t="str">
        <f t="shared" ca="1" si="37"/>
        <v>2019/12/2</v>
      </c>
      <c r="M75" s="84">
        <f t="shared" ca="1" si="38"/>
        <v>27000</v>
      </c>
      <c r="N75" s="109">
        <f t="shared" ca="1" si="39"/>
        <v>-0.18567541888888905</v>
      </c>
      <c r="O75" s="89">
        <f t="shared" si="33"/>
        <v>119.94594299999999</v>
      </c>
      <c r="P75" s="89">
        <f t="shared" si="34"/>
        <v>-5.4057000000014455E-2</v>
      </c>
      <c r="Q75" s="92">
        <f t="shared" si="26"/>
        <v>0.79963961999999988</v>
      </c>
      <c r="R75" s="6">
        <f t="shared" ref="R75:R106" si="44">R74+C75-T75</f>
        <v>4767.8100000000049</v>
      </c>
      <c r="S75" s="105">
        <f t="shared" si="35"/>
        <v>5212.6466730000047</v>
      </c>
      <c r="T75" s="105"/>
      <c r="U75" s="112"/>
      <c r="V75" s="106">
        <f t="shared" si="27"/>
        <v>7247.8200000000006</v>
      </c>
      <c r="W75" s="106">
        <f t="shared" si="28"/>
        <v>12460.466673000006</v>
      </c>
      <c r="X75" s="96">
        <f t="shared" si="40"/>
        <v>10880</v>
      </c>
      <c r="Y75" s="6">
        <f t="shared" si="29"/>
        <v>1580.4666730000063</v>
      </c>
      <c r="Z75" s="4">
        <f t="shared" si="43"/>
        <v>0.14526348097426522</v>
      </c>
      <c r="AA75" s="4">
        <f t="shared" si="41"/>
        <v>0.43512895093305004</v>
      </c>
      <c r="AB75" s="123">
        <f t="shared" si="42"/>
        <v>0.32442141200000008</v>
      </c>
    </row>
    <row r="76" spans="1:28">
      <c r="A76" s="108" t="s">
        <v>175</v>
      </c>
      <c r="B76">
        <v>135</v>
      </c>
      <c r="C76" s="2">
        <v>125.35</v>
      </c>
      <c r="D76" s="3">
        <v>1.0765</v>
      </c>
      <c r="E76" s="1">
        <f t="shared" si="25"/>
        <v>0.21995951666666669</v>
      </c>
      <c r="F76" s="36">
        <f t="shared" si="31"/>
        <v>-0.10063696296296304</v>
      </c>
      <c r="G76" s="9"/>
      <c r="H76" s="40">
        <f t="shared" si="32"/>
        <v>-13.58599000000001</v>
      </c>
      <c r="I76" t="s">
        <v>7</v>
      </c>
      <c r="J76" s="96" t="s">
        <v>96</v>
      </c>
      <c r="K76" s="85">
        <f t="shared" si="36"/>
        <v>43578</v>
      </c>
      <c r="L76" s="86" t="str">
        <f t="shared" ca="1" si="37"/>
        <v>2019/12/2</v>
      </c>
      <c r="M76" s="84">
        <f t="shared" ca="1" si="38"/>
        <v>30240</v>
      </c>
      <c r="N76" s="109">
        <f t="shared" ca="1" si="39"/>
        <v>-0.16398433697089959</v>
      </c>
      <c r="O76" s="89">
        <f t="shared" si="33"/>
        <v>134.93927500000001</v>
      </c>
      <c r="P76" s="89">
        <f t="shared" si="34"/>
        <v>-6.0724999999990814E-2</v>
      </c>
      <c r="Q76" s="92">
        <f t="shared" si="26"/>
        <v>0.89959516666666672</v>
      </c>
      <c r="R76" s="6">
        <f t="shared" si="44"/>
        <v>4893.1600000000053</v>
      </c>
      <c r="S76" s="105">
        <f t="shared" si="35"/>
        <v>5267.4867400000057</v>
      </c>
      <c r="T76" s="105"/>
      <c r="U76" s="112"/>
      <c r="V76" s="106">
        <f t="shared" si="27"/>
        <v>7247.8200000000006</v>
      </c>
      <c r="W76" s="106">
        <f t="shared" si="28"/>
        <v>12515.306740000007</v>
      </c>
      <c r="X76" s="96">
        <f t="shared" si="40"/>
        <v>11015</v>
      </c>
      <c r="Y76" s="6">
        <f t="shared" si="29"/>
        <v>1500.3067400000073</v>
      </c>
      <c r="Z76" s="4">
        <f t="shared" si="43"/>
        <v>0.13620578665456251</v>
      </c>
      <c r="AA76" s="4">
        <f t="shared" si="41"/>
        <v>0.39825724812724816</v>
      </c>
      <c r="AB76" s="123">
        <f t="shared" si="42"/>
        <v>0.32059647962962973</v>
      </c>
    </row>
    <row r="77" spans="1:28">
      <c r="A77" s="108" t="s">
        <v>176</v>
      </c>
      <c r="B77">
        <v>135</v>
      </c>
      <c r="C77" s="2">
        <v>124.26</v>
      </c>
      <c r="D77" s="3">
        <v>1.0860000000000001</v>
      </c>
      <c r="E77" s="1">
        <f t="shared" si="25"/>
        <v>0.21996424000000003</v>
      </c>
      <c r="F77" s="36">
        <f t="shared" si="31"/>
        <v>-0.10845751111111107</v>
      </c>
      <c r="G77" s="9"/>
      <c r="H77" s="40">
        <f t="shared" si="32"/>
        <v>-14.641763999999995</v>
      </c>
      <c r="I77" t="s">
        <v>7</v>
      </c>
      <c r="J77" s="96" t="s">
        <v>97</v>
      </c>
      <c r="K77" s="85">
        <f t="shared" si="36"/>
        <v>43579</v>
      </c>
      <c r="L77" s="86" t="str">
        <f t="shared" ca="1" si="37"/>
        <v>2019/12/2</v>
      </c>
      <c r="M77" s="84">
        <f t="shared" ca="1" si="38"/>
        <v>30105</v>
      </c>
      <c r="N77" s="109">
        <f t="shared" ca="1" si="39"/>
        <v>-0.17752014150473339</v>
      </c>
      <c r="O77" s="89">
        <f t="shared" si="33"/>
        <v>134.94636000000003</v>
      </c>
      <c r="P77" s="89">
        <f t="shared" si="34"/>
        <v>-5.3639999999973043E-2</v>
      </c>
      <c r="Q77" s="92">
        <f t="shared" si="26"/>
        <v>0.89964240000000018</v>
      </c>
      <c r="R77" s="6">
        <f t="shared" si="44"/>
        <v>5017.4200000000055</v>
      </c>
      <c r="S77" s="105">
        <f t="shared" si="35"/>
        <v>5448.9181200000066</v>
      </c>
      <c r="T77" s="105"/>
      <c r="U77" s="112"/>
      <c r="V77" s="106">
        <f t="shared" si="27"/>
        <v>7247.8200000000006</v>
      </c>
      <c r="W77" s="106">
        <f t="shared" si="28"/>
        <v>12696.738120000007</v>
      </c>
      <c r="X77" s="96">
        <f t="shared" si="40"/>
        <v>11150</v>
      </c>
      <c r="Y77" s="6">
        <f t="shared" si="29"/>
        <v>1546.7381200000073</v>
      </c>
      <c r="Z77" s="4">
        <f t="shared" si="43"/>
        <v>0.13872090762331912</v>
      </c>
      <c r="AA77" s="4">
        <f t="shared" si="41"/>
        <v>0.39637795283662136</v>
      </c>
      <c r="AB77" s="123">
        <f t="shared" si="42"/>
        <v>0.3284217511111111</v>
      </c>
    </row>
    <row r="78" spans="1:28">
      <c r="A78" s="108" t="s">
        <v>177</v>
      </c>
      <c r="B78">
        <v>135</v>
      </c>
      <c r="C78" s="2">
        <v>129.08000000000001</v>
      </c>
      <c r="D78" s="3">
        <v>1.0454000000000001</v>
      </c>
      <c r="E78" s="1">
        <f t="shared" si="25"/>
        <v>0.21996015466666669</v>
      </c>
      <c r="F78" s="36">
        <f t="shared" si="31"/>
        <v>-7.3874903703703601E-2</v>
      </c>
      <c r="G78" s="9"/>
      <c r="H78" s="40">
        <f t="shared" si="32"/>
        <v>-9.9731119999999862</v>
      </c>
      <c r="I78" t="s">
        <v>7</v>
      </c>
      <c r="J78" s="96" t="s">
        <v>98</v>
      </c>
      <c r="K78" s="85">
        <f t="shared" si="36"/>
        <v>43580</v>
      </c>
      <c r="L78" s="86" t="str">
        <f t="shared" ca="1" si="37"/>
        <v>2019/12/2</v>
      </c>
      <c r="M78" s="84">
        <f t="shared" ca="1" si="38"/>
        <v>29970</v>
      </c>
      <c r="N78" s="109">
        <f t="shared" ca="1" si="39"/>
        <v>-0.12146099032365681</v>
      </c>
      <c r="O78" s="89">
        <f t="shared" si="33"/>
        <v>134.94023200000004</v>
      </c>
      <c r="P78" s="89">
        <f t="shared" si="34"/>
        <v>-5.976799999996274E-2</v>
      </c>
      <c r="Q78" s="92">
        <f t="shared" si="26"/>
        <v>0.89960154666666692</v>
      </c>
      <c r="R78" s="6">
        <f t="shared" si="44"/>
        <v>5146.5000000000055</v>
      </c>
      <c r="S78" s="105">
        <f t="shared" si="35"/>
        <v>5380.1511000000064</v>
      </c>
      <c r="T78" s="105"/>
      <c r="U78" s="112"/>
      <c r="V78" s="106">
        <f t="shared" si="27"/>
        <v>7247.8200000000006</v>
      </c>
      <c r="W78" s="106">
        <f t="shared" si="28"/>
        <v>12627.971100000006</v>
      </c>
      <c r="X78" s="96">
        <f t="shared" si="40"/>
        <v>11285</v>
      </c>
      <c r="Y78" s="6">
        <f t="shared" si="29"/>
        <v>1342.9711000000061</v>
      </c>
      <c r="Z78" s="4">
        <f t="shared" si="43"/>
        <v>0.11900497120070952</v>
      </c>
      <c r="AA78" s="4">
        <f t="shared" si="41"/>
        <v>0.33265078594464637</v>
      </c>
      <c r="AB78" s="123">
        <f t="shared" si="42"/>
        <v>0.29383505837037027</v>
      </c>
    </row>
    <row r="79" spans="1:28">
      <c r="A79" s="108" t="s">
        <v>178</v>
      </c>
      <c r="B79">
        <v>135</v>
      </c>
      <c r="C79" s="2">
        <v>130.18</v>
      </c>
      <c r="D79" s="3">
        <v>1.0366</v>
      </c>
      <c r="E79" s="1">
        <f t="shared" si="25"/>
        <v>0.21996305866666668</v>
      </c>
      <c r="F79" s="36">
        <f t="shared" si="31"/>
        <v>-6.5982607407407287E-2</v>
      </c>
      <c r="G79" s="9"/>
      <c r="H79" s="40">
        <f t="shared" si="32"/>
        <v>-8.9076519999999846</v>
      </c>
      <c r="I79" t="s">
        <v>7</v>
      </c>
      <c r="J79" s="96" t="s">
        <v>99</v>
      </c>
      <c r="K79" s="85">
        <f t="shared" si="36"/>
        <v>43581</v>
      </c>
      <c r="L79" s="86" t="str">
        <f t="shared" ca="1" si="37"/>
        <v>2019/12/2</v>
      </c>
      <c r="M79" s="84">
        <f t="shared" ca="1" si="38"/>
        <v>29835</v>
      </c>
      <c r="N79" s="109">
        <f t="shared" ca="1" si="39"/>
        <v>-0.10897579956426996</v>
      </c>
      <c r="O79" s="89">
        <f t="shared" si="33"/>
        <v>134.94458800000001</v>
      </c>
      <c r="P79" s="89">
        <f t="shared" si="34"/>
        <v>-5.5411999999989803E-2</v>
      </c>
      <c r="Q79" s="92">
        <f t="shared" si="26"/>
        <v>0.89963058666666673</v>
      </c>
      <c r="R79" s="6">
        <f t="shared" si="44"/>
        <v>5276.6800000000057</v>
      </c>
      <c r="S79" s="105">
        <f t="shared" si="35"/>
        <v>5469.8064880000056</v>
      </c>
      <c r="T79" s="105"/>
      <c r="U79" s="112"/>
      <c r="V79" s="106">
        <f t="shared" si="27"/>
        <v>7247.8200000000006</v>
      </c>
      <c r="W79" s="106">
        <f t="shared" si="28"/>
        <v>12717.626488000005</v>
      </c>
      <c r="X79" s="96">
        <f t="shared" si="40"/>
        <v>11420</v>
      </c>
      <c r="Y79" s="6">
        <f t="shared" si="29"/>
        <v>1297.6264880000053</v>
      </c>
      <c r="Z79" s="4">
        <f t="shared" si="43"/>
        <v>0.11362753835376571</v>
      </c>
      <c r="AA79" s="4">
        <f t="shared" si="41"/>
        <v>0.31101881702131884</v>
      </c>
      <c r="AB79" s="123">
        <f t="shared" si="42"/>
        <v>0.28594566607407396</v>
      </c>
    </row>
    <row r="80" spans="1:28">
      <c r="A80" s="108" t="s">
        <v>179</v>
      </c>
      <c r="B80">
        <v>135</v>
      </c>
      <c r="C80" s="2">
        <v>133.52000000000001</v>
      </c>
      <c r="D80" s="3">
        <v>1.0105999999999999</v>
      </c>
      <c r="E80" s="1">
        <f t="shared" si="25"/>
        <v>0.21995687466666669</v>
      </c>
      <c r="F80" s="36">
        <f t="shared" si="31"/>
        <v>-4.2018725925925926E-2</v>
      </c>
      <c r="G80" s="9"/>
      <c r="H80" s="40">
        <f t="shared" si="32"/>
        <v>-5.6725279999999998</v>
      </c>
      <c r="I80" t="s">
        <v>7</v>
      </c>
      <c r="J80" s="96" t="s">
        <v>100</v>
      </c>
      <c r="K80" s="85">
        <f t="shared" si="36"/>
        <v>43584</v>
      </c>
      <c r="L80" s="86" t="str">
        <f t="shared" ca="1" si="37"/>
        <v>2019/12/2</v>
      </c>
      <c r="M80" s="84">
        <f t="shared" ca="1" si="38"/>
        <v>29430</v>
      </c>
      <c r="N80" s="109">
        <f t="shared" ca="1" si="39"/>
        <v>-7.0352453958545696E-2</v>
      </c>
      <c r="O80" s="89">
        <f t="shared" si="33"/>
        <v>134.93531200000001</v>
      </c>
      <c r="P80" s="89">
        <f t="shared" si="34"/>
        <v>-6.4687999999989643E-2</v>
      </c>
      <c r="Q80" s="92">
        <f t="shared" si="26"/>
        <v>0.89956874666666675</v>
      </c>
      <c r="R80" s="6">
        <f t="shared" si="44"/>
        <v>5410.2000000000062</v>
      </c>
      <c r="S80" s="105">
        <f t="shared" si="35"/>
        <v>5467.5481200000058</v>
      </c>
      <c r="T80" s="105"/>
      <c r="U80" s="112"/>
      <c r="V80" s="106">
        <f t="shared" si="27"/>
        <v>7247.8200000000006</v>
      </c>
      <c r="W80" s="106">
        <f t="shared" si="28"/>
        <v>12715.368120000006</v>
      </c>
      <c r="X80" s="96">
        <f t="shared" si="40"/>
        <v>11555</v>
      </c>
      <c r="Y80" s="6">
        <f t="shared" si="29"/>
        <v>1160.3681200000065</v>
      </c>
      <c r="Z80" s="4">
        <f t="shared" si="43"/>
        <v>0.10042129987018655</v>
      </c>
      <c r="AA80" s="4">
        <f t="shared" si="41"/>
        <v>0.26940321045324467</v>
      </c>
      <c r="AB80" s="123">
        <f t="shared" si="42"/>
        <v>0.26197560059259262</v>
      </c>
    </row>
    <row r="81" spans="1:28">
      <c r="A81" s="108" t="s">
        <v>180</v>
      </c>
      <c r="B81">
        <v>135</v>
      </c>
      <c r="C81" s="2">
        <v>132.56</v>
      </c>
      <c r="D81" s="3">
        <v>1.018</v>
      </c>
      <c r="E81" s="1">
        <f t="shared" si="25"/>
        <v>0.21996405333333335</v>
      </c>
      <c r="F81" s="36">
        <f t="shared" si="31"/>
        <v>-4.8906548148148155E-2</v>
      </c>
      <c r="G81" s="9"/>
      <c r="H81" s="40">
        <f t="shared" si="32"/>
        <v>-6.6023840000000007</v>
      </c>
      <c r="I81" t="s">
        <v>7</v>
      </c>
      <c r="J81" s="96" t="s">
        <v>101</v>
      </c>
      <c r="K81" s="85">
        <f t="shared" si="36"/>
        <v>43585</v>
      </c>
      <c r="L81" s="86" t="str">
        <f t="shared" ca="1" si="37"/>
        <v>2019/12/2</v>
      </c>
      <c r="M81" s="84">
        <f t="shared" ca="1" si="38"/>
        <v>29295</v>
      </c>
      <c r="N81" s="109">
        <f t="shared" ca="1" si="39"/>
        <v>-8.2262166239972692E-2</v>
      </c>
      <c r="O81" s="89">
        <f t="shared" si="33"/>
        <v>134.94607999999999</v>
      </c>
      <c r="P81" s="89">
        <f t="shared" si="34"/>
        <v>-5.3920000000005075E-2</v>
      </c>
      <c r="Q81" s="92">
        <f t="shared" si="26"/>
        <v>0.89964053333333327</v>
      </c>
      <c r="R81" s="6">
        <f t="shared" si="44"/>
        <v>5542.7600000000066</v>
      </c>
      <c r="S81" s="105">
        <f t="shared" si="35"/>
        <v>5642.5296800000069</v>
      </c>
      <c r="T81" s="105"/>
      <c r="U81" s="112"/>
      <c r="V81" s="106">
        <f t="shared" si="27"/>
        <v>7247.8200000000006</v>
      </c>
      <c r="W81" s="106">
        <f t="shared" si="28"/>
        <v>12890.349680000007</v>
      </c>
      <c r="X81" s="96">
        <f t="shared" si="40"/>
        <v>11690</v>
      </c>
      <c r="Y81" s="6">
        <f t="shared" si="29"/>
        <v>1200.3496800000066</v>
      </c>
      <c r="Z81" s="4">
        <f t="shared" si="43"/>
        <v>0.10268175192472251</v>
      </c>
      <c r="AA81" s="4">
        <f t="shared" si="41"/>
        <v>0.27021635323197346</v>
      </c>
      <c r="AB81" s="123">
        <f t="shared" si="42"/>
        <v>0.26887060148148151</v>
      </c>
    </row>
    <row r="82" spans="1:28">
      <c r="A82" s="108" t="s">
        <v>260</v>
      </c>
      <c r="B82">
        <v>135</v>
      </c>
      <c r="C82" s="2">
        <v>142.72</v>
      </c>
      <c r="D82" s="3">
        <v>0.94540000000000002</v>
      </c>
      <c r="E82" s="1">
        <f t="shared" si="25"/>
        <v>0.21995165866666669</v>
      </c>
      <c r="F82" s="36">
        <f t="shared" si="31"/>
        <v>2.3989570370370455E-2</v>
      </c>
      <c r="G82" s="9"/>
      <c r="H82" s="40">
        <f t="shared" si="32"/>
        <v>3.2385920000000112</v>
      </c>
      <c r="I82" t="s">
        <v>7</v>
      </c>
      <c r="J82" s="96" t="s">
        <v>266</v>
      </c>
      <c r="K82" s="85">
        <f t="shared" si="36"/>
        <v>43591</v>
      </c>
      <c r="L82" s="86" t="str">
        <f t="shared" ca="1" si="37"/>
        <v>2019/12/2</v>
      </c>
      <c r="M82" s="84">
        <f t="shared" ca="1" si="38"/>
        <v>28485</v>
      </c>
      <c r="N82" s="109">
        <f t="shared" ca="1" si="39"/>
        <v>4.1498545901351727E-2</v>
      </c>
      <c r="O82" s="89">
        <f t="shared" si="33"/>
        <v>134.92748800000001</v>
      </c>
      <c r="P82" s="89">
        <f t="shared" si="34"/>
        <v>-7.251199999998903E-2</v>
      </c>
      <c r="Q82" s="92">
        <f t="shared" si="26"/>
        <v>0.89951658666666678</v>
      </c>
      <c r="R82" s="6">
        <f t="shared" si="44"/>
        <v>5685.4800000000068</v>
      </c>
      <c r="S82" s="105">
        <f t="shared" si="35"/>
        <v>5375.0527920000068</v>
      </c>
      <c r="T82" s="105"/>
      <c r="U82" s="112"/>
      <c r="V82" s="106">
        <f t="shared" si="27"/>
        <v>7247.8200000000006</v>
      </c>
      <c r="W82" s="106">
        <f t="shared" si="28"/>
        <v>12622.872792000007</v>
      </c>
      <c r="X82" s="96">
        <f t="shared" si="40"/>
        <v>11825</v>
      </c>
      <c r="Y82" s="6">
        <f t="shared" si="29"/>
        <v>797.87279200000739</v>
      </c>
      <c r="Z82" s="4">
        <f t="shared" si="43"/>
        <v>6.7473386215645359E-2</v>
      </c>
      <c r="AA82" s="4">
        <f t="shared" si="41"/>
        <v>0.17431536273426151</v>
      </c>
      <c r="AB82" s="123">
        <f t="shared" si="42"/>
        <v>0.19596208829629624</v>
      </c>
    </row>
    <row r="83" spans="1:28">
      <c r="A83" s="108" t="s">
        <v>261</v>
      </c>
      <c r="B83">
        <v>90</v>
      </c>
      <c r="C83" s="2">
        <v>93.96</v>
      </c>
      <c r="D83" s="3">
        <v>0.95740000000000003</v>
      </c>
      <c r="E83" s="1">
        <f t="shared" si="25"/>
        <v>0.189971536</v>
      </c>
      <c r="F83" s="36">
        <f t="shared" si="31"/>
        <v>1.1218399999999917E-2</v>
      </c>
      <c r="G83" s="9"/>
      <c r="H83" s="40">
        <f t="shared" si="32"/>
        <v>1.0096559999999926</v>
      </c>
      <c r="I83" t="s">
        <v>7</v>
      </c>
      <c r="J83" s="96" t="s">
        <v>269</v>
      </c>
      <c r="K83" s="85">
        <f t="shared" si="36"/>
        <v>43592</v>
      </c>
      <c r="L83" s="86" t="str">
        <f t="shared" ca="1" si="37"/>
        <v>2019/12/2</v>
      </c>
      <c r="M83" s="84">
        <f t="shared" ca="1" si="38"/>
        <v>18900</v>
      </c>
      <c r="N83" s="109">
        <f t="shared" ca="1" si="39"/>
        <v>1.9498647619047477E-2</v>
      </c>
      <c r="O83" s="89">
        <f t="shared" si="33"/>
        <v>89.957303999999993</v>
      </c>
      <c r="P83" s="89">
        <f t="shared" si="34"/>
        <v>-4.2696000000006507E-2</v>
      </c>
      <c r="Q83" s="92">
        <f t="shared" si="26"/>
        <v>0.59971535999999992</v>
      </c>
      <c r="R83" s="6">
        <f t="shared" si="44"/>
        <v>5779.4400000000069</v>
      </c>
      <c r="S83" s="105">
        <f t="shared" si="35"/>
        <v>5533.2358560000066</v>
      </c>
      <c r="T83" s="105"/>
      <c r="U83" s="112"/>
      <c r="V83" s="106">
        <f t="shared" si="27"/>
        <v>7247.8200000000006</v>
      </c>
      <c r="W83" s="106">
        <f t="shared" si="28"/>
        <v>12781.055856000006</v>
      </c>
      <c r="X83" s="96">
        <f t="shared" si="40"/>
        <v>11915</v>
      </c>
      <c r="Y83" s="6">
        <f t="shared" si="29"/>
        <v>866.05585600000632</v>
      </c>
      <c r="Z83" s="4">
        <f t="shared" si="43"/>
        <v>7.2686181787663173E-2</v>
      </c>
      <c r="AA83" s="4">
        <f t="shared" si="41"/>
        <v>0.18556298578585095</v>
      </c>
      <c r="AB83" s="123">
        <f t="shared" si="42"/>
        <v>0.17875313600000009</v>
      </c>
    </row>
    <row r="84" spans="1:28">
      <c r="A84" s="108" t="s">
        <v>262</v>
      </c>
      <c r="B84">
        <v>90</v>
      </c>
      <c r="C84" s="2">
        <v>94.35</v>
      </c>
      <c r="D84" s="3">
        <v>0.95340000000000003</v>
      </c>
      <c r="E84" s="1">
        <f t="shared" si="25"/>
        <v>0.18996886000000002</v>
      </c>
      <c r="F84" s="36">
        <f t="shared" si="31"/>
        <v>1.5415666666666697E-2</v>
      </c>
      <c r="G84" s="9"/>
      <c r="H84" s="40">
        <f t="shared" si="32"/>
        <v>1.3874100000000027</v>
      </c>
      <c r="I84" t="s">
        <v>7</v>
      </c>
      <c r="J84" s="96" t="s">
        <v>271</v>
      </c>
      <c r="K84" s="85">
        <f t="shared" si="36"/>
        <v>43593</v>
      </c>
      <c r="L84" s="86" t="str">
        <f t="shared" ca="1" si="37"/>
        <v>2019/12/2</v>
      </c>
      <c r="M84" s="84">
        <f t="shared" ca="1" si="38"/>
        <v>18810</v>
      </c>
      <c r="N84" s="109">
        <f t="shared" ca="1" si="39"/>
        <v>2.692209728867629E-2</v>
      </c>
      <c r="O84" s="89">
        <f t="shared" si="33"/>
        <v>89.953289999999996</v>
      </c>
      <c r="P84" s="89">
        <f t="shared" si="34"/>
        <v>-4.671000000000447E-2</v>
      </c>
      <c r="Q84" s="92">
        <f t="shared" si="26"/>
        <v>0.59968860000000002</v>
      </c>
      <c r="R84" s="6">
        <f t="shared" si="44"/>
        <v>5873.7900000000072</v>
      </c>
      <c r="S84" s="105">
        <f t="shared" si="35"/>
        <v>5600.0713860000069</v>
      </c>
      <c r="T84" s="105"/>
      <c r="U84" s="112"/>
      <c r="V84" s="106">
        <f t="shared" si="27"/>
        <v>7247.8200000000006</v>
      </c>
      <c r="W84" s="106">
        <f t="shared" si="28"/>
        <v>12847.891386000007</v>
      </c>
      <c r="X84" s="96">
        <f t="shared" si="40"/>
        <v>12005</v>
      </c>
      <c r="Y84" s="6">
        <f t="shared" si="29"/>
        <v>842.89138600000661</v>
      </c>
      <c r="Z84" s="4">
        <f t="shared" si="43"/>
        <v>7.0211693960850141E-2</v>
      </c>
      <c r="AA84" s="4">
        <f t="shared" si="41"/>
        <v>0.17718299202468857</v>
      </c>
      <c r="AB84" s="123">
        <f t="shared" si="42"/>
        <v>0.17455319333333333</v>
      </c>
    </row>
    <row r="85" spans="1:28">
      <c r="A85" s="108" t="s">
        <v>263</v>
      </c>
      <c r="B85">
        <v>90</v>
      </c>
      <c r="C85" s="2">
        <v>95.42</v>
      </c>
      <c r="D85" s="3">
        <v>0.94279999999999997</v>
      </c>
      <c r="E85" s="1">
        <f t="shared" si="25"/>
        <v>0.18997465066666666</v>
      </c>
      <c r="F85" s="36">
        <f t="shared" si="31"/>
        <v>2.6931244444444422E-2</v>
      </c>
      <c r="G85" s="9"/>
      <c r="H85" s="40">
        <f t="shared" si="32"/>
        <v>2.4238119999999981</v>
      </c>
      <c r="I85" t="s">
        <v>7</v>
      </c>
      <c r="J85" s="96" t="s">
        <v>273</v>
      </c>
      <c r="K85" s="85">
        <f t="shared" si="36"/>
        <v>43594</v>
      </c>
      <c r="L85" s="86" t="str">
        <f t="shared" ca="1" si="37"/>
        <v>2019/12/2</v>
      </c>
      <c r="M85" s="84">
        <f t="shared" ca="1" si="38"/>
        <v>18720</v>
      </c>
      <c r="N85" s="109">
        <f t="shared" ca="1" si="39"/>
        <v>4.725915491452988E-2</v>
      </c>
      <c r="O85" s="89">
        <f t="shared" si="33"/>
        <v>89.961975999999993</v>
      </c>
      <c r="P85" s="89">
        <f t="shared" si="34"/>
        <v>-3.8024000000007163E-2</v>
      </c>
      <c r="Q85" s="92">
        <f t="shared" si="26"/>
        <v>0.59974650666666662</v>
      </c>
      <c r="R85" s="6">
        <f t="shared" si="44"/>
        <v>5969.2100000000073</v>
      </c>
      <c r="S85" s="105">
        <f t="shared" si="35"/>
        <v>5627.771188000007</v>
      </c>
      <c r="T85" s="105"/>
      <c r="U85" s="112"/>
      <c r="V85" s="106">
        <f t="shared" si="27"/>
        <v>7247.8200000000006</v>
      </c>
      <c r="W85" s="106">
        <f t="shared" si="28"/>
        <v>12875.591188000008</v>
      </c>
      <c r="X85" s="96">
        <f t="shared" si="40"/>
        <v>12095</v>
      </c>
      <c r="Y85" s="6">
        <f t="shared" si="29"/>
        <v>780.59118800000761</v>
      </c>
      <c r="Z85" s="4">
        <f t="shared" si="43"/>
        <v>6.4538337164117943E-2</v>
      </c>
      <c r="AA85" s="4">
        <f t="shared" si="41"/>
        <v>0.16104027248833508</v>
      </c>
      <c r="AB85" s="123">
        <f t="shared" si="42"/>
        <v>0.16304340622222224</v>
      </c>
    </row>
    <row r="86" spans="1:28">
      <c r="A86" s="108" t="s">
        <v>264</v>
      </c>
      <c r="B86">
        <v>90</v>
      </c>
      <c r="C86" s="2">
        <v>92.29</v>
      </c>
      <c r="D86" s="3">
        <v>0.97470000000000001</v>
      </c>
      <c r="E86" s="1">
        <f t="shared" si="25"/>
        <v>0.18997004200000001</v>
      </c>
      <c r="F86" s="36">
        <f t="shared" si="31"/>
        <v>-6.7545111111109515E-3</v>
      </c>
      <c r="G86" s="9"/>
      <c r="H86" s="40">
        <f t="shared" si="32"/>
        <v>-0.60790599999998562</v>
      </c>
      <c r="I86" t="s">
        <v>7</v>
      </c>
      <c r="J86" s="96" t="s">
        <v>275</v>
      </c>
      <c r="K86" s="85">
        <f t="shared" si="36"/>
        <v>43595</v>
      </c>
      <c r="L86" s="86" t="str">
        <f t="shared" ca="1" si="37"/>
        <v>2019/12/2</v>
      </c>
      <c r="M86" s="84">
        <f t="shared" ca="1" si="38"/>
        <v>18630</v>
      </c>
      <c r="N86" s="109">
        <f t="shared" ca="1" si="39"/>
        <v>-1.1910128287707718E-2</v>
      </c>
      <c r="O86" s="89">
        <f t="shared" si="33"/>
        <v>89.95506300000001</v>
      </c>
      <c r="P86" s="89">
        <f t="shared" si="34"/>
        <v>-4.4936999999990235E-2</v>
      </c>
      <c r="Q86" s="92">
        <f t="shared" si="26"/>
        <v>0.59970042000000001</v>
      </c>
      <c r="R86" s="6">
        <f t="shared" si="44"/>
        <v>6061.5000000000073</v>
      </c>
      <c r="S86" s="105">
        <f t="shared" si="35"/>
        <v>5908.1440500000072</v>
      </c>
      <c r="V86" s="106">
        <f t="shared" si="27"/>
        <v>7247.8200000000006</v>
      </c>
      <c r="W86" s="106">
        <f t="shared" si="28"/>
        <v>13155.964050000008</v>
      </c>
      <c r="X86" s="96">
        <f t="shared" si="40"/>
        <v>12185</v>
      </c>
      <c r="Y86" s="6">
        <f t="shared" si="29"/>
        <v>970.96405000000777</v>
      </c>
      <c r="Z86" s="4">
        <f t="shared" si="43"/>
        <v>7.9685190808371553E-2</v>
      </c>
      <c r="AA86" s="4">
        <f t="shared" si="41"/>
        <v>0.19666369263425842</v>
      </c>
      <c r="AB86" s="123">
        <f t="shared" si="42"/>
        <v>0.19672455311111095</v>
      </c>
    </row>
    <row r="87" spans="1:28">
      <c r="A87" s="108" t="s">
        <v>315</v>
      </c>
      <c r="B87">
        <v>135</v>
      </c>
      <c r="C87" s="2">
        <v>139.97999999999999</v>
      </c>
      <c r="D87" s="3">
        <v>0.96399999999999997</v>
      </c>
      <c r="E87" s="1">
        <f t="shared" si="25"/>
        <v>0.21996048000000001</v>
      </c>
      <c r="F87" s="36">
        <f t="shared" si="31"/>
        <v>4.3305777777776361E-3</v>
      </c>
      <c r="G87" s="9"/>
      <c r="H87" s="40">
        <f t="shared" si="32"/>
        <v>0.58462799999998083</v>
      </c>
      <c r="I87" t="s">
        <v>7</v>
      </c>
      <c r="J87" s="96" t="s">
        <v>316</v>
      </c>
      <c r="K87" s="85">
        <f t="shared" si="36"/>
        <v>43598</v>
      </c>
      <c r="L87" s="86" t="str">
        <f t="shared" ca="1" si="37"/>
        <v>2019/12/2</v>
      </c>
      <c r="M87" s="84">
        <f t="shared" ca="1" si="38"/>
        <v>27540</v>
      </c>
      <c r="N87" s="109">
        <f t="shared" ca="1" si="39"/>
        <v>7.7483376906315538E-3</v>
      </c>
      <c r="O87" s="89">
        <f t="shared" si="33"/>
        <v>134.94072</v>
      </c>
      <c r="P87" s="89">
        <f t="shared" si="34"/>
        <v>-5.928000000000111E-2</v>
      </c>
      <c r="Q87" s="92">
        <f t="shared" si="26"/>
        <v>0.89960479999999998</v>
      </c>
      <c r="R87" s="6">
        <f t="shared" si="44"/>
        <v>6201.4800000000068</v>
      </c>
      <c r="S87" s="105">
        <f t="shared" si="35"/>
        <v>5978.226720000006</v>
      </c>
      <c r="T87" s="105"/>
      <c r="U87" s="112"/>
      <c r="V87" s="106">
        <f t="shared" si="27"/>
        <v>7247.8200000000006</v>
      </c>
      <c r="W87" s="106">
        <f t="shared" si="28"/>
        <v>13226.046720000006</v>
      </c>
      <c r="X87" s="96">
        <f t="shared" si="40"/>
        <v>12320</v>
      </c>
      <c r="Y87" s="6">
        <f t="shared" si="29"/>
        <v>906.04672000000573</v>
      </c>
      <c r="Z87" s="4">
        <f t="shared" si="43"/>
        <v>7.3542753246753634E-2</v>
      </c>
      <c r="AA87" s="4">
        <f t="shared" si="41"/>
        <v>0.17863063219365372</v>
      </c>
      <c r="AB87" s="123">
        <f t="shared" si="42"/>
        <v>0.21562990222222239</v>
      </c>
    </row>
    <row r="88" spans="1:28">
      <c r="A88" s="108" t="s">
        <v>317</v>
      </c>
      <c r="B88">
        <v>135</v>
      </c>
      <c r="C88" s="2">
        <v>140.97</v>
      </c>
      <c r="D88" s="3">
        <v>0.95720000000000005</v>
      </c>
      <c r="E88" s="1">
        <f t="shared" si="25"/>
        <v>0.219957656</v>
      </c>
      <c r="F88" s="36">
        <f t="shared" si="31"/>
        <v>1.143364444444446E-2</v>
      </c>
      <c r="G88" s="9"/>
      <c r="H88" s="40">
        <f t="shared" si="32"/>
        <v>1.5435420000000022</v>
      </c>
      <c r="I88" t="s">
        <v>7</v>
      </c>
      <c r="J88" s="96" t="s">
        <v>318</v>
      </c>
      <c r="K88" s="85">
        <f t="shared" si="36"/>
        <v>43599</v>
      </c>
      <c r="L88" s="86" t="str">
        <f t="shared" ca="1" si="37"/>
        <v>2019/12/2</v>
      </c>
      <c r="M88" s="84">
        <f t="shared" ca="1" si="38"/>
        <v>27405</v>
      </c>
      <c r="N88" s="109">
        <f t="shared" ca="1" si="39"/>
        <v>2.0558030651341024E-2</v>
      </c>
      <c r="O88" s="89">
        <f t="shared" si="33"/>
        <v>134.93648400000001</v>
      </c>
      <c r="P88" s="89">
        <f t="shared" si="34"/>
        <v>-6.35159999999928E-2</v>
      </c>
      <c r="Q88" s="92">
        <f t="shared" si="26"/>
        <v>0.89957656000000008</v>
      </c>
      <c r="R88" s="6">
        <f t="shared" si="44"/>
        <v>6342.4500000000071</v>
      </c>
      <c r="S88" s="105">
        <f t="shared" si="35"/>
        <v>6070.9931400000069</v>
      </c>
      <c r="T88" s="105"/>
      <c r="U88" s="112"/>
      <c r="V88" s="106">
        <f t="shared" si="27"/>
        <v>7247.8200000000006</v>
      </c>
      <c r="W88" s="106">
        <f t="shared" si="28"/>
        <v>13318.813140000007</v>
      </c>
      <c r="X88" s="96">
        <f t="shared" si="40"/>
        <v>12455</v>
      </c>
      <c r="Y88" s="6">
        <f t="shared" si="29"/>
        <v>863.81314000000748</v>
      </c>
      <c r="Z88" s="4">
        <f t="shared" si="43"/>
        <v>6.9354728221598272E-2</v>
      </c>
      <c r="AA88" s="4">
        <f t="shared" si="41"/>
        <v>0.16588885730856395</v>
      </c>
      <c r="AB88" s="123">
        <f t="shared" si="42"/>
        <v>0.20852401155555556</v>
      </c>
    </row>
    <row r="89" spans="1:28">
      <c r="A89" s="108" t="s">
        <v>319</v>
      </c>
      <c r="B89">
        <v>135</v>
      </c>
      <c r="C89" s="2">
        <v>138.03</v>
      </c>
      <c r="D89" s="3">
        <v>0.97760000000000002</v>
      </c>
      <c r="E89" s="1">
        <f t="shared" si="25"/>
        <v>0.21995875200000004</v>
      </c>
      <c r="F89" s="36">
        <f t="shared" si="31"/>
        <v>-9.6603111111109967E-3</v>
      </c>
      <c r="G89" s="9"/>
      <c r="H89" s="40">
        <f t="shared" si="32"/>
        <v>-1.3041419999999846</v>
      </c>
      <c r="I89" t="s">
        <v>7</v>
      </c>
      <c r="J89" s="96" t="s">
        <v>320</v>
      </c>
      <c r="K89" s="85">
        <f t="shared" si="36"/>
        <v>43600</v>
      </c>
      <c r="L89" s="86" t="str">
        <f t="shared" ca="1" si="37"/>
        <v>2019/12/2</v>
      </c>
      <c r="M89" s="84">
        <f t="shared" ca="1" si="38"/>
        <v>27270</v>
      </c>
      <c r="N89" s="109">
        <f t="shared" ca="1" si="39"/>
        <v>-1.745551265126492E-2</v>
      </c>
      <c r="O89" s="89">
        <f t="shared" si="33"/>
        <v>134.93812800000001</v>
      </c>
      <c r="P89" s="89">
        <f t="shared" si="34"/>
        <v>-6.1871999999993932E-2</v>
      </c>
      <c r="Q89" s="92">
        <f t="shared" si="26"/>
        <v>0.89958752000000008</v>
      </c>
      <c r="R89" s="6">
        <f t="shared" si="44"/>
        <v>6480.4800000000068</v>
      </c>
      <c r="S89" s="105">
        <f t="shared" si="35"/>
        <v>6335.3172480000067</v>
      </c>
      <c r="T89" s="105"/>
      <c r="U89" s="112"/>
      <c r="V89" s="106">
        <f t="shared" si="27"/>
        <v>7247.8200000000006</v>
      </c>
      <c r="W89" s="106">
        <f t="shared" si="28"/>
        <v>13583.137248000006</v>
      </c>
      <c r="X89" s="96">
        <f t="shared" si="40"/>
        <v>12590</v>
      </c>
      <c r="Y89" s="6">
        <f t="shared" si="29"/>
        <v>993.13724800000637</v>
      </c>
      <c r="Z89" s="4">
        <f t="shared" si="43"/>
        <v>7.8883022081017273E-2</v>
      </c>
      <c r="AA89" s="4">
        <f t="shared" si="41"/>
        <v>0.18590486430633324</v>
      </c>
      <c r="AB89" s="123">
        <f t="shared" si="42"/>
        <v>0.22961906311111102</v>
      </c>
    </row>
    <row r="90" spans="1:28">
      <c r="A90" s="108" t="s">
        <v>321</v>
      </c>
      <c r="B90">
        <v>135</v>
      </c>
      <c r="C90" s="2">
        <v>137.19999999999999</v>
      </c>
      <c r="D90" s="3">
        <v>0.98350000000000004</v>
      </c>
      <c r="E90" s="1">
        <f t="shared" si="25"/>
        <v>0.21995746666666666</v>
      </c>
      <c r="F90" s="36">
        <f t="shared" si="31"/>
        <v>-1.5615407407407415E-2</v>
      </c>
      <c r="G90" s="9"/>
      <c r="H90" s="40">
        <f t="shared" si="32"/>
        <v>-2.1080800000000011</v>
      </c>
      <c r="I90" t="s">
        <v>7</v>
      </c>
      <c r="J90" s="96" t="s">
        <v>322</v>
      </c>
      <c r="K90" s="85">
        <f t="shared" si="36"/>
        <v>43601</v>
      </c>
      <c r="L90" s="86" t="str">
        <f t="shared" ca="1" si="37"/>
        <v>2019/12/2</v>
      </c>
      <c r="M90" s="84">
        <f t="shared" ca="1" si="38"/>
        <v>27135</v>
      </c>
      <c r="N90" s="109">
        <f t="shared" ca="1" si="39"/>
        <v>-2.8356336834346799E-2</v>
      </c>
      <c r="O90" s="89">
        <f t="shared" si="33"/>
        <v>134.93619999999999</v>
      </c>
      <c r="P90" s="89">
        <f t="shared" si="34"/>
        <v>-6.3800000000014734E-2</v>
      </c>
      <c r="Q90" s="92">
        <f t="shared" si="26"/>
        <v>0.89957466666666652</v>
      </c>
      <c r="R90" s="6">
        <f t="shared" si="44"/>
        <v>6617.6800000000067</v>
      </c>
      <c r="S90" s="105">
        <f t="shared" si="35"/>
        <v>6508.4882800000069</v>
      </c>
      <c r="T90" s="105"/>
      <c r="U90" s="112"/>
      <c r="V90" s="106">
        <f t="shared" si="27"/>
        <v>7247.8200000000006</v>
      </c>
      <c r="W90" s="106">
        <f t="shared" si="28"/>
        <v>13756.308280000008</v>
      </c>
      <c r="X90" s="96">
        <f t="shared" si="40"/>
        <v>12725</v>
      </c>
      <c r="Y90" s="6">
        <f t="shared" si="29"/>
        <v>1031.3082800000084</v>
      </c>
      <c r="Z90" s="4">
        <f t="shared" si="43"/>
        <v>8.1045837328094894E-2</v>
      </c>
      <c r="AA90" s="4">
        <f t="shared" si="41"/>
        <v>0.1882918363099273</v>
      </c>
      <c r="AB90" s="123">
        <f t="shared" si="42"/>
        <v>0.23557287407407407</v>
      </c>
    </row>
    <row r="91" spans="1:28">
      <c r="A91" s="108" t="s">
        <v>323</v>
      </c>
      <c r="B91">
        <v>135</v>
      </c>
      <c r="C91" s="2">
        <v>141.55000000000001</v>
      </c>
      <c r="D91" s="3">
        <v>0.95330000000000004</v>
      </c>
      <c r="E91" s="1">
        <f t="shared" si="25"/>
        <v>0.21995974333333335</v>
      </c>
      <c r="F91" s="36">
        <f t="shared" si="31"/>
        <v>1.5595037037037105E-2</v>
      </c>
      <c r="G91" s="9"/>
      <c r="H91" s="40">
        <f t="shared" si="32"/>
        <v>2.1053300000000092</v>
      </c>
      <c r="I91" t="s">
        <v>7</v>
      </c>
      <c r="J91" s="96" t="s">
        <v>324</v>
      </c>
      <c r="K91" s="85">
        <f t="shared" si="36"/>
        <v>43602</v>
      </c>
      <c r="L91" s="86" t="str">
        <f t="shared" ca="1" si="37"/>
        <v>2019/12/2</v>
      </c>
      <c r="M91" s="84">
        <f t="shared" ca="1" si="38"/>
        <v>27000</v>
      </c>
      <c r="N91" s="109">
        <f t="shared" ca="1" si="39"/>
        <v>2.8460942592592717E-2</v>
      </c>
      <c r="O91" s="89">
        <f t="shared" si="33"/>
        <v>134.939615</v>
      </c>
      <c r="P91" s="89">
        <f t="shared" si="34"/>
        <v>-6.038499999999658E-2</v>
      </c>
      <c r="Q91" s="92">
        <f t="shared" si="26"/>
        <v>0.89959743333333331</v>
      </c>
      <c r="R91" s="6">
        <f t="shared" si="44"/>
        <v>6759.2300000000068</v>
      </c>
      <c r="S91" s="105">
        <f t="shared" si="35"/>
        <v>6443.5739590000067</v>
      </c>
      <c r="T91" s="105"/>
      <c r="U91" s="112"/>
      <c r="V91" s="106">
        <f t="shared" si="27"/>
        <v>7247.8200000000006</v>
      </c>
      <c r="W91" s="106">
        <f t="shared" si="28"/>
        <v>13691.393959000008</v>
      </c>
      <c r="X91" s="96">
        <f t="shared" si="40"/>
        <v>12860</v>
      </c>
      <c r="Y91" s="6">
        <f t="shared" si="29"/>
        <v>831.39395900000818</v>
      </c>
      <c r="Z91" s="4">
        <f t="shared" si="43"/>
        <v>6.4649608009331949E-2</v>
      </c>
      <c r="AA91" s="4">
        <f t="shared" si="41"/>
        <v>0.14814100028865917</v>
      </c>
      <c r="AB91" s="123">
        <f t="shared" si="42"/>
        <v>0.20436470629629624</v>
      </c>
    </row>
    <row r="92" spans="1:28">
      <c r="A92" s="108" t="s">
        <v>342</v>
      </c>
      <c r="B92">
        <v>240</v>
      </c>
      <c r="C92" s="2">
        <v>252.48</v>
      </c>
      <c r="D92" s="3">
        <v>0.95009999999999994</v>
      </c>
      <c r="E92" s="1">
        <f t="shared" si="25"/>
        <v>0.28992083199999996</v>
      </c>
      <c r="F92" s="36">
        <f t="shared" si="31"/>
        <v>1.8967199999999924E-2</v>
      </c>
      <c r="G92" s="9"/>
      <c r="H92" s="40">
        <f t="shared" si="32"/>
        <v>4.552127999999982</v>
      </c>
      <c r="I92" t="s">
        <v>7</v>
      </c>
      <c r="J92" s="96" t="s">
        <v>331</v>
      </c>
      <c r="K92" s="85">
        <f t="shared" si="36"/>
        <v>43605</v>
      </c>
      <c r="L92" s="86" t="str">
        <f t="shared" ca="1" si="37"/>
        <v>2019/12/2</v>
      </c>
      <c r="M92" s="84">
        <f t="shared" ca="1" si="38"/>
        <v>47280</v>
      </c>
      <c r="N92" s="109">
        <f t="shared" ca="1" si="39"/>
        <v>3.514227411167499E-2</v>
      </c>
      <c r="O92" s="89">
        <f t="shared" si="33"/>
        <v>239.88124799999997</v>
      </c>
      <c r="P92" s="89">
        <f t="shared" si="34"/>
        <v>-0.11875200000002906</v>
      </c>
      <c r="Q92" s="92">
        <f t="shared" si="26"/>
        <v>1.5992083199999998</v>
      </c>
      <c r="R92" s="6">
        <f t="shared" si="44"/>
        <v>7011.7100000000064</v>
      </c>
      <c r="S92" s="105">
        <f t="shared" si="35"/>
        <v>6661.825671000006</v>
      </c>
      <c r="T92" s="105"/>
      <c r="U92" s="112"/>
      <c r="V92" s="106">
        <f t="shared" si="27"/>
        <v>7247.8200000000006</v>
      </c>
      <c r="W92" s="106">
        <f t="shared" si="28"/>
        <v>13909.645671000006</v>
      </c>
      <c r="X92" s="96">
        <f t="shared" si="40"/>
        <v>13100</v>
      </c>
      <c r="Y92" s="6">
        <f t="shared" si="29"/>
        <v>809.64567100000568</v>
      </c>
      <c r="Z92" s="4">
        <f t="shared" si="43"/>
        <v>6.1805013053435554E-2</v>
      </c>
      <c r="AA92" s="4">
        <f t="shared" si="41"/>
        <v>0.13834941355187413</v>
      </c>
      <c r="AB92" s="123">
        <f t="shared" si="42"/>
        <v>0.27095363200000006</v>
      </c>
    </row>
    <row r="93" spans="1:28">
      <c r="A93" s="108" t="s">
        <v>343</v>
      </c>
      <c r="B93">
        <v>240</v>
      </c>
      <c r="C93" s="2">
        <v>248.29</v>
      </c>
      <c r="D93" s="3">
        <v>0.96609999999999996</v>
      </c>
      <c r="E93" s="1">
        <f t="shared" si="25"/>
        <v>0.2899153126666667</v>
      </c>
      <c r="F93" s="36">
        <f t="shared" si="31"/>
        <v>2.057058333333354E-3</v>
      </c>
      <c r="G93" s="9"/>
      <c r="H93" s="40">
        <f t="shared" si="32"/>
        <v>0.49369400000000496</v>
      </c>
      <c r="I93" t="s">
        <v>7</v>
      </c>
      <c r="J93" s="96" t="s">
        <v>333</v>
      </c>
      <c r="K93" s="85">
        <f t="shared" si="36"/>
        <v>43606</v>
      </c>
      <c r="L93" s="86" t="str">
        <f t="shared" ca="1" si="37"/>
        <v>2019/12/2</v>
      </c>
      <c r="M93" s="84">
        <f t="shared" ca="1" si="38"/>
        <v>47040</v>
      </c>
      <c r="N93" s="109">
        <f t="shared" ca="1" si="39"/>
        <v>3.83074638605446E-3</v>
      </c>
      <c r="O93" s="89">
        <f t="shared" si="33"/>
        <v>239.87296899999998</v>
      </c>
      <c r="P93" s="89">
        <f t="shared" si="34"/>
        <v>-0.12703100000001655</v>
      </c>
      <c r="Q93" s="92">
        <f t="shared" si="26"/>
        <v>1.5991531266666665</v>
      </c>
      <c r="R93" s="6">
        <f t="shared" si="44"/>
        <v>7260.0000000000064</v>
      </c>
      <c r="S93" s="105">
        <f t="shared" si="35"/>
        <v>7013.8860000000059</v>
      </c>
      <c r="T93" s="105"/>
      <c r="U93" s="112"/>
      <c r="V93" s="106">
        <f t="shared" si="27"/>
        <v>7247.8200000000006</v>
      </c>
      <c r="W93" s="106">
        <f t="shared" si="28"/>
        <v>14261.706000000006</v>
      </c>
      <c r="X93" s="96">
        <f t="shared" si="40"/>
        <v>13340</v>
      </c>
      <c r="Y93" s="6">
        <f t="shared" si="29"/>
        <v>921.70600000000559</v>
      </c>
      <c r="Z93" s="4">
        <f t="shared" si="43"/>
        <v>6.909340329835123E-2</v>
      </c>
      <c r="AA93" s="4">
        <f t="shared" si="41"/>
        <v>0.15129329730901042</v>
      </c>
      <c r="AB93" s="123">
        <f t="shared" si="42"/>
        <v>0.28785825433333334</v>
      </c>
    </row>
    <row r="94" spans="1:28">
      <c r="A94" s="108" t="s">
        <v>344</v>
      </c>
      <c r="B94">
        <v>135</v>
      </c>
      <c r="C94" s="2">
        <v>140.5</v>
      </c>
      <c r="D94" s="3">
        <v>0.96040000000000003</v>
      </c>
      <c r="E94" s="1">
        <f t="shared" si="25"/>
        <v>0.21995746666666668</v>
      </c>
      <c r="F94" s="36">
        <f t="shared" si="31"/>
        <v>8.0614814814815097E-3</v>
      </c>
      <c r="G94" s="9"/>
      <c r="H94" s="40">
        <f t="shared" si="32"/>
        <v>1.0883000000000038</v>
      </c>
      <c r="I94" t="s">
        <v>7</v>
      </c>
      <c r="J94" s="96" t="s">
        <v>335</v>
      </c>
      <c r="K94" s="85">
        <f t="shared" si="36"/>
        <v>43607</v>
      </c>
      <c r="L94" s="86" t="str">
        <f t="shared" ca="1" si="37"/>
        <v>2019/12/2</v>
      </c>
      <c r="M94" s="84">
        <f t="shared" ca="1" si="38"/>
        <v>26325</v>
      </c>
      <c r="N94" s="109">
        <f t="shared" ca="1" si="39"/>
        <v>1.5089439696106415E-2</v>
      </c>
      <c r="O94" s="89">
        <f t="shared" si="33"/>
        <v>134.93620000000001</v>
      </c>
      <c r="P94" s="89">
        <f t="shared" si="34"/>
        <v>-6.3799999999986312E-2</v>
      </c>
      <c r="Q94" s="92">
        <f t="shared" si="26"/>
        <v>0.89957466666666674</v>
      </c>
      <c r="R94" s="6">
        <f t="shared" si="44"/>
        <v>7400.5000000000064</v>
      </c>
      <c r="S94" s="105">
        <f t="shared" si="35"/>
        <v>7107.4402000000064</v>
      </c>
      <c r="T94" s="105"/>
      <c r="U94" s="112"/>
      <c r="V94" s="106">
        <f t="shared" si="27"/>
        <v>7247.8200000000006</v>
      </c>
      <c r="W94" s="106">
        <f t="shared" si="28"/>
        <v>14355.260200000008</v>
      </c>
      <c r="X94" s="96">
        <f t="shared" si="40"/>
        <v>13475</v>
      </c>
      <c r="Y94" s="6">
        <f t="shared" si="29"/>
        <v>880.2602000000079</v>
      </c>
      <c r="Z94" s="4">
        <f t="shared" si="43"/>
        <v>6.532543228200427E-2</v>
      </c>
      <c r="AA94" s="4">
        <f t="shared" si="41"/>
        <v>0.1413577574439806</v>
      </c>
      <c r="AB94" s="123">
        <f t="shared" si="42"/>
        <v>0.21189598518518518</v>
      </c>
    </row>
    <row r="95" spans="1:28">
      <c r="A95" s="108" t="s">
        <v>345</v>
      </c>
      <c r="B95">
        <v>135</v>
      </c>
      <c r="C95" s="2">
        <v>143.24</v>
      </c>
      <c r="D95" s="3">
        <v>0.94199999999999995</v>
      </c>
      <c r="E95" s="1">
        <f t="shared" si="25"/>
        <v>0.21995472000000002</v>
      </c>
      <c r="F95" s="36">
        <f t="shared" si="31"/>
        <v>2.7720474074074117E-2</v>
      </c>
      <c r="G95" s="9"/>
      <c r="H95" s="40">
        <f t="shared" si="32"/>
        <v>3.7422640000000058</v>
      </c>
      <c r="I95" t="s">
        <v>7</v>
      </c>
      <c r="J95" s="96" t="s">
        <v>337</v>
      </c>
      <c r="K95" s="85">
        <f t="shared" si="36"/>
        <v>43608</v>
      </c>
      <c r="L95" s="86" t="str">
        <f t="shared" ca="1" si="37"/>
        <v>2019/12/2</v>
      </c>
      <c r="M95" s="84">
        <f t="shared" ca="1" si="38"/>
        <v>26190</v>
      </c>
      <c r="N95" s="109">
        <f t="shared" ca="1" si="39"/>
        <v>5.2154500190912646E-2</v>
      </c>
      <c r="O95" s="89">
        <f t="shared" si="33"/>
        <v>134.93208000000001</v>
      </c>
      <c r="P95" s="89">
        <f t="shared" si="34"/>
        <v>-6.7919999999986658E-2</v>
      </c>
      <c r="Q95" s="92">
        <f t="shared" si="26"/>
        <v>0.8995472000000001</v>
      </c>
      <c r="R95" s="6">
        <f t="shared" si="44"/>
        <v>7543.7400000000061</v>
      </c>
      <c r="S95" s="105">
        <f t="shared" si="35"/>
        <v>7106.2030800000057</v>
      </c>
      <c r="T95" s="105"/>
      <c r="U95" s="112"/>
      <c r="V95" s="106">
        <f t="shared" si="27"/>
        <v>7247.8200000000006</v>
      </c>
      <c r="W95" s="106">
        <f t="shared" si="28"/>
        <v>14354.023080000006</v>
      </c>
      <c r="X95" s="96">
        <f t="shared" si="40"/>
        <v>13610</v>
      </c>
      <c r="Y95" s="6">
        <f t="shared" si="29"/>
        <v>744.0230800000063</v>
      </c>
      <c r="Z95" s="4">
        <f t="shared" si="43"/>
        <v>5.466738280676009E-2</v>
      </c>
      <c r="AA95" s="4">
        <f t="shared" si="41"/>
        <v>0.1169446761958961</v>
      </c>
      <c r="AB95" s="123">
        <f t="shared" si="42"/>
        <v>0.19223424592592592</v>
      </c>
    </row>
    <row r="96" spans="1:28">
      <c r="A96" s="108" t="s">
        <v>346</v>
      </c>
      <c r="B96">
        <v>240</v>
      </c>
      <c r="C96" s="2">
        <v>256.10000000000002</v>
      </c>
      <c r="D96" s="3">
        <v>0.93669999999999998</v>
      </c>
      <c r="E96" s="1">
        <f t="shared" si="25"/>
        <v>0.2899259133333334</v>
      </c>
      <c r="F96" s="36">
        <f t="shared" si="31"/>
        <v>3.3576916666666769E-2</v>
      </c>
      <c r="G96" s="9"/>
      <c r="H96" s="40">
        <f t="shared" si="32"/>
        <v>8.058460000000025</v>
      </c>
      <c r="I96" t="s">
        <v>7</v>
      </c>
      <c r="J96" s="96" t="s">
        <v>339</v>
      </c>
      <c r="K96" s="85">
        <f t="shared" si="36"/>
        <v>43609</v>
      </c>
      <c r="L96" s="86" t="str">
        <f t="shared" ca="1" si="37"/>
        <v>2019/12/2</v>
      </c>
      <c r="M96" s="84">
        <f t="shared" ca="1" si="38"/>
        <v>46320</v>
      </c>
      <c r="N96" s="109">
        <f t="shared" ca="1" si="39"/>
        <v>6.3500386442141829E-2</v>
      </c>
      <c r="O96" s="89">
        <f t="shared" si="33"/>
        <v>239.88887000000003</v>
      </c>
      <c r="P96" s="89">
        <f t="shared" si="34"/>
        <v>-0.11112999999997442</v>
      </c>
      <c r="Q96" s="92">
        <f t="shared" si="26"/>
        <v>1.5992591333333335</v>
      </c>
      <c r="R96" s="6">
        <f t="shared" si="44"/>
        <v>7799.8400000000065</v>
      </c>
      <c r="S96" s="105">
        <f t="shared" si="35"/>
        <v>7306.1101280000057</v>
      </c>
      <c r="T96" s="105"/>
      <c r="U96" s="112"/>
      <c r="V96" s="106">
        <f t="shared" si="27"/>
        <v>7247.8200000000006</v>
      </c>
      <c r="W96" s="106">
        <f t="shared" si="28"/>
        <v>14553.930128000007</v>
      </c>
      <c r="X96" s="96">
        <f t="shared" si="40"/>
        <v>13850</v>
      </c>
      <c r="Y96" s="6">
        <f t="shared" si="29"/>
        <v>703.93012800000724</v>
      </c>
      <c r="Z96" s="4">
        <f t="shared" si="43"/>
        <v>5.0825280000000417E-2</v>
      </c>
      <c r="AA96" s="4">
        <f t="shared" si="41"/>
        <v>0.10662086280592264</v>
      </c>
      <c r="AB96" s="123">
        <f t="shared" si="42"/>
        <v>0.25634899666666661</v>
      </c>
    </row>
    <row r="97" spans="1:28">
      <c r="A97" s="108" t="s">
        <v>347</v>
      </c>
      <c r="B97">
        <v>90</v>
      </c>
      <c r="C97" s="2">
        <v>93.8</v>
      </c>
      <c r="D97" s="3">
        <v>0.95899999999999996</v>
      </c>
      <c r="E97" s="1">
        <f t="shared" si="25"/>
        <v>0.18996946666666667</v>
      </c>
      <c r="F97" s="36">
        <f t="shared" si="31"/>
        <v>9.4964444444444653E-3</v>
      </c>
      <c r="G97" s="9"/>
      <c r="H97" s="40">
        <f t="shared" si="32"/>
        <v>0.85468000000000188</v>
      </c>
      <c r="I97" t="s">
        <v>7</v>
      </c>
      <c r="J97" s="96" t="s">
        <v>341</v>
      </c>
      <c r="K97" s="85">
        <f t="shared" si="36"/>
        <v>43612</v>
      </c>
      <c r="L97" s="86" t="str">
        <f t="shared" ca="1" si="37"/>
        <v>2019/12/2</v>
      </c>
      <c r="M97" s="84">
        <f t="shared" ca="1" si="38"/>
        <v>17100</v>
      </c>
      <c r="N97" s="109">
        <f t="shared" ca="1" si="39"/>
        <v>1.8243169590643316E-2</v>
      </c>
      <c r="O97" s="89">
        <f t="shared" si="33"/>
        <v>89.9542</v>
      </c>
      <c r="P97" s="89">
        <f t="shared" si="34"/>
        <v>-4.5799999999999841E-2</v>
      </c>
      <c r="Q97" s="92">
        <f t="shared" si="26"/>
        <v>0.59969466666666671</v>
      </c>
      <c r="R97" s="6">
        <f t="shared" si="44"/>
        <v>7893.6400000000067</v>
      </c>
      <c r="S97" s="105">
        <f t="shared" si="35"/>
        <v>7570.0007600000063</v>
      </c>
      <c r="T97" s="105"/>
      <c r="U97" s="112"/>
      <c r="V97" s="106">
        <f t="shared" si="27"/>
        <v>7247.8200000000006</v>
      </c>
      <c r="W97" s="106">
        <f t="shared" si="28"/>
        <v>14817.820760000006</v>
      </c>
      <c r="X97" s="96">
        <f t="shared" si="40"/>
        <v>13940</v>
      </c>
      <c r="Y97" s="6">
        <f t="shared" si="29"/>
        <v>877.82076000000598</v>
      </c>
      <c r="Z97" s="4">
        <f t="shared" si="43"/>
        <v>6.2971360114778108E-2</v>
      </c>
      <c r="AA97" s="4">
        <f t="shared" si="41"/>
        <v>0.1311711221156644</v>
      </c>
      <c r="AB97" s="123">
        <f t="shared" si="42"/>
        <v>0.1804730222222222</v>
      </c>
    </row>
    <row r="98" spans="1:28">
      <c r="A98" s="108" t="s">
        <v>348</v>
      </c>
      <c r="B98">
        <v>135</v>
      </c>
      <c r="C98" s="2">
        <v>140.88999999999999</v>
      </c>
      <c r="D98" s="3">
        <v>0.9577</v>
      </c>
      <c r="E98" s="1">
        <f t="shared" si="25"/>
        <v>0.21995356866666665</v>
      </c>
      <c r="F98" s="36">
        <f t="shared" ref="F98:F129" si="45">IF(G98="",($F$1*C98-B98)/B98,H98/B98)</f>
        <v>1.0859659259259151E-2</v>
      </c>
      <c r="G98" s="9"/>
      <c r="H98" s="40">
        <f t="shared" ref="H98:H129" si="46">IF(G98="",$F$1*C98-B98,G98-B98)</f>
        <v>1.4660539999999855</v>
      </c>
      <c r="I98" t="s">
        <v>7</v>
      </c>
      <c r="J98" s="96" t="s">
        <v>349</v>
      </c>
      <c r="K98" s="85">
        <f t="shared" si="36"/>
        <v>43613</v>
      </c>
      <c r="L98" s="86" t="str">
        <f t="shared" ca="1" si="37"/>
        <v>2019/12/2</v>
      </c>
      <c r="M98" s="84">
        <f t="shared" ca="1" si="38"/>
        <v>25515</v>
      </c>
      <c r="N98" s="109">
        <f t="shared" ca="1" si="39"/>
        <v>2.0972357828727993E-2</v>
      </c>
      <c r="O98" s="89">
        <f t="shared" ref="O98:O129" si="47">D98*C98</f>
        <v>134.930353</v>
      </c>
      <c r="P98" s="89">
        <f t="shared" si="34"/>
        <v>-6.9647000000003345E-2</v>
      </c>
      <c r="Q98" s="92">
        <f t="shared" si="26"/>
        <v>0.89953568666666661</v>
      </c>
      <c r="R98" s="6">
        <f t="shared" si="44"/>
        <v>8034.530000000007</v>
      </c>
      <c r="S98" s="105">
        <f t="shared" ref="S98:S129" si="48">R98*D98</f>
        <v>7694.669381000007</v>
      </c>
      <c r="T98" s="105"/>
      <c r="U98" s="112"/>
      <c r="V98" s="106">
        <f t="shared" si="27"/>
        <v>7247.8200000000006</v>
      </c>
      <c r="W98" s="106">
        <f t="shared" si="28"/>
        <v>14942.489381000007</v>
      </c>
      <c r="X98" s="96">
        <f t="shared" si="40"/>
        <v>14075</v>
      </c>
      <c r="Y98" s="6">
        <f t="shared" si="29"/>
        <v>867.48938100000669</v>
      </c>
      <c r="Z98" s="4">
        <f t="shared" si="43"/>
        <v>6.1633348561279444E-2</v>
      </c>
      <c r="AA98" s="4">
        <f t="shared" si="41"/>
        <v>0.12706408517133094</v>
      </c>
      <c r="AB98" s="123">
        <f t="shared" si="42"/>
        <v>0.20909390940740749</v>
      </c>
    </row>
    <row r="99" spans="1:28">
      <c r="A99" s="108" t="s">
        <v>350</v>
      </c>
      <c r="B99">
        <v>135</v>
      </c>
      <c r="C99" s="2">
        <v>140.84</v>
      </c>
      <c r="D99" s="3">
        <v>0.95799999999999996</v>
      </c>
      <c r="E99" s="1">
        <f t="shared" si="25"/>
        <v>0.21994981333333335</v>
      </c>
      <c r="F99" s="36">
        <f t="shared" si="45"/>
        <v>1.050091851851865E-2</v>
      </c>
      <c r="G99" s="9"/>
      <c r="H99" s="40">
        <f t="shared" si="46"/>
        <v>1.4176240000000178</v>
      </c>
      <c r="I99" t="s">
        <v>7</v>
      </c>
      <c r="J99" s="96" t="s">
        <v>351</v>
      </c>
      <c r="K99" s="85">
        <f t="shared" si="36"/>
        <v>43614</v>
      </c>
      <c r="L99" s="86" t="str">
        <f t="shared" ca="1" si="37"/>
        <v>2019/12/2</v>
      </c>
      <c r="M99" s="84">
        <f t="shared" ca="1" si="38"/>
        <v>25380</v>
      </c>
      <c r="N99" s="109">
        <f t="shared" ca="1" si="39"/>
        <v>2.0387421591804827E-2</v>
      </c>
      <c r="O99" s="89">
        <f t="shared" si="47"/>
        <v>134.92472000000001</v>
      </c>
      <c r="P99" s="89">
        <f t="shared" si="34"/>
        <v>-7.5279999999992242E-2</v>
      </c>
      <c r="Q99" s="92">
        <f t="shared" si="26"/>
        <v>0.89949813333333339</v>
      </c>
      <c r="R99" s="6">
        <f t="shared" si="44"/>
        <v>8175.3700000000072</v>
      </c>
      <c r="S99" s="105">
        <f t="shared" si="48"/>
        <v>7832.0044600000065</v>
      </c>
      <c r="T99" s="105"/>
      <c r="U99" s="112"/>
      <c r="V99" s="106">
        <f t="shared" si="27"/>
        <v>7247.8200000000006</v>
      </c>
      <c r="W99" s="106">
        <f t="shared" si="28"/>
        <v>15079.824460000007</v>
      </c>
      <c r="X99" s="96">
        <f t="shared" ref="X99:X130" si="49">X98+B99</f>
        <v>14210</v>
      </c>
      <c r="Y99" s="6">
        <f t="shared" si="29"/>
        <v>869.82446000000709</v>
      </c>
      <c r="Z99" s="4">
        <f t="shared" si="43"/>
        <v>6.1212136523575378E-2</v>
      </c>
      <c r="AA99" s="4">
        <f t="shared" si="41"/>
        <v>0.12493564659345302</v>
      </c>
      <c r="AB99" s="123">
        <f t="shared" si="42"/>
        <v>0.20944889481481471</v>
      </c>
    </row>
    <row r="100" spans="1:28">
      <c r="A100" s="108" t="s">
        <v>352</v>
      </c>
      <c r="B100">
        <v>135</v>
      </c>
      <c r="C100" s="2">
        <v>141.66999999999999</v>
      </c>
      <c r="D100" s="3">
        <v>0.95240000000000002</v>
      </c>
      <c r="E100" s="1">
        <f t="shared" ref="E100:E137" si="50">10%*Q100+13%</f>
        <v>0.21995100533333334</v>
      </c>
      <c r="F100" s="36">
        <f t="shared" si="45"/>
        <v>1.6456014814814648E-2</v>
      </c>
      <c r="G100" s="9"/>
      <c r="H100" s="40">
        <f t="shared" si="46"/>
        <v>2.2215619999999774</v>
      </c>
      <c r="I100" t="s">
        <v>7</v>
      </c>
      <c r="J100" s="96" t="s">
        <v>353</v>
      </c>
      <c r="K100" s="85">
        <f t="shared" si="36"/>
        <v>43615</v>
      </c>
      <c r="L100" s="86" t="str">
        <f t="shared" ca="1" si="37"/>
        <v>2019/12/2</v>
      </c>
      <c r="M100" s="84">
        <f t="shared" ca="1" si="38"/>
        <v>25245</v>
      </c>
      <c r="N100" s="109">
        <f t="shared" ca="1" si="39"/>
        <v>3.2120028916616826E-2</v>
      </c>
      <c r="O100" s="89">
        <f t="shared" si="47"/>
        <v>134.92650799999998</v>
      </c>
      <c r="P100" s="89">
        <f t="shared" si="34"/>
        <v>-7.3492000000015878E-2</v>
      </c>
      <c r="Q100" s="92">
        <f t="shared" ref="Q100:Q137" si="51">O100/150</f>
        <v>0.89951005333333323</v>
      </c>
      <c r="R100" s="6">
        <f t="shared" si="44"/>
        <v>8317.0400000000063</v>
      </c>
      <c r="S100" s="105">
        <f t="shared" si="48"/>
        <v>7921.1488960000061</v>
      </c>
      <c r="T100" s="105"/>
      <c r="U100" s="112"/>
      <c r="V100" s="106">
        <f t="shared" si="27"/>
        <v>7247.8200000000006</v>
      </c>
      <c r="W100" s="106">
        <f t="shared" si="28"/>
        <v>15168.968896000006</v>
      </c>
      <c r="X100" s="96">
        <f t="shared" si="49"/>
        <v>14345</v>
      </c>
      <c r="Y100" s="6">
        <f t="shared" si="29"/>
        <v>823.96889600000577</v>
      </c>
      <c r="Z100" s="4">
        <f t="shared" si="43"/>
        <v>5.7439449006623011E-2</v>
      </c>
      <c r="AA100" s="4">
        <f t="shared" si="41"/>
        <v>0.11609806937403411</v>
      </c>
      <c r="AB100" s="123">
        <f t="shared" si="42"/>
        <v>0.20349499051851869</v>
      </c>
    </row>
    <row r="101" spans="1:28">
      <c r="A101" s="108" t="s">
        <v>354</v>
      </c>
      <c r="B101">
        <v>135</v>
      </c>
      <c r="C101" s="2">
        <v>142.04</v>
      </c>
      <c r="D101" s="3">
        <v>0.94989999999999997</v>
      </c>
      <c r="E101" s="1">
        <f t="shared" si="50"/>
        <v>0.21994919733333335</v>
      </c>
      <c r="F101" s="36">
        <f t="shared" si="45"/>
        <v>1.9110696296296172E-2</v>
      </c>
      <c r="G101" s="9"/>
      <c r="H101" s="40">
        <f t="shared" si="46"/>
        <v>2.5799439999999834</v>
      </c>
      <c r="I101" t="s">
        <v>7</v>
      </c>
      <c r="J101" s="96" t="s">
        <v>355</v>
      </c>
      <c r="K101" s="85">
        <f t="shared" si="36"/>
        <v>43616</v>
      </c>
      <c r="L101" s="86" t="str">
        <f t="shared" ca="1" si="37"/>
        <v>2019/12/2</v>
      </c>
      <c r="M101" s="84">
        <f t="shared" ca="1" si="38"/>
        <v>25110</v>
      </c>
      <c r="N101" s="109">
        <f t="shared" ca="1" si="39"/>
        <v>3.750217283950593E-2</v>
      </c>
      <c r="O101" s="89">
        <f t="shared" si="47"/>
        <v>134.92379599999998</v>
      </c>
      <c r="P101" s="89">
        <f t="shared" si="34"/>
        <v>-7.6204000000018368E-2</v>
      </c>
      <c r="Q101" s="92">
        <f t="shared" si="51"/>
        <v>0.89949197333333319</v>
      </c>
      <c r="R101" s="6">
        <f t="shared" si="44"/>
        <v>8459.0800000000072</v>
      </c>
      <c r="S101" s="105">
        <f t="shared" si="48"/>
        <v>8035.2800920000063</v>
      </c>
      <c r="T101" s="105"/>
      <c r="U101" s="112"/>
      <c r="V101" s="106">
        <f t="shared" ref="V101:V136" si="52">U101+V100</f>
        <v>7247.8200000000006</v>
      </c>
      <c r="W101" s="106">
        <f t="shared" ref="W101:W136" si="53">S101+V101</f>
        <v>15283.100092000008</v>
      </c>
      <c r="X101" s="96">
        <f t="shared" si="49"/>
        <v>14480</v>
      </c>
      <c r="Y101" s="6">
        <f t="shared" ref="Y101:Y136" si="54">W101-X101</f>
        <v>803.10009200000786</v>
      </c>
      <c r="Z101" s="4">
        <f t="shared" si="43"/>
        <v>5.5462713535912256E-2</v>
      </c>
      <c r="AA101" s="4">
        <f t="shared" si="41"/>
        <v>0.11104536833983758</v>
      </c>
      <c r="AB101" s="123">
        <f t="shared" si="42"/>
        <v>0.20083850103703718</v>
      </c>
    </row>
    <row r="102" spans="1:28">
      <c r="A102" s="108" t="s">
        <v>356</v>
      </c>
      <c r="B102">
        <v>135</v>
      </c>
      <c r="C102" s="2">
        <v>143.59</v>
      </c>
      <c r="D102" s="3">
        <v>0.93969999999999998</v>
      </c>
      <c r="E102" s="1">
        <f t="shared" si="50"/>
        <v>0.21995434866666669</v>
      </c>
      <c r="F102" s="36">
        <f t="shared" si="45"/>
        <v>3.0231659259259316E-2</v>
      </c>
      <c r="G102" s="9"/>
      <c r="H102" s="40">
        <f t="shared" si="46"/>
        <v>4.0812740000000076</v>
      </c>
      <c r="I102" t="s">
        <v>7</v>
      </c>
      <c r="J102" s="96" t="s">
        <v>357</v>
      </c>
      <c r="K102" s="85">
        <f t="shared" si="36"/>
        <v>43619</v>
      </c>
      <c r="L102" s="86" t="str">
        <f t="shared" ca="1" si="37"/>
        <v>2019/12/2</v>
      </c>
      <c r="M102" s="84">
        <f t="shared" ca="1" si="38"/>
        <v>24705</v>
      </c>
      <c r="N102" s="109">
        <f t="shared" ca="1" si="39"/>
        <v>6.0298118194697548E-2</v>
      </c>
      <c r="O102" s="89">
        <f t="shared" si="47"/>
        <v>134.931523</v>
      </c>
      <c r="P102" s="89">
        <f t="shared" si="34"/>
        <v>-6.8477000000001453E-2</v>
      </c>
      <c r="Q102" s="92">
        <f t="shared" si="51"/>
        <v>0.89954348666666661</v>
      </c>
      <c r="R102" s="6">
        <f t="shared" si="44"/>
        <v>8602.6700000000073</v>
      </c>
      <c r="S102" s="105">
        <f t="shared" si="48"/>
        <v>8083.928999000007</v>
      </c>
      <c r="T102" s="105"/>
      <c r="U102" s="112"/>
      <c r="V102" s="106">
        <f t="shared" si="52"/>
        <v>7247.8200000000006</v>
      </c>
      <c r="W102" s="106">
        <f t="shared" si="53"/>
        <v>15331.748999000007</v>
      </c>
      <c r="X102" s="96">
        <f t="shared" si="49"/>
        <v>14615</v>
      </c>
      <c r="Y102" s="6">
        <f t="shared" si="54"/>
        <v>716.74899900000673</v>
      </c>
      <c r="Z102" s="4">
        <f t="shared" si="43"/>
        <v>4.9042011563462662E-2</v>
      </c>
      <c r="AA102" s="4">
        <f t="shared" si="41"/>
        <v>9.7289464761280087E-2</v>
      </c>
      <c r="AB102" s="123">
        <f t="shared" si="42"/>
        <v>0.18972268940740739</v>
      </c>
    </row>
    <row r="103" spans="1:28">
      <c r="A103" s="108" t="s">
        <v>366</v>
      </c>
      <c r="B103">
        <v>240</v>
      </c>
      <c r="C103" s="2">
        <v>258.14</v>
      </c>
      <c r="D103" s="3">
        <v>0.92920000000000003</v>
      </c>
      <c r="E103" s="1">
        <f t="shared" si="50"/>
        <v>0.28990912533333335</v>
      </c>
      <c r="F103" s="36">
        <f t="shared" si="45"/>
        <v>4.1810016666666644E-2</v>
      </c>
      <c r="G103" s="9"/>
      <c r="H103" s="40">
        <f t="shared" si="46"/>
        <v>10.034403999999995</v>
      </c>
      <c r="I103" t="s">
        <v>7</v>
      </c>
      <c r="J103" s="96" t="s">
        <v>367</v>
      </c>
      <c r="K103" s="85">
        <f t="shared" si="36"/>
        <v>43620</v>
      </c>
      <c r="L103" s="86" t="str">
        <f t="shared" ca="1" si="37"/>
        <v>2019/12/2</v>
      </c>
      <c r="M103" s="84">
        <f t="shared" ca="1" si="38"/>
        <v>43680</v>
      </c>
      <c r="N103" s="109">
        <f t="shared" ca="1" si="39"/>
        <v>8.3849758699633667E-2</v>
      </c>
      <c r="O103" s="89">
        <f t="shared" si="47"/>
        <v>239.863688</v>
      </c>
      <c r="P103" s="89">
        <f t="shared" si="34"/>
        <v>-0.13631200000000376</v>
      </c>
      <c r="Q103" s="92">
        <f t="shared" si="51"/>
        <v>1.5990912533333332</v>
      </c>
      <c r="R103" s="6">
        <f t="shared" si="44"/>
        <v>8860.8100000000068</v>
      </c>
      <c r="S103" s="105">
        <f t="shared" si="48"/>
        <v>8233.464652000006</v>
      </c>
      <c r="T103" s="105"/>
      <c r="U103" s="112"/>
      <c r="V103" s="106">
        <f t="shared" si="52"/>
        <v>7247.8200000000006</v>
      </c>
      <c r="W103" s="106">
        <f t="shared" si="53"/>
        <v>15481.284652000006</v>
      </c>
      <c r="X103" s="96">
        <f t="shared" si="49"/>
        <v>14855</v>
      </c>
      <c r="Y103" s="6">
        <f t="shared" si="54"/>
        <v>626.28465200000574</v>
      </c>
      <c r="Z103" s="4">
        <f t="shared" si="43"/>
        <v>4.215985540222178E-2</v>
      </c>
      <c r="AA103" s="4">
        <f t="shared" si="41"/>
        <v>8.2328096876898682E-2</v>
      </c>
      <c r="AB103" s="123">
        <f t="shared" si="42"/>
        <v>0.24809910866666671</v>
      </c>
    </row>
    <row r="104" spans="1:28">
      <c r="A104" s="108" t="s">
        <v>368</v>
      </c>
      <c r="B104">
        <v>240</v>
      </c>
      <c r="C104" s="2">
        <v>258.61</v>
      </c>
      <c r="D104" s="3">
        <v>0.92759999999999998</v>
      </c>
      <c r="E104" s="1">
        <f t="shared" si="50"/>
        <v>0.28992442400000001</v>
      </c>
      <c r="F104" s="36">
        <f t="shared" si="45"/>
        <v>4.3706858333333425E-2</v>
      </c>
      <c r="G104" s="9"/>
      <c r="H104" s="40">
        <f t="shared" si="46"/>
        <v>10.489646000000022</v>
      </c>
      <c r="I104" t="s">
        <v>7</v>
      </c>
      <c r="J104" s="96" t="s">
        <v>369</v>
      </c>
      <c r="K104" s="85">
        <f t="shared" si="36"/>
        <v>43621</v>
      </c>
      <c r="L104" s="86" t="str">
        <f t="shared" ca="1" si="37"/>
        <v>2019/12/2</v>
      </c>
      <c r="M104" s="84">
        <f t="shared" ca="1" si="38"/>
        <v>43440</v>
      </c>
      <c r="N104" s="109">
        <f t="shared" ca="1" si="39"/>
        <v>8.8138139732965193E-2</v>
      </c>
      <c r="O104" s="89">
        <f t="shared" si="47"/>
        <v>239.88663600000001</v>
      </c>
      <c r="P104" s="89">
        <f t="shared" si="34"/>
        <v>-0.11336399999999003</v>
      </c>
      <c r="Q104" s="92">
        <f t="shared" si="51"/>
        <v>1.59924424</v>
      </c>
      <c r="R104" s="6">
        <f t="shared" si="44"/>
        <v>9119.4200000000073</v>
      </c>
      <c r="S104" s="105">
        <f t="shared" si="48"/>
        <v>8459.1739920000073</v>
      </c>
      <c r="T104" s="105"/>
      <c r="U104" s="112"/>
      <c r="V104" s="106">
        <f t="shared" si="52"/>
        <v>7247.8200000000006</v>
      </c>
      <c r="W104" s="106">
        <f t="shared" si="53"/>
        <v>15706.993992000007</v>
      </c>
      <c r="X104" s="96">
        <f t="shared" si="49"/>
        <v>15095</v>
      </c>
      <c r="Y104" s="6">
        <f t="shared" si="54"/>
        <v>611.99399200000698</v>
      </c>
      <c r="Z104" s="4">
        <f t="shared" si="43"/>
        <v>4.054282822126587E-2</v>
      </c>
      <c r="AA104" s="4">
        <f t="shared" si="41"/>
        <v>7.7989034532151447E-2</v>
      </c>
      <c r="AB104" s="123">
        <f t="shared" si="42"/>
        <v>0.24621756566666658</v>
      </c>
    </row>
    <row r="105" spans="1:28">
      <c r="A105" s="108" t="s">
        <v>370</v>
      </c>
      <c r="B105">
        <v>240</v>
      </c>
      <c r="C105" s="2">
        <v>263.89999999999998</v>
      </c>
      <c r="D105" s="3">
        <v>0.90890000000000004</v>
      </c>
      <c r="E105" s="1">
        <f t="shared" si="50"/>
        <v>0.28990580666666665</v>
      </c>
      <c r="F105" s="36">
        <f t="shared" si="45"/>
        <v>6.5056416666666547E-2</v>
      </c>
      <c r="G105" s="9"/>
      <c r="H105" s="40">
        <f t="shared" si="46"/>
        <v>15.613539999999972</v>
      </c>
      <c r="I105" t="s">
        <v>7</v>
      </c>
      <c r="J105" s="96" t="s">
        <v>371</v>
      </c>
      <c r="K105" s="85">
        <f t="shared" si="36"/>
        <v>43622</v>
      </c>
      <c r="L105" s="86" t="str">
        <f t="shared" ca="1" si="37"/>
        <v>2019/12/2</v>
      </c>
      <c r="M105" s="84">
        <f t="shared" ca="1" si="38"/>
        <v>43200</v>
      </c>
      <c r="N105" s="109">
        <f t="shared" ca="1" si="39"/>
        <v>0.13191995601851828</v>
      </c>
      <c r="O105" s="89">
        <f t="shared" si="47"/>
        <v>239.85871</v>
      </c>
      <c r="P105" s="89">
        <f t="shared" si="34"/>
        <v>-0.14128999999999792</v>
      </c>
      <c r="Q105" s="92">
        <f t="shared" si="51"/>
        <v>1.5990580666666667</v>
      </c>
      <c r="R105" s="6">
        <f t="shared" si="44"/>
        <v>9383.320000000007</v>
      </c>
      <c r="S105" s="105">
        <f t="shared" si="48"/>
        <v>8528.4995480000071</v>
      </c>
      <c r="T105" s="105"/>
      <c r="U105" s="112"/>
      <c r="V105" s="106">
        <f t="shared" si="52"/>
        <v>7247.8200000000006</v>
      </c>
      <c r="W105" s="106">
        <f t="shared" si="53"/>
        <v>15776.319548000007</v>
      </c>
      <c r="X105" s="96">
        <f t="shared" si="49"/>
        <v>15335</v>
      </c>
      <c r="Y105" s="6">
        <f t="shared" si="54"/>
        <v>441.31954800000676</v>
      </c>
      <c r="Z105" s="4">
        <f t="shared" si="43"/>
        <v>2.8778581545484627E-2</v>
      </c>
      <c r="AA105" s="4">
        <f t="shared" si="41"/>
        <v>5.4570264047542949E-2</v>
      </c>
      <c r="AB105" s="123">
        <f t="shared" si="42"/>
        <v>0.22484939000000009</v>
      </c>
    </row>
    <row r="106" spans="1:28">
      <c r="A106" s="108" t="s">
        <v>375</v>
      </c>
      <c r="B106">
        <v>240</v>
      </c>
      <c r="C106" s="2">
        <v>261.49</v>
      </c>
      <c r="D106" s="3">
        <v>0.91739999999999999</v>
      </c>
      <c r="E106" s="1">
        <f t="shared" si="50"/>
        <v>0.28992728400000001</v>
      </c>
      <c r="F106" s="36">
        <f t="shared" si="45"/>
        <v>5.5330058333333439E-2</v>
      </c>
      <c r="G106" s="9"/>
      <c r="H106" s="40">
        <f t="shared" si="46"/>
        <v>13.279214000000024</v>
      </c>
      <c r="I106" t="s">
        <v>7</v>
      </c>
      <c r="J106" s="96" t="s">
        <v>376</v>
      </c>
      <c r="K106" s="85">
        <f t="shared" si="36"/>
        <v>43626</v>
      </c>
      <c r="L106" s="86" t="str">
        <f t="shared" ca="1" si="37"/>
        <v>2019/12/2</v>
      </c>
      <c r="M106" s="84">
        <f t="shared" ca="1" si="38"/>
        <v>42240</v>
      </c>
      <c r="N106" s="109">
        <f t="shared" ca="1" si="39"/>
        <v>0.114746995975379</v>
      </c>
      <c r="O106" s="89">
        <f t="shared" si="47"/>
        <v>239.89092600000001</v>
      </c>
      <c r="P106" s="89">
        <f t="shared" si="34"/>
        <v>-0.10907399999999257</v>
      </c>
      <c r="Q106" s="92">
        <f t="shared" si="51"/>
        <v>1.59927284</v>
      </c>
      <c r="R106" s="6">
        <f t="shared" si="44"/>
        <v>9644.8100000000068</v>
      </c>
      <c r="S106" s="105">
        <f t="shared" si="48"/>
        <v>8848.1486940000068</v>
      </c>
      <c r="T106" s="105"/>
      <c r="U106" s="112"/>
      <c r="V106" s="106">
        <f t="shared" si="52"/>
        <v>7247.8200000000006</v>
      </c>
      <c r="W106" s="106">
        <f t="shared" si="53"/>
        <v>16095.968694000007</v>
      </c>
      <c r="X106" s="96">
        <f t="shared" si="49"/>
        <v>15575</v>
      </c>
      <c r="Y106" s="6">
        <f t="shared" si="54"/>
        <v>520.96869400000651</v>
      </c>
      <c r="Z106" s="4">
        <f t="shared" si="43"/>
        <v>3.3449033322632937E-2</v>
      </c>
      <c r="AA106" s="4">
        <f t="shared" si="41"/>
        <v>6.2562439385242863E-2</v>
      </c>
      <c r="AB106" s="123">
        <f t="shared" si="42"/>
        <v>0.23459722566666658</v>
      </c>
    </row>
    <row r="107" spans="1:28">
      <c r="A107" s="108" t="s">
        <v>377</v>
      </c>
      <c r="B107">
        <v>90</v>
      </c>
      <c r="C107" s="2">
        <v>94.69</v>
      </c>
      <c r="D107" s="3">
        <v>0.94989999999999997</v>
      </c>
      <c r="E107" s="1">
        <f t="shared" si="50"/>
        <v>0.18996402066666668</v>
      </c>
      <c r="F107" s="36">
        <f t="shared" si="45"/>
        <v>1.9074822222222249E-2</v>
      </c>
      <c r="G107" s="9"/>
      <c r="H107" s="40">
        <f t="shared" si="46"/>
        <v>1.7167340000000024</v>
      </c>
      <c r="I107" t="s">
        <v>7</v>
      </c>
      <c r="J107" s="96" t="s">
        <v>378</v>
      </c>
      <c r="K107" s="85">
        <f t="shared" si="36"/>
        <v>43627</v>
      </c>
      <c r="L107" s="86" t="str">
        <f t="shared" ca="1" si="37"/>
        <v>2019/12/2</v>
      </c>
      <c r="M107" s="84">
        <f t="shared" ca="1" si="38"/>
        <v>15750</v>
      </c>
      <c r="N107" s="109">
        <f t="shared" ca="1" si="39"/>
        <v>3.9784629206349259E-2</v>
      </c>
      <c r="O107" s="89">
        <f t="shared" si="47"/>
        <v>89.946030999999991</v>
      </c>
      <c r="P107" s="89">
        <f t="shared" si="34"/>
        <v>-5.396900000000926E-2</v>
      </c>
      <c r="Q107" s="92">
        <f t="shared" si="51"/>
        <v>0.59964020666666662</v>
      </c>
      <c r="R107" s="6">
        <f t="shared" ref="R107:R138" si="55">R106+C107-T107</f>
        <v>9739.5000000000073</v>
      </c>
      <c r="S107" s="105">
        <f t="shared" si="48"/>
        <v>9251.5510500000073</v>
      </c>
      <c r="T107" s="105"/>
      <c r="U107" s="112"/>
      <c r="V107" s="106">
        <f t="shared" si="52"/>
        <v>7247.8200000000006</v>
      </c>
      <c r="W107" s="106">
        <f t="shared" si="53"/>
        <v>16499.371050000009</v>
      </c>
      <c r="X107" s="96">
        <f t="shared" si="49"/>
        <v>15665</v>
      </c>
      <c r="Y107" s="6">
        <f t="shared" si="54"/>
        <v>834.37105000000884</v>
      </c>
      <c r="Z107" s="4">
        <f t="shared" si="43"/>
        <v>5.3263392914140395E-2</v>
      </c>
      <c r="AA107" s="4">
        <f t="shared" si="41"/>
        <v>9.9127148284818389E-2</v>
      </c>
      <c r="AB107" s="123">
        <f t="shared" si="42"/>
        <v>0.17088919844444442</v>
      </c>
    </row>
    <row r="108" spans="1:28">
      <c r="A108" s="108" t="s">
        <v>379</v>
      </c>
      <c r="B108">
        <v>135</v>
      </c>
      <c r="C108" s="2">
        <v>143.09</v>
      </c>
      <c r="D108" s="3">
        <v>0.94299999999999995</v>
      </c>
      <c r="E108" s="1">
        <f t="shared" si="50"/>
        <v>0.21995591333333334</v>
      </c>
      <c r="F108" s="36">
        <f t="shared" si="45"/>
        <v>2.6644251851851979E-2</v>
      </c>
      <c r="G108" s="9"/>
      <c r="H108" s="40">
        <f t="shared" si="46"/>
        <v>3.5969740000000172</v>
      </c>
      <c r="I108" t="s">
        <v>7</v>
      </c>
      <c r="J108" s="96" t="s">
        <v>380</v>
      </c>
      <c r="K108" s="85">
        <f t="shared" si="36"/>
        <v>43628</v>
      </c>
      <c r="L108" s="86" t="str">
        <f t="shared" ca="1" si="37"/>
        <v>2019/12/2</v>
      </c>
      <c r="M108" s="84">
        <f t="shared" ca="1" si="38"/>
        <v>23490</v>
      </c>
      <c r="N108" s="109">
        <f t="shared" ca="1" si="39"/>
        <v>5.5891677735206743E-2</v>
      </c>
      <c r="O108" s="89">
        <f t="shared" si="47"/>
        <v>134.93386999999998</v>
      </c>
      <c r="P108" s="89">
        <f t="shared" si="34"/>
        <v>-6.6130000000015343E-2</v>
      </c>
      <c r="Q108" s="92">
        <f t="shared" si="51"/>
        <v>0.89955913333333326</v>
      </c>
      <c r="R108" s="6">
        <f t="shared" si="55"/>
        <v>9882.5900000000074</v>
      </c>
      <c r="S108" s="105">
        <f t="shared" si="48"/>
        <v>9319.2823700000063</v>
      </c>
      <c r="T108" s="105"/>
      <c r="U108" s="112"/>
      <c r="V108" s="106">
        <f t="shared" si="52"/>
        <v>7247.8200000000006</v>
      </c>
      <c r="W108" s="106">
        <f t="shared" si="53"/>
        <v>16567.102370000008</v>
      </c>
      <c r="X108" s="96">
        <f t="shared" si="49"/>
        <v>15800</v>
      </c>
      <c r="Y108" s="6">
        <f t="shared" si="54"/>
        <v>767.1023700000078</v>
      </c>
      <c r="Z108" s="4">
        <f t="shared" si="43"/>
        <v>4.855078291139292E-2</v>
      </c>
      <c r="AA108" s="4">
        <f t="shared" si="41"/>
        <v>8.9696705401430599E-2</v>
      </c>
      <c r="AB108" s="123">
        <f t="shared" si="42"/>
        <v>0.19331166148148135</v>
      </c>
    </row>
    <row r="109" spans="1:28">
      <c r="A109" s="108" t="s">
        <v>381</v>
      </c>
      <c r="B109">
        <v>90</v>
      </c>
      <c r="C109" s="2">
        <v>95.14</v>
      </c>
      <c r="D109" s="3">
        <v>0.94550000000000001</v>
      </c>
      <c r="E109" s="1">
        <f t="shared" si="50"/>
        <v>0.18996991333333335</v>
      </c>
      <c r="F109" s="36">
        <f t="shared" si="45"/>
        <v>2.3917822222222183E-2</v>
      </c>
      <c r="G109" s="9"/>
      <c r="H109" s="40">
        <f t="shared" si="46"/>
        <v>2.1526039999999966</v>
      </c>
      <c r="I109" t="s">
        <v>7</v>
      </c>
      <c r="J109" s="96" t="s">
        <v>382</v>
      </c>
      <c r="K109" s="85">
        <f t="shared" si="36"/>
        <v>43629</v>
      </c>
      <c r="L109" s="86" t="str">
        <f t="shared" ca="1" si="37"/>
        <v>2019/12/2</v>
      </c>
      <c r="M109" s="84">
        <f t="shared" ca="1" si="38"/>
        <v>15570</v>
      </c>
      <c r="N109" s="109">
        <f t="shared" ca="1" si="39"/>
        <v>5.0462457289659521E-2</v>
      </c>
      <c r="O109" s="89">
        <f t="shared" si="47"/>
        <v>89.95487</v>
      </c>
      <c r="P109" s="89">
        <f t="shared" si="34"/>
        <v>-4.5130000000000337E-2</v>
      </c>
      <c r="Q109" s="92">
        <f t="shared" si="51"/>
        <v>0.59969913333333336</v>
      </c>
      <c r="R109" s="6">
        <f t="shared" si="55"/>
        <v>9977.7300000000068</v>
      </c>
      <c r="S109" s="105">
        <f t="shared" si="48"/>
        <v>9433.9437150000067</v>
      </c>
      <c r="T109" s="105"/>
      <c r="U109" s="112"/>
      <c r="V109" s="106">
        <f t="shared" si="52"/>
        <v>7247.8200000000006</v>
      </c>
      <c r="W109" s="106">
        <f t="shared" si="53"/>
        <v>16681.763715000008</v>
      </c>
      <c r="X109" s="96">
        <f t="shared" si="49"/>
        <v>15890</v>
      </c>
      <c r="Y109" s="6">
        <f t="shared" si="54"/>
        <v>791.76371500000823</v>
      </c>
      <c r="Z109" s="4">
        <f t="shared" si="43"/>
        <v>4.9827798300818626E-2</v>
      </c>
      <c r="AA109" s="4">
        <f t="shared" si="41"/>
        <v>9.1616202740512964E-2</v>
      </c>
      <c r="AB109" s="123">
        <f t="shared" si="42"/>
        <v>0.16605209111111116</v>
      </c>
    </row>
    <row r="110" spans="1:28">
      <c r="A110" s="108" t="s">
        <v>383</v>
      </c>
      <c r="B110">
        <v>240</v>
      </c>
      <c r="C110" s="2">
        <v>258.36</v>
      </c>
      <c r="D110" s="3">
        <v>0.92849999999999999</v>
      </c>
      <c r="E110" s="1">
        <f t="shared" si="50"/>
        <v>0.28992484000000002</v>
      </c>
      <c r="F110" s="36">
        <f t="shared" si="45"/>
        <v>4.2697900000000052E-2</v>
      </c>
      <c r="G110" s="9"/>
      <c r="H110" s="40">
        <f t="shared" si="46"/>
        <v>10.247496000000012</v>
      </c>
      <c r="I110" t="s">
        <v>7</v>
      </c>
      <c r="J110" s="96" t="s">
        <v>384</v>
      </c>
      <c r="K110" s="85">
        <f t="shared" si="36"/>
        <v>43630</v>
      </c>
      <c r="L110" s="86" t="str">
        <f t="shared" ca="1" si="37"/>
        <v>2019/12/2</v>
      </c>
      <c r="M110" s="84">
        <f t="shared" ca="1" si="38"/>
        <v>41280</v>
      </c>
      <c r="N110" s="109">
        <f t="shared" ca="1" si="39"/>
        <v>9.0608915697674541E-2</v>
      </c>
      <c r="O110" s="89">
        <f t="shared" si="47"/>
        <v>239.88726</v>
      </c>
      <c r="P110" s="89">
        <f t="shared" si="34"/>
        <v>-0.11274000000000228</v>
      </c>
      <c r="Q110" s="92">
        <f t="shared" si="51"/>
        <v>1.5992484</v>
      </c>
      <c r="R110" s="6">
        <f t="shared" si="55"/>
        <v>10236.090000000007</v>
      </c>
      <c r="S110" s="105">
        <f t="shared" si="48"/>
        <v>9504.2095650000065</v>
      </c>
      <c r="T110" s="105"/>
      <c r="U110" s="112"/>
      <c r="V110" s="106">
        <f t="shared" si="52"/>
        <v>7247.8200000000006</v>
      </c>
      <c r="W110" s="106">
        <f t="shared" si="53"/>
        <v>16752.029565000008</v>
      </c>
      <c r="X110" s="96">
        <f t="shared" si="49"/>
        <v>16130</v>
      </c>
      <c r="Y110" s="6">
        <f t="shared" si="54"/>
        <v>622.02956500000801</v>
      </c>
      <c r="Z110" s="4">
        <f t="shared" si="43"/>
        <v>3.8563519218847375E-2</v>
      </c>
      <c r="AA110" s="4">
        <f t="shared" si="41"/>
        <v>7.0031182097188616E-2</v>
      </c>
      <c r="AB110" s="123">
        <f t="shared" si="42"/>
        <v>0.24722693999999995</v>
      </c>
    </row>
    <row r="111" spans="1:28">
      <c r="A111" s="108" t="s">
        <v>390</v>
      </c>
      <c r="B111">
        <v>240</v>
      </c>
      <c r="C111" s="2">
        <v>258.18</v>
      </c>
      <c r="D111" s="3">
        <v>0.92910000000000004</v>
      </c>
      <c r="E111" s="1">
        <f t="shared" si="50"/>
        <v>0.28991669200000003</v>
      </c>
      <c r="F111" s="36">
        <f t="shared" si="45"/>
        <v>4.1971450000000014E-2</v>
      </c>
      <c r="G111" s="9"/>
      <c r="H111" s="40">
        <f t="shared" si="46"/>
        <v>10.073148000000003</v>
      </c>
      <c r="I111" t="s">
        <v>7</v>
      </c>
      <c r="J111" s="96" t="s">
        <v>391</v>
      </c>
      <c r="K111" s="85">
        <f t="shared" si="36"/>
        <v>43633</v>
      </c>
      <c r="L111" s="86" t="str">
        <f t="shared" ca="1" si="37"/>
        <v>2019/12/2</v>
      </c>
      <c r="M111" s="84">
        <f t="shared" ca="1" si="38"/>
        <v>40560</v>
      </c>
      <c r="N111" s="109">
        <f t="shared" ca="1" si="39"/>
        <v>9.0648397928994123E-2</v>
      </c>
      <c r="O111" s="89">
        <f t="shared" si="47"/>
        <v>239.87503800000002</v>
      </c>
      <c r="P111" s="89">
        <f t="shared" si="34"/>
        <v>-0.12496199999998225</v>
      </c>
      <c r="Q111" s="92">
        <f t="shared" si="51"/>
        <v>1.59916692</v>
      </c>
      <c r="R111" s="6">
        <f t="shared" si="55"/>
        <v>10494.270000000008</v>
      </c>
      <c r="S111" s="105">
        <f t="shared" si="48"/>
        <v>9750.2262570000075</v>
      </c>
      <c r="T111" s="105"/>
      <c r="U111" s="112"/>
      <c r="V111" s="106">
        <f t="shared" si="52"/>
        <v>7247.8200000000006</v>
      </c>
      <c r="W111" s="106">
        <f t="shared" si="53"/>
        <v>16998.046257000009</v>
      </c>
      <c r="X111" s="96">
        <f t="shared" si="49"/>
        <v>16370</v>
      </c>
      <c r="Y111" s="6">
        <f t="shared" si="54"/>
        <v>628.04625700000906</v>
      </c>
      <c r="Z111" s="4">
        <f t="shared" si="43"/>
        <v>3.8365684605987216E-2</v>
      </c>
      <c r="AA111" s="4">
        <f t="shared" si="41"/>
        <v>6.8848264011454274E-2</v>
      </c>
      <c r="AB111" s="123">
        <f t="shared" si="42"/>
        <v>0.24794524200000001</v>
      </c>
    </row>
    <row r="112" spans="1:28">
      <c r="A112" s="108" t="s">
        <v>392</v>
      </c>
      <c r="B112">
        <v>240</v>
      </c>
      <c r="C112" s="2">
        <v>258.45999999999998</v>
      </c>
      <c r="D112" s="3">
        <v>0.92810000000000004</v>
      </c>
      <c r="E112" s="1">
        <f t="shared" si="50"/>
        <v>0.28991781733333333</v>
      </c>
      <c r="F112" s="36">
        <f t="shared" si="45"/>
        <v>4.3101483333333232E-2</v>
      </c>
      <c r="G112" s="9"/>
      <c r="H112" s="40">
        <f t="shared" si="46"/>
        <v>10.344355999999976</v>
      </c>
      <c r="I112" t="s">
        <v>7</v>
      </c>
      <c r="J112" s="96" t="s">
        <v>393</v>
      </c>
      <c r="K112" s="85">
        <f t="shared" si="36"/>
        <v>43634</v>
      </c>
      <c r="L112" s="86" t="str">
        <f t="shared" ca="1" si="37"/>
        <v>2019/12/2</v>
      </c>
      <c r="M112" s="84">
        <f t="shared" ca="1" si="38"/>
        <v>40320</v>
      </c>
      <c r="N112" s="109">
        <f t="shared" ca="1" si="39"/>
        <v>9.3643103670634706E-2</v>
      </c>
      <c r="O112" s="89">
        <f t="shared" si="47"/>
        <v>239.87672599999999</v>
      </c>
      <c r="P112" s="89">
        <f t="shared" si="34"/>
        <v>-0.12327400000000921</v>
      </c>
      <c r="Q112" s="92">
        <f t="shared" si="51"/>
        <v>1.5991781733333332</v>
      </c>
      <c r="R112" s="6">
        <f t="shared" si="55"/>
        <v>10752.730000000007</v>
      </c>
      <c r="S112" s="105">
        <f t="shared" si="48"/>
        <v>9979.6087130000069</v>
      </c>
      <c r="T112" s="105"/>
      <c r="U112" s="112"/>
      <c r="V112" s="106">
        <f t="shared" si="52"/>
        <v>7247.8200000000006</v>
      </c>
      <c r="W112" s="106">
        <f t="shared" si="53"/>
        <v>17227.428713000008</v>
      </c>
      <c r="X112" s="96">
        <f t="shared" si="49"/>
        <v>16610</v>
      </c>
      <c r="Y112" s="6">
        <f t="shared" si="54"/>
        <v>617.42871300000843</v>
      </c>
      <c r="Z112" s="4">
        <f t="shared" si="43"/>
        <v>3.7172107947020416E-2</v>
      </c>
      <c r="AA112" s="4">
        <f t="shared" si="41"/>
        <v>6.5949246115755811E-2</v>
      </c>
      <c r="AB112" s="123">
        <f t="shared" si="42"/>
        <v>0.24681633400000008</v>
      </c>
    </row>
    <row r="113" spans="1:28">
      <c r="A113" s="108" t="s">
        <v>394</v>
      </c>
      <c r="B113">
        <v>240</v>
      </c>
      <c r="C113" s="2">
        <v>255.28</v>
      </c>
      <c r="D113" s="3">
        <v>0.93969999999999998</v>
      </c>
      <c r="E113" s="1">
        <f t="shared" si="50"/>
        <v>0.28992441066666669</v>
      </c>
      <c r="F113" s="36">
        <f t="shared" si="45"/>
        <v>3.0267533333333319E-2</v>
      </c>
      <c r="G113" s="9"/>
      <c r="H113" s="40">
        <f t="shared" si="46"/>
        <v>7.2642079999999964</v>
      </c>
      <c r="I113" t="s">
        <v>7</v>
      </c>
      <c r="J113" s="96" t="s">
        <v>395</v>
      </c>
      <c r="K113" s="85">
        <f t="shared" si="36"/>
        <v>43635</v>
      </c>
      <c r="L113" s="86" t="str">
        <f t="shared" ca="1" si="37"/>
        <v>2019/12/2</v>
      </c>
      <c r="M113" s="84">
        <f t="shared" ca="1" si="38"/>
        <v>40080</v>
      </c>
      <c r="N113" s="109">
        <f t="shared" ca="1" si="39"/>
        <v>6.6153590818363237E-2</v>
      </c>
      <c r="O113" s="89">
        <f t="shared" si="47"/>
        <v>239.886616</v>
      </c>
      <c r="P113" s="89">
        <f t="shared" si="34"/>
        <v>-0.11338399999999638</v>
      </c>
      <c r="Q113" s="92">
        <f t="shared" si="51"/>
        <v>1.5992441066666667</v>
      </c>
      <c r="R113" s="6">
        <f t="shared" si="55"/>
        <v>11008.010000000007</v>
      </c>
      <c r="S113" s="105">
        <f t="shared" si="48"/>
        <v>10344.226997000007</v>
      </c>
      <c r="T113" s="105"/>
      <c r="U113" s="112"/>
      <c r="V113" s="106">
        <f t="shared" si="52"/>
        <v>7247.8200000000006</v>
      </c>
      <c r="W113" s="106">
        <f t="shared" si="53"/>
        <v>17592.046997000009</v>
      </c>
      <c r="X113" s="96">
        <f t="shared" si="49"/>
        <v>16850</v>
      </c>
      <c r="Y113" s="6">
        <f t="shared" si="54"/>
        <v>742.04699700000856</v>
      </c>
      <c r="Z113" s="4">
        <f t="shared" si="43"/>
        <v>4.4038397448071809E-2</v>
      </c>
      <c r="AA113" s="4">
        <f t="shared" si="41"/>
        <v>7.7279013411538422E-2</v>
      </c>
      <c r="AB113" s="123">
        <f t="shared" si="42"/>
        <v>0.25965687733333337</v>
      </c>
    </row>
    <row r="114" spans="1:28">
      <c r="A114" s="108" t="s">
        <v>396</v>
      </c>
      <c r="B114">
        <v>135</v>
      </c>
      <c r="C114" s="2">
        <v>140.91</v>
      </c>
      <c r="D114" s="3">
        <v>0.95760000000000001</v>
      </c>
      <c r="E114" s="1">
        <f t="shared" si="50"/>
        <v>0.21995694400000002</v>
      </c>
      <c r="F114" s="36">
        <f t="shared" si="45"/>
        <v>1.1003155555555479E-2</v>
      </c>
      <c r="G114" s="9"/>
      <c r="H114" s="40">
        <f t="shared" si="46"/>
        <v>1.4854259999999897</v>
      </c>
      <c r="I114" t="s">
        <v>7</v>
      </c>
      <c r="J114" s="96" t="s">
        <v>397</v>
      </c>
      <c r="K114" s="85">
        <f t="shared" si="36"/>
        <v>43636</v>
      </c>
      <c r="L114" s="86" t="str">
        <f t="shared" ca="1" si="37"/>
        <v>2019/12/2</v>
      </c>
      <c r="M114" s="84">
        <f t="shared" ca="1" si="38"/>
        <v>22410</v>
      </c>
      <c r="N114" s="109">
        <f t="shared" ca="1" si="39"/>
        <v>2.4193685408299699E-2</v>
      </c>
      <c r="O114" s="89">
        <f t="shared" si="47"/>
        <v>134.935416</v>
      </c>
      <c r="P114" s="89">
        <f t="shared" si="34"/>
        <v>-6.4583999999996422E-2</v>
      </c>
      <c r="Q114" s="92">
        <f t="shared" si="51"/>
        <v>0.89956944000000005</v>
      </c>
      <c r="R114" s="6">
        <f t="shared" si="55"/>
        <v>11148.920000000007</v>
      </c>
      <c r="S114" s="105">
        <f t="shared" si="48"/>
        <v>10676.205792000008</v>
      </c>
      <c r="T114" s="105"/>
      <c r="U114" s="112"/>
      <c r="V114" s="106">
        <f t="shared" si="52"/>
        <v>7247.8200000000006</v>
      </c>
      <c r="W114" s="106">
        <f t="shared" si="53"/>
        <v>17924.025792000008</v>
      </c>
      <c r="X114" s="96">
        <f t="shared" si="49"/>
        <v>16985</v>
      </c>
      <c r="Y114" s="6">
        <f t="shared" si="54"/>
        <v>939.02579200000764</v>
      </c>
      <c r="Z114" s="4">
        <f t="shared" si="43"/>
        <v>5.5285592699441111E-2</v>
      </c>
      <c r="AA114" s="4">
        <f t="shared" si="41"/>
        <v>9.6437140116543807E-2</v>
      </c>
      <c r="AB114" s="123">
        <f t="shared" si="42"/>
        <v>0.20895378844444454</v>
      </c>
    </row>
    <row r="115" spans="1:28">
      <c r="A115" s="108" t="s">
        <v>398</v>
      </c>
      <c r="B115">
        <v>135</v>
      </c>
      <c r="C115" s="2">
        <v>139.13</v>
      </c>
      <c r="D115" s="3">
        <v>0.9698</v>
      </c>
      <c r="E115" s="1">
        <f t="shared" si="50"/>
        <v>0.21995218266666666</v>
      </c>
      <c r="F115" s="36">
        <f t="shared" si="45"/>
        <v>-1.7680148148148992E-3</v>
      </c>
      <c r="G115" s="9"/>
      <c r="H115" s="40">
        <f t="shared" si="46"/>
        <v>-0.23868200000001139</v>
      </c>
      <c r="I115" t="s">
        <v>7</v>
      </c>
      <c r="J115" s="96" t="s">
        <v>399</v>
      </c>
      <c r="K115" s="85">
        <f t="shared" si="36"/>
        <v>43637</v>
      </c>
      <c r="L115" s="86" t="str">
        <f t="shared" ca="1" si="37"/>
        <v>2019/12/2</v>
      </c>
      <c r="M115" s="84">
        <f t="shared" ca="1" si="38"/>
        <v>22275</v>
      </c>
      <c r="N115" s="109">
        <f t="shared" ca="1" si="39"/>
        <v>-3.9110630751965948E-3</v>
      </c>
      <c r="O115" s="89">
        <f t="shared" si="47"/>
        <v>134.92827399999999</v>
      </c>
      <c r="P115" s="89">
        <f t="shared" si="34"/>
        <v>-7.1726000000012391E-2</v>
      </c>
      <c r="Q115" s="92">
        <f t="shared" si="51"/>
        <v>0.89952182666666658</v>
      </c>
      <c r="R115" s="6">
        <f t="shared" si="55"/>
        <v>11288.050000000007</v>
      </c>
      <c r="S115" s="105">
        <f t="shared" si="48"/>
        <v>10947.150890000006</v>
      </c>
      <c r="T115" s="105"/>
      <c r="U115" s="112"/>
      <c r="V115" s="106">
        <f t="shared" si="52"/>
        <v>7247.8200000000006</v>
      </c>
      <c r="W115" s="106">
        <f t="shared" si="53"/>
        <v>18194.970890000008</v>
      </c>
      <c r="X115" s="96">
        <f t="shared" si="49"/>
        <v>17120</v>
      </c>
      <c r="Y115" s="6">
        <f t="shared" si="54"/>
        <v>1074.9708900000078</v>
      </c>
      <c r="Z115" s="4">
        <f t="shared" si="43"/>
        <v>6.2790355724299474E-2</v>
      </c>
      <c r="AA115" s="4">
        <f t="shared" si="41"/>
        <v>0.10888890700939458</v>
      </c>
      <c r="AB115" s="123">
        <f t="shared" si="42"/>
        <v>0.22172019748148156</v>
      </c>
    </row>
    <row r="116" spans="1:28">
      <c r="A116" s="108" t="s">
        <v>426</v>
      </c>
      <c r="B116">
        <v>135</v>
      </c>
      <c r="C116" s="2">
        <v>139.06</v>
      </c>
      <c r="D116" s="3">
        <v>0.97030000000000005</v>
      </c>
      <c r="E116" s="1">
        <f t="shared" si="50"/>
        <v>0.2199532786666667</v>
      </c>
      <c r="F116" s="36">
        <f t="shared" si="45"/>
        <v>-2.2702518518517285E-3</v>
      </c>
      <c r="G116" s="9"/>
      <c r="H116" s="40">
        <f t="shared" si="46"/>
        <v>-0.30648399999998333</v>
      </c>
      <c r="I116" t="s">
        <v>7</v>
      </c>
      <c r="J116" s="96" t="s">
        <v>417</v>
      </c>
      <c r="K116" s="85">
        <f t="shared" si="36"/>
        <v>43640</v>
      </c>
      <c r="L116" s="86" t="str">
        <f t="shared" ca="1" si="37"/>
        <v>2019/12/2</v>
      </c>
      <c r="M116" s="84">
        <f t="shared" ca="1" si="38"/>
        <v>21870</v>
      </c>
      <c r="N116" s="109">
        <f t="shared" ca="1" si="39"/>
        <v>-5.1150736168264245E-3</v>
      </c>
      <c r="O116" s="89">
        <f t="shared" si="47"/>
        <v>134.92991800000001</v>
      </c>
      <c r="P116" s="89">
        <f t="shared" si="34"/>
        <v>-7.0081999999985101E-2</v>
      </c>
      <c r="Q116" s="92">
        <f t="shared" si="51"/>
        <v>0.89953278666666681</v>
      </c>
      <c r="R116" s="6">
        <f t="shared" si="55"/>
        <v>11427.110000000006</v>
      </c>
      <c r="S116" s="105">
        <f t="shared" si="48"/>
        <v>11087.724833000006</v>
      </c>
      <c r="T116" s="105"/>
      <c r="U116" s="112"/>
      <c r="V116" s="106">
        <f t="shared" si="52"/>
        <v>7247.8200000000006</v>
      </c>
      <c r="W116" s="106">
        <f t="shared" si="53"/>
        <v>18335.544833000007</v>
      </c>
      <c r="X116" s="96">
        <f t="shared" si="49"/>
        <v>17255</v>
      </c>
      <c r="Y116" s="6">
        <f t="shared" si="54"/>
        <v>1080.5448330000072</v>
      </c>
      <c r="Z116" s="4">
        <f t="shared" si="43"/>
        <v>6.2622128832223067E-2</v>
      </c>
      <c r="AA116" s="4">
        <f t="shared" si="41"/>
        <v>0.10797695584570333</v>
      </c>
      <c r="AB116" s="123">
        <f t="shared" si="42"/>
        <v>0.22222353051851843</v>
      </c>
    </row>
    <row r="117" spans="1:28">
      <c r="A117" s="108" t="s">
        <v>427</v>
      </c>
      <c r="B117">
        <v>135</v>
      </c>
      <c r="C117" s="2">
        <v>140.36000000000001</v>
      </c>
      <c r="D117" s="3">
        <v>0.96140000000000003</v>
      </c>
      <c r="E117" s="1">
        <f t="shared" si="50"/>
        <v>0.21996140266666669</v>
      </c>
      <c r="F117" s="36">
        <f t="shared" si="45"/>
        <v>7.0570074074074304E-3</v>
      </c>
      <c r="G117" s="9"/>
      <c r="H117" s="40">
        <f t="shared" si="46"/>
        <v>0.9526960000000031</v>
      </c>
      <c r="I117" t="s">
        <v>7</v>
      </c>
      <c r="J117" s="96" t="s">
        <v>419</v>
      </c>
      <c r="K117" s="85">
        <f t="shared" si="36"/>
        <v>43641</v>
      </c>
      <c r="L117" s="86" t="str">
        <f t="shared" ca="1" si="37"/>
        <v>2019/12/2</v>
      </c>
      <c r="M117" s="84">
        <f t="shared" ca="1" si="38"/>
        <v>21735</v>
      </c>
      <c r="N117" s="109">
        <f t="shared" ca="1" si="39"/>
        <v>1.5998805613066536E-2</v>
      </c>
      <c r="O117" s="89">
        <f t="shared" si="47"/>
        <v>134.94210400000003</v>
      </c>
      <c r="P117" s="89">
        <f t="shared" si="34"/>
        <v>-5.7895999999971082E-2</v>
      </c>
      <c r="Q117" s="92">
        <f t="shared" si="51"/>
        <v>0.8996140266666669</v>
      </c>
      <c r="R117" s="6">
        <f t="shared" si="55"/>
        <v>11567.470000000007</v>
      </c>
      <c r="S117" s="105">
        <f t="shared" si="48"/>
        <v>11120.965658000006</v>
      </c>
      <c r="T117" s="105"/>
      <c r="U117" s="112"/>
      <c r="V117" s="106">
        <f t="shared" si="52"/>
        <v>7247.8200000000006</v>
      </c>
      <c r="W117" s="106">
        <f t="shared" si="53"/>
        <v>18368.785658000008</v>
      </c>
      <c r="X117" s="96">
        <f t="shared" si="49"/>
        <v>17390</v>
      </c>
      <c r="Y117" s="6">
        <f t="shared" si="54"/>
        <v>978.78565800000797</v>
      </c>
      <c r="Z117" s="4">
        <f t="shared" si="43"/>
        <v>5.628439666475038E-2</v>
      </c>
      <c r="AA117" s="4">
        <f t="shared" si="41"/>
        <v>9.6506437274827217E-2</v>
      </c>
      <c r="AB117" s="123">
        <f t="shared" si="42"/>
        <v>0.21290439525925928</v>
      </c>
    </row>
    <row r="118" spans="1:28">
      <c r="A118" s="108" t="s">
        <v>428</v>
      </c>
      <c r="B118">
        <v>135</v>
      </c>
      <c r="C118" s="2">
        <v>140.6</v>
      </c>
      <c r="D118" s="3">
        <v>0.9597</v>
      </c>
      <c r="E118" s="1">
        <f t="shared" si="50"/>
        <v>0.21995587999999999</v>
      </c>
      <c r="F118" s="36">
        <f t="shared" si="45"/>
        <v>8.7789629629629346E-3</v>
      </c>
      <c r="G118" s="9"/>
      <c r="H118" s="40">
        <f t="shared" si="46"/>
        <v>1.1851599999999962</v>
      </c>
      <c r="I118" t="s">
        <v>7</v>
      </c>
      <c r="J118" s="96" t="s">
        <v>421</v>
      </c>
      <c r="K118" s="85">
        <f t="shared" si="36"/>
        <v>43642</v>
      </c>
      <c r="L118" s="86" t="str">
        <f t="shared" ca="1" si="37"/>
        <v>2019/12/2</v>
      </c>
      <c r="M118" s="84">
        <f t="shared" ca="1" si="38"/>
        <v>21600</v>
      </c>
      <c r="N118" s="109">
        <f t="shared" ca="1" si="39"/>
        <v>2.0027009259259196E-2</v>
      </c>
      <c r="O118" s="89">
        <f t="shared" si="47"/>
        <v>134.93382</v>
      </c>
      <c r="P118" s="89">
        <f t="shared" si="34"/>
        <v>-6.6180000000002792E-2</v>
      </c>
      <c r="Q118" s="92">
        <f t="shared" si="51"/>
        <v>0.89955879999999999</v>
      </c>
      <c r="R118" s="6">
        <f t="shared" si="55"/>
        <v>11708.070000000007</v>
      </c>
      <c r="S118" s="105">
        <f t="shared" si="48"/>
        <v>11236.234779000006</v>
      </c>
      <c r="T118" s="105"/>
      <c r="U118" s="112"/>
      <c r="V118" s="106">
        <f t="shared" si="52"/>
        <v>7247.8200000000006</v>
      </c>
      <c r="W118" s="106">
        <f t="shared" si="53"/>
        <v>18484.054779000006</v>
      </c>
      <c r="X118" s="96">
        <f t="shared" si="49"/>
        <v>17525</v>
      </c>
      <c r="Y118" s="6">
        <f t="shared" si="54"/>
        <v>959.05477900000551</v>
      </c>
      <c r="Z118" s="4">
        <f t="shared" si="43"/>
        <v>5.4724951726105919E-2</v>
      </c>
      <c r="AA118" s="4">
        <f t="shared" si="41"/>
        <v>9.3318865583750243E-2</v>
      </c>
      <c r="AB118" s="123">
        <f t="shared" si="42"/>
        <v>0.21117691703703706</v>
      </c>
    </row>
    <row r="119" spans="1:28">
      <c r="A119" s="108" t="s">
        <v>429</v>
      </c>
      <c r="B119">
        <v>135</v>
      </c>
      <c r="C119" s="2">
        <v>139.37</v>
      </c>
      <c r="D119" s="3">
        <v>0.96819999999999995</v>
      </c>
      <c r="E119" s="1">
        <f t="shared" si="50"/>
        <v>0.21995868933333335</v>
      </c>
      <c r="F119" s="36">
        <f t="shared" si="45"/>
        <v>-4.6059259259184021E-5</v>
      </c>
      <c r="G119" s="9"/>
      <c r="H119" s="40">
        <f t="shared" si="46"/>
        <v>-6.2179999999898428E-3</v>
      </c>
      <c r="I119" t="s">
        <v>7</v>
      </c>
      <c r="J119" s="96" t="s">
        <v>423</v>
      </c>
      <c r="K119" s="85">
        <f t="shared" si="36"/>
        <v>43643</v>
      </c>
      <c r="L119" s="86" t="str">
        <f t="shared" ca="1" si="37"/>
        <v>2019/12/2</v>
      </c>
      <c r="M119" s="84">
        <f t="shared" ca="1" si="38"/>
        <v>21465</v>
      </c>
      <c r="N119" s="109">
        <f t="shared" ca="1" si="39"/>
        <v>-1.0573351968303249E-4</v>
      </c>
      <c r="O119" s="89">
        <f t="shared" si="47"/>
        <v>134.93803399999999</v>
      </c>
      <c r="P119" s="89">
        <f t="shared" si="34"/>
        <v>-6.19660000000124E-2</v>
      </c>
      <c r="Q119" s="92">
        <f t="shared" si="51"/>
        <v>0.8995868933333333</v>
      </c>
      <c r="R119" s="6">
        <f t="shared" si="55"/>
        <v>11847.440000000008</v>
      </c>
      <c r="S119" s="105">
        <f t="shared" si="48"/>
        <v>11470.691408000006</v>
      </c>
      <c r="T119" s="105"/>
      <c r="U119" s="112"/>
      <c r="V119" s="106">
        <f t="shared" si="52"/>
        <v>7247.8200000000006</v>
      </c>
      <c r="W119" s="106">
        <f t="shared" si="53"/>
        <v>18718.511408000006</v>
      </c>
      <c r="X119" s="96">
        <f t="shared" si="49"/>
        <v>17660</v>
      </c>
      <c r="Y119" s="6">
        <f t="shared" si="54"/>
        <v>1058.5114080000058</v>
      </c>
      <c r="Z119" s="4">
        <f t="shared" si="43"/>
        <v>5.9938358323896157E-2</v>
      </c>
      <c r="AA119" s="4">
        <f t="shared" si="41"/>
        <v>0.10166088254332961</v>
      </c>
      <c r="AB119" s="123">
        <f t="shared" si="42"/>
        <v>0.22000474859259253</v>
      </c>
    </row>
    <row r="120" spans="1:28">
      <c r="A120" s="108" t="s">
        <v>430</v>
      </c>
      <c r="B120">
        <v>135</v>
      </c>
      <c r="C120" s="2">
        <v>140.82</v>
      </c>
      <c r="D120" s="3">
        <v>0.95820000000000005</v>
      </c>
      <c r="E120" s="1">
        <f t="shared" si="50"/>
        <v>0.21995581600000003</v>
      </c>
      <c r="F120" s="36">
        <f t="shared" si="45"/>
        <v>1.0357422222222112E-2</v>
      </c>
      <c r="G120" s="9"/>
      <c r="H120" s="40">
        <f t="shared" si="46"/>
        <v>1.3982519999999852</v>
      </c>
      <c r="I120" t="s">
        <v>7</v>
      </c>
      <c r="J120" s="96" t="s">
        <v>425</v>
      </c>
      <c r="K120" s="85">
        <f t="shared" si="36"/>
        <v>43644</v>
      </c>
      <c r="L120" s="86" t="str">
        <f t="shared" ca="1" si="37"/>
        <v>2019/12/2</v>
      </c>
      <c r="M120" s="84">
        <f t="shared" ca="1" si="38"/>
        <v>21330</v>
      </c>
      <c r="N120" s="109">
        <f t="shared" ca="1" si="39"/>
        <v>2.3926956399437156E-2</v>
      </c>
      <c r="O120" s="89">
        <f t="shared" si="47"/>
        <v>134.93372400000001</v>
      </c>
      <c r="P120" s="89">
        <f t="shared" si="34"/>
        <v>-6.6275999999987789E-2</v>
      </c>
      <c r="Q120" s="92">
        <f t="shared" si="51"/>
        <v>0.89955816000000011</v>
      </c>
      <c r="R120" s="6">
        <f t="shared" si="55"/>
        <v>11988.260000000007</v>
      </c>
      <c r="S120" s="105">
        <f t="shared" si="48"/>
        <v>11487.150732000007</v>
      </c>
      <c r="T120" s="105"/>
      <c r="U120" s="112"/>
      <c r="V120" s="106">
        <f t="shared" si="52"/>
        <v>7247.8200000000006</v>
      </c>
      <c r="W120" s="106">
        <f t="shared" si="53"/>
        <v>18734.970732000009</v>
      </c>
      <c r="X120" s="96">
        <f t="shared" si="49"/>
        <v>17795</v>
      </c>
      <c r="Y120" s="6">
        <f t="shared" si="54"/>
        <v>939.97073200000887</v>
      </c>
      <c r="Z120" s="4">
        <f t="shared" si="43"/>
        <v>5.282218218600776E-2</v>
      </c>
      <c r="AA120" s="4">
        <f t="shared" si="41"/>
        <v>8.9120573650967039E-2</v>
      </c>
      <c r="AB120" s="123">
        <f t="shared" si="42"/>
        <v>0.20959839377777792</v>
      </c>
    </row>
    <row r="121" spans="1:28">
      <c r="A121" s="108" t="s">
        <v>450</v>
      </c>
      <c r="B121">
        <v>135</v>
      </c>
      <c r="C121" s="2">
        <v>136.94</v>
      </c>
      <c r="D121" s="3">
        <v>0.98540000000000005</v>
      </c>
      <c r="E121" s="1">
        <f t="shared" si="50"/>
        <v>0.2199604506666667</v>
      </c>
      <c r="F121" s="36">
        <f t="shared" si="45"/>
        <v>-1.7480859259259247E-2</v>
      </c>
      <c r="G121" s="9"/>
      <c r="H121" s="40">
        <f t="shared" si="46"/>
        <v>-2.3599159999999983</v>
      </c>
      <c r="I121" t="s">
        <v>7</v>
      </c>
      <c r="J121" s="96" t="s">
        <v>441</v>
      </c>
      <c r="K121" s="85">
        <f t="shared" si="36"/>
        <v>43647</v>
      </c>
      <c r="L121" s="86" t="str">
        <f t="shared" ca="1" si="37"/>
        <v>2019/12/2</v>
      </c>
      <c r="M121" s="84">
        <f t="shared" ca="1" si="38"/>
        <v>20925</v>
      </c>
      <c r="N121" s="109">
        <f t="shared" ca="1" si="39"/>
        <v>-4.1164604062126617E-2</v>
      </c>
      <c r="O121" s="89">
        <f t="shared" si="47"/>
        <v>134.940676</v>
      </c>
      <c r="P121" s="89">
        <f t="shared" si="34"/>
        <v>-5.9324000000003707E-2</v>
      </c>
      <c r="Q121" s="92">
        <f t="shared" si="51"/>
        <v>0.89960450666666669</v>
      </c>
      <c r="R121" s="6">
        <f t="shared" si="55"/>
        <v>12125.200000000008</v>
      </c>
      <c r="S121" s="105">
        <f t="shared" si="48"/>
        <v>11948.172080000009</v>
      </c>
      <c r="T121" s="105"/>
      <c r="U121" s="112"/>
      <c r="V121" s="106">
        <f t="shared" si="52"/>
        <v>7247.8200000000006</v>
      </c>
      <c r="W121" s="106">
        <f t="shared" si="53"/>
        <v>19195.992080000011</v>
      </c>
      <c r="X121" s="96">
        <f t="shared" si="49"/>
        <v>17930</v>
      </c>
      <c r="Y121" s="6">
        <f t="shared" si="54"/>
        <v>1265.9920800000109</v>
      </c>
      <c r="Z121" s="4">
        <f t="shared" si="43"/>
        <v>7.0607477969883536E-2</v>
      </c>
      <c r="AA121" s="4">
        <f t="shared" si="41"/>
        <v>0.11851439312949319</v>
      </c>
      <c r="AB121" s="123">
        <f t="shared" si="42"/>
        <v>0.23744130992592594</v>
      </c>
    </row>
    <row r="122" spans="1:28">
      <c r="A122" s="108" t="s">
        <v>451</v>
      </c>
      <c r="B122">
        <v>135</v>
      </c>
      <c r="C122" s="2">
        <v>137.34</v>
      </c>
      <c r="D122" s="3">
        <v>0.98250000000000004</v>
      </c>
      <c r="E122" s="1">
        <f t="shared" si="50"/>
        <v>0.21995770000000003</v>
      </c>
      <c r="F122" s="36">
        <f t="shared" si="45"/>
        <v>-1.4610933333333336E-2</v>
      </c>
      <c r="G122" s="9"/>
      <c r="H122" s="40">
        <f t="shared" si="46"/>
        <v>-1.9724760000000003</v>
      </c>
      <c r="I122" t="s">
        <v>7</v>
      </c>
      <c r="J122" s="96" t="s">
        <v>443</v>
      </c>
      <c r="K122" s="85">
        <f t="shared" si="36"/>
        <v>43648</v>
      </c>
      <c r="L122" s="86" t="str">
        <f t="shared" ca="1" si="37"/>
        <v>2019/12/2</v>
      </c>
      <c r="M122" s="84">
        <f t="shared" ca="1" si="38"/>
        <v>20790</v>
      </c>
      <c r="N122" s="109">
        <f t="shared" ca="1" si="39"/>
        <v>-3.4629809523809528E-2</v>
      </c>
      <c r="O122" s="89">
        <f t="shared" si="47"/>
        <v>134.93655000000001</v>
      </c>
      <c r="P122" s="89">
        <f t="shared" si="34"/>
        <v>-6.3449999999988904E-2</v>
      </c>
      <c r="Q122" s="92">
        <f t="shared" si="51"/>
        <v>0.89957700000000007</v>
      </c>
      <c r="R122" s="6">
        <f t="shared" si="55"/>
        <v>12262.540000000008</v>
      </c>
      <c r="S122" s="105">
        <f t="shared" si="48"/>
        <v>12047.945550000008</v>
      </c>
      <c r="T122" s="105"/>
      <c r="U122" s="112"/>
      <c r="V122" s="106">
        <f t="shared" si="52"/>
        <v>7247.8200000000006</v>
      </c>
      <c r="W122" s="106">
        <f t="shared" si="53"/>
        <v>19295.765550000007</v>
      </c>
      <c r="X122" s="96">
        <f t="shared" si="49"/>
        <v>18065</v>
      </c>
      <c r="Y122" s="6">
        <f t="shared" si="54"/>
        <v>1230.7655500000074</v>
      </c>
      <c r="Z122" s="4">
        <f t="shared" si="43"/>
        <v>6.8129839468586084E-2</v>
      </c>
      <c r="AA122" s="4">
        <f t="shared" si="41"/>
        <v>0.11377878060640634</v>
      </c>
      <c r="AB122" s="123">
        <f t="shared" si="42"/>
        <v>0.23456863333333336</v>
      </c>
    </row>
    <row r="123" spans="1:28">
      <c r="A123" s="108" t="s">
        <v>452</v>
      </c>
      <c r="B123">
        <v>135</v>
      </c>
      <c r="C123" s="2">
        <v>138.44999999999999</v>
      </c>
      <c r="D123" s="3">
        <v>0.97460000000000002</v>
      </c>
      <c r="E123" s="1">
        <f t="shared" si="50"/>
        <v>0.21995558000000001</v>
      </c>
      <c r="F123" s="36">
        <f t="shared" si="45"/>
        <v>-6.6468888888889695E-3</v>
      </c>
      <c r="G123" s="9"/>
      <c r="H123" s="40">
        <f t="shared" si="46"/>
        <v>-0.89733000000001084</v>
      </c>
      <c r="I123" t="s">
        <v>7</v>
      </c>
      <c r="J123" s="96" t="s">
        <v>445</v>
      </c>
      <c r="K123" s="85">
        <f t="shared" si="36"/>
        <v>43649</v>
      </c>
      <c r="L123" s="86" t="str">
        <f t="shared" ca="1" si="37"/>
        <v>2019/12/2</v>
      </c>
      <c r="M123" s="84">
        <f t="shared" ca="1" si="38"/>
        <v>20655</v>
      </c>
      <c r="N123" s="109">
        <f t="shared" ca="1" si="39"/>
        <v>-1.5856957153231856E-2</v>
      </c>
      <c r="O123" s="89">
        <f t="shared" si="47"/>
        <v>134.93337</v>
      </c>
      <c r="P123" s="89">
        <f t="shared" si="34"/>
        <v>-6.663000000000352E-2</v>
      </c>
      <c r="Q123" s="92">
        <f t="shared" si="51"/>
        <v>0.89955580000000002</v>
      </c>
      <c r="R123" s="6">
        <f t="shared" si="55"/>
        <v>12400.990000000009</v>
      </c>
      <c r="S123" s="105">
        <f t="shared" si="48"/>
        <v>12086.00485400001</v>
      </c>
      <c r="T123" s="105"/>
      <c r="U123" s="112"/>
      <c r="V123" s="106">
        <f t="shared" si="52"/>
        <v>7247.8200000000006</v>
      </c>
      <c r="W123" s="106">
        <f t="shared" si="53"/>
        <v>19333.82485400001</v>
      </c>
      <c r="X123" s="96">
        <f t="shared" si="49"/>
        <v>18200</v>
      </c>
      <c r="Y123" s="6">
        <f t="shared" si="54"/>
        <v>1133.8248540000095</v>
      </c>
      <c r="Z123" s="4">
        <f t="shared" si="43"/>
        <v>6.2298068901099457E-2</v>
      </c>
      <c r="AA123" s="4">
        <f t="shared" si="41"/>
        <v>0.10352503830287763</v>
      </c>
      <c r="AB123" s="123">
        <f t="shared" si="42"/>
        <v>0.22660246888888899</v>
      </c>
    </row>
    <row r="124" spans="1:28">
      <c r="A124" s="108" t="s">
        <v>453</v>
      </c>
      <c r="B124">
        <v>135</v>
      </c>
      <c r="C124" s="2">
        <v>138.85</v>
      </c>
      <c r="D124" s="3">
        <v>0.9718</v>
      </c>
      <c r="E124" s="1">
        <f t="shared" si="50"/>
        <v>0.21995628666666667</v>
      </c>
      <c r="F124" s="36">
        <f t="shared" si="45"/>
        <v>-3.7769629629630578E-3</v>
      </c>
      <c r="G124" s="9"/>
      <c r="H124" s="40">
        <f t="shared" si="46"/>
        <v>-0.50989000000001283</v>
      </c>
      <c r="I124" t="s">
        <v>7</v>
      </c>
      <c r="J124" s="96" t="s">
        <v>447</v>
      </c>
      <c r="K124" s="85">
        <f t="shared" si="36"/>
        <v>43650</v>
      </c>
      <c r="L124" s="86" t="str">
        <f t="shared" ca="1" si="37"/>
        <v>2019/12/2</v>
      </c>
      <c r="M124" s="84">
        <f t="shared" ca="1" si="38"/>
        <v>20520</v>
      </c>
      <c r="N124" s="109">
        <f t="shared" ca="1" si="39"/>
        <v>-9.0696807992205024E-3</v>
      </c>
      <c r="O124" s="89">
        <f t="shared" si="47"/>
        <v>134.93442999999999</v>
      </c>
      <c r="P124" s="89">
        <f t="shared" si="34"/>
        <v>-6.5570000000008122E-2</v>
      </c>
      <c r="Q124" s="92">
        <f t="shared" si="51"/>
        <v>0.89956286666666663</v>
      </c>
      <c r="R124" s="6">
        <f t="shared" si="55"/>
        <v>12539.840000000009</v>
      </c>
      <c r="S124" s="105">
        <f t="shared" si="48"/>
        <v>12186.216512000008</v>
      </c>
      <c r="T124" s="105"/>
      <c r="U124" s="112"/>
      <c r="V124" s="106">
        <f t="shared" si="52"/>
        <v>7247.8200000000006</v>
      </c>
      <c r="W124" s="106">
        <f t="shared" si="53"/>
        <v>19434.03651200001</v>
      </c>
      <c r="X124" s="96">
        <f t="shared" si="49"/>
        <v>18335</v>
      </c>
      <c r="Y124" s="6">
        <f t="shared" si="54"/>
        <v>1099.0365120000097</v>
      </c>
      <c r="Z124" s="4">
        <f t="shared" si="43"/>
        <v>5.994199683665169E-2</v>
      </c>
      <c r="AA124" s="4">
        <f t="shared" si="41"/>
        <v>9.9126785350288182E-2</v>
      </c>
      <c r="AB124" s="123">
        <f t="shared" si="42"/>
        <v>0.22373324962962973</v>
      </c>
    </row>
    <row r="125" spans="1:28">
      <c r="A125" s="108" t="s">
        <v>454</v>
      </c>
      <c r="B125">
        <v>135</v>
      </c>
      <c r="C125" s="2">
        <v>138.33000000000001</v>
      </c>
      <c r="D125" s="3">
        <v>0.97550000000000003</v>
      </c>
      <c r="E125" s="1">
        <f t="shared" si="50"/>
        <v>0.21996061</v>
      </c>
      <c r="F125" s="36">
        <f t="shared" si="45"/>
        <v>-7.5078666666665113E-3</v>
      </c>
      <c r="G125" s="9"/>
      <c r="H125" s="40">
        <f t="shared" si="46"/>
        <v>-1.013561999999979</v>
      </c>
      <c r="I125" t="s">
        <v>7</v>
      </c>
      <c r="J125" s="96" t="s">
        <v>449</v>
      </c>
      <c r="K125" s="85">
        <f t="shared" si="36"/>
        <v>43651</v>
      </c>
      <c r="L125" s="86" t="str">
        <f t="shared" ca="1" si="37"/>
        <v>2019/12/2</v>
      </c>
      <c r="M125" s="84">
        <f t="shared" ca="1" si="38"/>
        <v>20385</v>
      </c>
      <c r="N125" s="109">
        <f t="shared" ca="1" si="39"/>
        <v>-1.8148154525385939E-2</v>
      </c>
      <c r="O125" s="89">
        <f t="shared" si="47"/>
        <v>134.94091500000002</v>
      </c>
      <c r="P125" s="89">
        <f t="shared" si="34"/>
        <v>-5.9084999999981846E-2</v>
      </c>
      <c r="Q125" s="92">
        <f t="shared" si="51"/>
        <v>0.89960610000000008</v>
      </c>
      <c r="R125" s="6">
        <f t="shared" si="55"/>
        <v>12678.170000000009</v>
      </c>
      <c r="S125" s="105">
        <f t="shared" si="48"/>
        <v>12367.55483500001</v>
      </c>
      <c r="T125" s="105"/>
      <c r="U125" s="112"/>
      <c r="V125" s="106">
        <f t="shared" si="52"/>
        <v>7247.8200000000006</v>
      </c>
      <c r="W125" s="106">
        <f t="shared" si="53"/>
        <v>19615.37483500001</v>
      </c>
      <c r="X125" s="96">
        <f t="shared" si="49"/>
        <v>18470</v>
      </c>
      <c r="Y125" s="6">
        <f t="shared" si="54"/>
        <v>1145.3748350000096</v>
      </c>
      <c r="Z125" s="4">
        <f t="shared" si="43"/>
        <v>6.201271440173306E-2</v>
      </c>
      <c r="AA125" s="4">
        <f t="shared" si="41"/>
        <v>0.10206348811015409</v>
      </c>
      <c r="AB125" s="123">
        <f t="shared" si="42"/>
        <v>0.2274684766666665</v>
      </c>
    </row>
    <row r="126" spans="1:28">
      <c r="A126" s="108" t="s">
        <v>456</v>
      </c>
      <c r="B126">
        <v>135</v>
      </c>
      <c r="C126" s="2">
        <v>142.88999999999999</v>
      </c>
      <c r="D126" s="3">
        <v>0.94430000000000003</v>
      </c>
      <c r="E126" s="1">
        <f t="shared" si="50"/>
        <v>0.21995401800000003</v>
      </c>
      <c r="F126" s="36">
        <f t="shared" si="45"/>
        <v>2.5209288888888709E-2</v>
      </c>
      <c r="G126" s="9"/>
      <c r="H126" s="40">
        <f t="shared" si="46"/>
        <v>3.4032539999999756</v>
      </c>
      <c r="I126" t="s">
        <v>7</v>
      </c>
      <c r="J126" s="96" t="s">
        <v>457</v>
      </c>
      <c r="K126" s="85">
        <f t="shared" si="36"/>
        <v>43654</v>
      </c>
      <c r="L126" s="86" t="str">
        <f t="shared" ca="1" si="37"/>
        <v>2019/12/2</v>
      </c>
      <c r="M126" s="84">
        <f t="shared" ca="1" si="38"/>
        <v>19980</v>
      </c>
      <c r="N126" s="109">
        <f t="shared" ca="1" si="39"/>
        <v>6.2171557057056612E-2</v>
      </c>
      <c r="O126" s="89">
        <f t="shared" si="47"/>
        <v>134.931027</v>
      </c>
      <c r="P126" s="89">
        <f t="shared" si="34"/>
        <v>-6.8972999999999729E-2</v>
      </c>
      <c r="Q126" s="92">
        <f t="shared" si="51"/>
        <v>0.89954018000000002</v>
      </c>
      <c r="R126" s="6">
        <f t="shared" si="55"/>
        <v>12821.060000000009</v>
      </c>
      <c r="S126" s="105">
        <f t="shared" si="48"/>
        <v>12106.926958000009</v>
      </c>
      <c r="T126" s="105"/>
      <c r="U126" s="112"/>
      <c r="V126" s="106">
        <f t="shared" si="52"/>
        <v>7247.8200000000006</v>
      </c>
      <c r="W126" s="106">
        <f t="shared" si="53"/>
        <v>19354.746958000011</v>
      </c>
      <c r="X126" s="96">
        <f t="shared" si="49"/>
        <v>18605</v>
      </c>
      <c r="Y126" s="6">
        <f t="shared" si="54"/>
        <v>749.74695800001064</v>
      </c>
      <c r="Z126" s="4">
        <f t="shared" si="43"/>
        <v>4.0298143402311748E-2</v>
      </c>
      <c r="AA126" s="4">
        <f t="shared" si="41"/>
        <v>6.6015239522487779E-2</v>
      </c>
      <c r="AB126" s="123">
        <f t="shared" si="42"/>
        <v>0.19474472911111132</v>
      </c>
    </row>
    <row r="127" spans="1:28">
      <c r="A127" s="108" t="s">
        <v>458</v>
      </c>
      <c r="B127">
        <v>135</v>
      </c>
      <c r="C127" s="2">
        <v>142.59</v>
      </c>
      <c r="D127" s="3">
        <v>0.94630000000000003</v>
      </c>
      <c r="E127" s="1">
        <f t="shared" si="50"/>
        <v>0.21995527800000003</v>
      </c>
      <c r="F127" s="36">
        <f t="shared" si="45"/>
        <v>2.3056844444444433E-2</v>
      </c>
      <c r="G127" s="9"/>
      <c r="H127" s="40">
        <f t="shared" si="46"/>
        <v>3.1126739999999984</v>
      </c>
      <c r="I127" t="s">
        <v>7</v>
      </c>
      <c r="J127" s="96" t="s">
        <v>459</v>
      </c>
      <c r="K127" s="85">
        <f t="shared" si="36"/>
        <v>43655</v>
      </c>
      <c r="L127" s="86" t="str">
        <f t="shared" ca="1" si="37"/>
        <v>2019/12/2</v>
      </c>
      <c r="M127" s="84">
        <f t="shared" ca="1" si="38"/>
        <v>19845</v>
      </c>
      <c r="N127" s="109">
        <f t="shared" ca="1" si="39"/>
        <v>5.7249987906273586E-2</v>
      </c>
      <c r="O127" s="89">
        <f t="shared" si="47"/>
        <v>134.932917</v>
      </c>
      <c r="P127" s="89">
        <f t="shared" si="34"/>
        <v>-6.7082999999996673E-2</v>
      </c>
      <c r="Q127" s="92">
        <f t="shared" si="51"/>
        <v>0.89955278000000005</v>
      </c>
      <c r="R127" s="6">
        <f t="shared" si="55"/>
        <v>12963.650000000009</v>
      </c>
      <c r="S127" s="105">
        <f t="shared" si="48"/>
        <v>12267.501995000008</v>
      </c>
      <c r="T127" s="105"/>
      <c r="U127" s="112"/>
      <c r="V127" s="106">
        <f t="shared" si="52"/>
        <v>7247.8200000000006</v>
      </c>
      <c r="W127" s="106">
        <f t="shared" si="53"/>
        <v>19515.321995000009</v>
      </c>
      <c r="X127" s="96">
        <f t="shared" si="49"/>
        <v>18740</v>
      </c>
      <c r="Y127" s="6">
        <f t="shared" si="54"/>
        <v>775.32199500000934</v>
      </c>
      <c r="Z127" s="4">
        <f t="shared" si="43"/>
        <v>4.1372571771612021E-2</v>
      </c>
      <c r="AA127" s="4">
        <f t="shared" si="41"/>
        <v>6.7465180235604327E-2</v>
      </c>
      <c r="AB127" s="123">
        <f t="shared" si="42"/>
        <v>0.19689843355555559</v>
      </c>
    </row>
    <row r="128" spans="1:28">
      <c r="A128" s="108" t="s">
        <v>460</v>
      </c>
      <c r="B128">
        <v>135</v>
      </c>
      <c r="C128" s="2">
        <v>143.59</v>
      </c>
      <c r="D128" s="3">
        <v>0.93969999999999998</v>
      </c>
      <c r="E128" s="1">
        <f t="shared" si="50"/>
        <v>0.21995434866666669</v>
      </c>
      <c r="F128" s="36">
        <f t="shared" si="45"/>
        <v>3.0231659259259316E-2</v>
      </c>
      <c r="G128" s="9"/>
      <c r="H128" s="40">
        <f t="shared" si="46"/>
        <v>4.0812740000000076</v>
      </c>
      <c r="I128" t="s">
        <v>7</v>
      </c>
      <c r="J128" s="96" t="s">
        <v>461</v>
      </c>
      <c r="K128" s="85">
        <f t="shared" si="36"/>
        <v>43656</v>
      </c>
      <c r="L128" s="86" t="str">
        <f t="shared" ca="1" si="37"/>
        <v>2019/12/2</v>
      </c>
      <c r="M128" s="84">
        <f t="shared" ca="1" si="38"/>
        <v>19710</v>
      </c>
      <c r="N128" s="109">
        <f t="shared" ca="1" si="39"/>
        <v>7.5579148148148284E-2</v>
      </c>
      <c r="O128" s="89">
        <f t="shared" si="47"/>
        <v>134.931523</v>
      </c>
      <c r="P128" s="89">
        <f t="shared" si="34"/>
        <v>-6.8477000000001453E-2</v>
      </c>
      <c r="Q128" s="92">
        <f t="shared" si="51"/>
        <v>0.89954348666666661</v>
      </c>
      <c r="R128" s="6">
        <f t="shared" si="55"/>
        <v>13107.240000000009</v>
      </c>
      <c r="S128" s="105">
        <f t="shared" si="48"/>
        <v>12316.873428000008</v>
      </c>
      <c r="T128" s="105"/>
      <c r="U128" s="112"/>
      <c r="V128" s="106">
        <f t="shared" si="52"/>
        <v>7247.8200000000006</v>
      </c>
      <c r="W128" s="106">
        <f t="shared" si="53"/>
        <v>19564.69342800001</v>
      </c>
      <c r="X128" s="96">
        <f t="shared" si="49"/>
        <v>18875</v>
      </c>
      <c r="Y128" s="6">
        <f t="shared" si="54"/>
        <v>689.69342800000959</v>
      </c>
      <c r="Z128" s="4">
        <f t="shared" si="43"/>
        <v>3.6540049165563415E-2</v>
      </c>
      <c r="AA128" s="4">
        <f t="shared" si="41"/>
        <v>5.9317343328305627E-2</v>
      </c>
      <c r="AB128" s="123">
        <f t="shared" si="42"/>
        <v>0.18972268940740739</v>
      </c>
    </row>
    <row r="129" spans="1:28">
      <c r="A129" s="108" t="s">
        <v>462</v>
      </c>
      <c r="B129">
        <v>135</v>
      </c>
      <c r="C129" s="2">
        <v>143.58000000000001</v>
      </c>
      <c r="D129" s="3">
        <v>0.93969999999999998</v>
      </c>
      <c r="E129" s="1">
        <f t="shared" si="50"/>
        <v>0.21994808400000004</v>
      </c>
      <c r="F129" s="36">
        <f t="shared" si="45"/>
        <v>3.0159911111111257E-2</v>
      </c>
      <c r="G129" s="9"/>
      <c r="H129" s="40">
        <f t="shared" si="46"/>
        <v>4.0715880000000197</v>
      </c>
      <c r="I129" t="s">
        <v>7</v>
      </c>
      <c r="J129" s="96" t="s">
        <v>463</v>
      </c>
      <c r="K129" s="85">
        <f t="shared" si="36"/>
        <v>43657</v>
      </c>
      <c r="L129" s="86" t="str">
        <f t="shared" ca="1" si="37"/>
        <v>2019/12/2</v>
      </c>
      <c r="M129" s="84">
        <f t="shared" ca="1" si="38"/>
        <v>19575</v>
      </c>
      <c r="N129" s="109">
        <f t="shared" ca="1" si="39"/>
        <v>7.5919776245211096E-2</v>
      </c>
      <c r="O129" s="89">
        <f t="shared" si="47"/>
        <v>134.92212600000002</v>
      </c>
      <c r="P129" s="89">
        <f t="shared" si="34"/>
        <v>-7.7873999999980015E-2</v>
      </c>
      <c r="Q129" s="92">
        <f t="shared" si="51"/>
        <v>0.89948084000000017</v>
      </c>
      <c r="R129" s="6">
        <f t="shared" si="55"/>
        <v>13250.820000000009</v>
      </c>
      <c r="S129" s="105">
        <f t="shared" si="48"/>
        <v>12451.795554000008</v>
      </c>
      <c r="T129" s="105"/>
      <c r="U129" s="112"/>
      <c r="V129" s="106">
        <f t="shared" si="52"/>
        <v>7247.8200000000006</v>
      </c>
      <c r="W129" s="106">
        <f t="shared" si="53"/>
        <v>19699.615554000007</v>
      </c>
      <c r="X129" s="96">
        <f t="shared" si="49"/>
        <v>19010</v>
      </c>
      <c r="Y129" s="6">
        <f t="shared" si="54"/>
        <v>689.61555400000725</v>
      </c>
      <c r="Z129" s="4">
        <f t="shared" si="43"/>
        <v>3.6276462598632708E-2</v>
      </c>
      <c r="AA129" s="4">
        <f t="shared" si="41"/>
        <v>5.8629909931662949E-2</v>
      </c>
      <c r="AB129" s="123">
        <f t="shared" si="42"/>
        <v>0.18978817288888877</v>
      </c>
    </row>
    <row r="130" spans="1:28">
      <c r="A130" s="108" t="s">
        <v>464</v>
      </c>
      <c r="B130">
        <v>135</v>
      </c>
      <c r="C130" s="2">
        <v>143.04</v>
      </c>
      <c r="D130" s="3">
        <v>0.94330000000000003</v>
      </c>
      <c r="E130" s="1">
        <f t="shared" si="50"/>
        <v>0.21995308800000002</v>
      </c>
      <c r="F130" s="36">
        <f t="shared" ref="F130:F138" si="56">IF(G130="",($F$1*C130-B130)/B130,H130/B130)</f>
        <v>2.6285511111111055E-2</v>
      </c>
      <c r="G130" s="9"/>
      <c r="H130" s="40">
        <f t="shared" ref="H130:H138" si="57">IF(G130="",$F$1*C130-B130,G130-B130)</f>
        <v>3.5485439999999926</v>
      </c>
      <c r="I130" t="s">
        <v>7</v>
      </c>
      <c r="J130" s="96" t="s">
        <v>465</v>
      </c>
      <c r="K130" s="85">
        <f t="shared" si="36"/>
        <v>43658</v>
      </c>
      <c r="L130" s="86" t="str">
        <f t="shared" ca="1" si="37"/>
        <v>2019/12/2</v>
      </c>
      <c r="M130" s="84">
        <f t="shared" ca="1" si="38"/>
        <v>19440</v>
      </c>
      <c r="N130" s="109">
        <f t="shared" ca="1" si="39"/>
        <v>6.6626469135802335E-2</v>
      </c>
      <c r="O130" s="89">
        <f t="shared" ref="O130:O138" si="58">D130*C130</f>
        <v>134.929632</v>
      </c>
      <c r="P130" s="89">
        <f t="shared" ref="P130:P141" si="59">O130-B130</f>
        <v>-7.0368000000001985E-2</v>
      </c>
      <c r="Q130" s="92">
        <f t="shared" si="51"/>
        <v>0.89953088000000003</v>
      </c>
      <c r="R130" s="6">
        <f t="shared" si="55"/>
        <v>13393.86000000001</v>
      </c>
      <c r="S130" s="105">
        <f t="shared" ref="S130:S138" si="60">R130*D130</f>
        <v>12634.42813800001</v>
      </c>
      <c r="T130" s="105"/>
      <c r="U130" s="112"/>
      <c r="V130" s="106">
        <f t="shared" si="52"/>
        <v>7247.8200000000006</v>
      </c>
      <c r="W130" s="106">
        <f t="shared" si="53"/>
        <v>19882.24813800001</v>
      </c>
      <c r="X130" s="96">
        <f t="shared" si="49"/>
        <v>19145</v>
      </c>
      <c r="Y130" s="6">
        <f t="shared" si="54"/>
        <v>737.24813800000993</v>
      </c>
      <c r="Z130" s="4">
        <f t="shared" si="43"/>
        <v>3.8508651762862778E-2</v>
      </c>
      <c r="AA130" s="4">
        <f t="shared" si="41"/>
        <v>6.1968309969254065E-2</v>
      </c>
      <c r="AB130" s="123">
        <f t="shared" si="42"/>
        <v>0.19366757688888897</v>
      </c>
    </row>
    <row r="131" spans="1:28">
      <c r="A131" s="108" t="s">
        <v>482</v>
      </c>
      <c r="B131">
        <v>135</v>
      </c>
      <c r="C131" s="2">
        <v>141.28</v>
      </c>
      <c r="D131" s="3">
        <v>0.95499999999999996</v>
      </c>
      <c r="E131" s="1">
        <f t="shared" si="50"/>
        <v>0.21994826666666667</v>
      </c>
      <c r="F131" s="36">
        <f t="shared" si="56"/>
        <v>1.3657837037037004E-2</v>
      </c>
      <c r="G131" s="9"/>
      <c r="H131" s="40">
        <f t="shared" si="57"/>
        <v>1.8438079999999957</v>
      </c>
      <c r="I131" t="s">
        <v>7</v>
      </c>
      <c r="J131" s="96" t="s">
        <v>473</v>
      </c>
      <c r="K131" s="85">
        <f t="shared" ref="K131:K194" si="61">DATE(MID(J131,1,4),MID(J131,5,2),MID(J131,7,2))</f>
        <v>43661</v>
      </c>
      <c r="L131" s="86" t="str">
        <f t="shared" ref="L131:L165" ca="1" si="62">IF(LEN(J131) &gt; 15,DATE(MID(J131,12,4),MID(J131,16,2),MID(J131,18,2)),TEXT(TODAY(),"yyyy/m/d"))</f>
        <v>2019/12/2</v>
      </c>
      <c r="M131" s="84">
        <f t="shared" ref="M131:M194" ca="1" si="63">(L131-K131+1)*B131</f>
        <v>19035</v>
      </c>
      <c r="N131" s="109">
        <f t="shared" ref="N131:N165" ca="1" si="64">H131/M131*365</f>
        <v>3.5355393748358201E-2</v>
      </c>
      <c r="O131" s="89">
        <f t="shared" si="58"/>
        <v>134.92239999999998</v>
      </c>
      <c r="P131" s="89">
        <f t="shared" si="59"/>
        <v>-7.7600000000018099E-2</v>
      </c>
      <c r="Q131" s="92">
        <f t="shared" si="51"/>
        <v>0.89948266666666654</v>
      </c>
      <c r="R131" s="6">
        <f t="shared" si="55"/>
        <v>13535.14000000001</v>
      </c>
      <c r="S131" s="105">
        <f t="shared" si="60"/>
        <v>12926.058700000009</v>
      </c>
      <c r="T131" s="105"/>
      <c r="U131" s="112"/>
      <c r="V131" s="106">
        <f t="shared" si="52"/>
        <v>7247.8200000000006</v>
      </c>
      <c r="W131" s="106">
        <f t="shared" si="53"/>
        <v>20173.878700000008</v>
      </c>
      <c r="X131" s="96">
        <f t="shared" ref="X131:X138" si="65">X130+B131</f>
        <v>19280</v>
      </c>
      <c r="Y131" s="6">
        <f t="shared" si="54"/>
        <v>893.87870000000839</v>
      </c>
      <c r="Z131" s="4">
        <f t="shared" si="43"/>
        <v>4.6363003112033674E-2</v>
      </c>
      <c r="AA131" s="4">
        <f t="shared" ref="AA131:AA136" si="66">S131/(X131-V131)-1</f>
        <v>7.4290668856350939E-2</v>
      </c>
      <c r="AB131" s="123">
        <f t="shared" ref="AB131:AB194" si="67">IF(E131-F131&lt;0,"达成",E131-F131)</f>
        <v>0.20629042962962968</v>
      </c>
    </row>
    <row r="132" spans="1:28">
      <c r="A132" s="108" t="s">
        <v>483</v>
      </c>
      <c r="B132">
        <v>135</v>
      </c>
      <c r="C132" s="2">
        <v>141.09</v>
      </c>
      <c r="D132" s="3">
        <v>0.95640000000000003</v>
      </c>
      <c r="E132" s="1">
        <f t="shared" si="50"/>
        <v>0.21995898400000002</v>
      </c>
      <c r="F132" s="36">
        <f t="shared" si="56"/>
        <v>1.2294622222222213E-2</v>
      </c>
      <c r="G132" s="9"/>
      <c r="H132" s="40">
        <f t="shared" si="57"/>
        <v>1.6597739999999988</v>
      </c>
      <c r="I132" t="s">
        <v>7</v>
      </c>
      <c r="J132" s="96" t="s">
        <v>475</v>
      </c>
      <c r="K132" s="85">
        <f t="shared" si="61"/>
        <v>43662</v>
      </c>
      <c r="L132" s="86" t="str">
        <f t="shared" ca="1" si="62"/>
        <v>2019/12/2</v>
      </c>
      <c r="M132" s="84">
        <f t="shared" ca="1" si="63"/>
        <v>18900</v>
      </c>
      <c r="N132" s="109">
        <f t="shared" ca="1" si="64"/>
        <v>3.205383650793648E-2</v>
      </c>
      <c r="O132" s="89">
        <f t="shared" si="58"/>
        <v>134.93847600000001</v>
      </c>
      <c r="P132" s="89">
        <f t="shared" si="59"/>
        <v>-6.1523999999991474E-2</v>
      </c>
      <c r="Q132" s="92">
        <f t="shared" si="51"/>
        <v>0.89958984000000008</v>
      </c>
      <c r="R132" s="6">
        <f t="shared" si="55"/>
        <v>13676.23000000001</v>
      </c>
      <c r="S132" s="105">
        <f t="shared" si="60"/>
        <v>13079.946372000011</v>
      </c>
      <c r="T132" s="105"/>
      <c r="U132" s="112"/>
      <c r="V132" s="106">
        <f t="shared" si="52"/>
        <v>7247.8200000000006</v>
      </c>
      <c r="W132" s="106">
        <f t="shared" si="53"/>
        <v>20327.766372000013</v>
      </c>
      <c r="X132" s="96">
        <f t="shared" si="65"/>
        <v>19415</v>
      </c>
      <c r="Y132" s="6">
        <f t="shared" si="54"/>
        <v>912.76637200001278</v>
      </c>
      <c r="Z132" s="4">
        <f t="shared" ref="Z132:Z136" si="68">W132/X132-1</f>
        <v>4.7013462374453363E-2</v>
      </c>
      <c r="AA132" s="4">
        <f t="shared" si="66"/>
        <v>7.5018728415295222E-2</v>
      </c>
      <c r="AB132" s="123">
        <f t="shared" si="67"/>
        <v>0.20766436177777781</v>
      </c>
    </row>
    <row r="133" spans="1:28">
      <c r="A133" s="108" t="s">
        <v>484</v>
      </c>
      <c r="B133">
        <v>135</v>
      </c>
      <c r="C133" s="2">
        <v>141.15</v>
      </c>
      <c r="D133" s="3">
        <v>0.95599999999999996</v>
      </c>
      <c r="E133" s="1">
        <f t="shared" si="50"/>
        <v>0.21995960000000003</v>
      </c>
      <c r="F133" s="36">
        <f t="shared" si="56"/>
        <v>1.2725111111111194E-2</v>
      </c>
      <c r="G133" s="9"/>
      <c r="H133" s="40">
        <f t="shared" si="57"/>
        <v>1.7178900000000112</v>
      </c>
      <c r="I133" t="s">
        <v>7</v>
      </c>
      <c r="J133" s="96" t="s">
        <v>477</v>
      </c>
      <c r="K133" s="85">
        <f t="shared" si="61"/>
        <v>43663</v>
      </c>
      <c r="L133" s="86" t="str">
        <f t="shared" ca="1" si="62"/>
        <v>2019/12/2</v>
      </c>
      <c r="M133" s="84">
        <f t="shared" ca="1" si="63"/>
        <v>18765</v>
      </c>
      <c r="N133" s="109">
        <f t="shared" ca="1" si="64"/>
        <v>3.3414860111910694E-2</v>
      </c>
      <c r="O133" s="89">
        <f t="shared" si="58"/>
        <v>134.93940000000001</v>
      </c>
      <c r="P133" s="89">
        <f t="shared" si="59"/>
        <v>-6.059999999999377E-2</v>
      </c>
      <c r="Q133" s="92">
        <f t="shared" si="51"/>
        <v>0.89959600000000006</v>
      </c>
      <c r="R133" s="6">
        <f t="shared" si="55"/>
        <v>13817.38000000001</v>
      </c>
      <c r="S133" s="105">
        <f t="shared" si="60"/>
        <v>13209.415280000008</v>
      </c>
      <c r="T133" s="105"/>
      <c r="U133" s="112"/>
      <c r="V133" s="106">
        <f t="shared" si="52"/>
        <v>7247.8200000000006</v>
      </c>
      <c r="W133" s="106">
        <f t="shared" si="53"/>
        <v>20457.235280000008</v>
      </c>
      <c r="X133" s="96">
        <f t="shared" si="65"/>
        <v>19550</v>
      </c>
      <c r="Y133" s="6">
        <f t="shared" si="54"/>
        <v>907.23528000000806</v>
      </c>
      <c r="Z133" s="4">
        <f t="shared" si="68"/>
        <v>4.6405896675192126E-2</v>
      </c>
      <c r="AA133" s="4">
        <f t="shared" si="66"/>
        <v>7.3745895442922205E-2</v>
      </c>
      <c r="AB133" s="123">
        <f t="shared" si="67"/>
        <v>0.20723448888888885</v>
      </c>
    </row>
    <row r="134" spans="1:28">
      <c r="A134" s="108" t="s">
        <v>485</v>
      </c>
      <c r="B134">
        <v>135</v>
      </c>
      <c r="C134" s="2">
        <v>143.43</v>
      </c>
      <c r="D134" s="3">
        <v>0.94069999999999998</v>
      </c>
      <c r="E134" s="1">
        <f t="shared" si="50"/>
        <v>0.21994973400000001</v>
      </c>
      <c r="F134" s="36">
        <f t="shared" si="56"/>
        <v>2.908368888888891E-2</v>
      </c>
      <c r="G134" s="9"/>
      <c r="H134" s="40">
        <f t="shared" si="57"/>
        <v>3.9262980000000027</v>
      </c>
      <c r="I134" t="s">
        <v>7</v>
      </c>
      <c r="J134" s="96" t="s">
        <v>479</v>
      </c>
      <c r="K134" s="85">
        <f t="shared" si="61"/>
        <v>43664</v>
      </c>
      <c r="L134" s="86" t="str">
        <f t="shared" ca="1" si="62"/>
        <v>2019/12/2</v>
      </c>
      <c r="M134" s="84">
        <f t="shared" ca="1" si="63"/>
        <v>18630</v>
      </c>
      <c r="N134" s="109">
        <f t="shared" ca="1" si="64"/>
        <v>7.6924249597423555E-2</v>
      </c>
      <c r="O134" s="89">
        <f t="shared" si="58"/>
        <v>134.924601</v>
      </c>
      <c r="P134" s="89">
        <f t="shared" si="59"/>
        <v>-7.5399000000004435E-2</v>
      </c>
      <c r="Q134" s="92">
        <f t="shared" si="51"/>
        <v>0.89949733999999992</v>
      </c>
      <c r="R134" s="6">
        <f t="shared" si="55"/>
        <v>13960.81000000001</v>
      </c>
      <c r="S134" s="105">
        <f t="shared" si="60"/>
        <v>13132.93396700001</v>
      </c>
      <c r="T134" s="105"/>
      <c r="U134" s="112"/>
      <c r="V134" s="106">
        <f t="shared" si="52"/>
        <v>7247.8200000000006</v>
      </c>
      <c r="W134" s="106">
        <f t="shared" si="53"/>
        <v>20380.753967000011</v>
      </c>
      <c r="X134" s="96">
        <f t="shared" si="65"/>
        <v>19685</v>
      </c>
      <c r="Y134" s="6">
        <f t="shared" si="54"/>
        <v>695.75396700001147</v>
      </c>
      <c r="Z134" s="4">
        <f t="shared" si="68"/>
        <v>3.5344372212344988E-2</v>
      </c>
      <c r="AA134" s="4">
        <f t="shared" si="66"/>
        <v>5.5941456745018492E-2</v>
      </c>
      <c r="AB134" s="123">
        <f t="shared" si="67"/>
        <v>0.1908660451111111</v>
      </c>
    </row>
    <row r="135" spans="1:28">
      <c r="A135" s="108" t="s">
        <v>486</v>
      </c>
      <c r="B135">
        <v>135</v>
      </c>
      <c r="C135" s="2">
        <v>142.47999999999999</v>
      </c>
      <c r="D135" s="3">
        <v>0.94699999999999995</v>
      </c>
      <c r="E135" s="1">
        <f t="shared" si="50"/>
        <v>0.21995237333333334</v>
      </c>
      <c r="F135" s="36">
        <f t="shared" si="56"/>
        <v>2.2267614814814738E-2</v>
      </c>
      <c r="G135" s="9"/>
      <c r="H135" s="40">
        <f t="shared" si="57"/>
        <v>3.0061279999999897</v>
      </c>
      <c r="I135" t="s">
        <v>7</v>
      </c>
      <c r="J135" s="96" t="s">
        <v>481</v>
      </c>
      <c r="K135" s="85">
        <f t="shared" si="61"/>
        <v>43665</v>
      </c>
      <c r="L135" s="86" t="str">
        <f t="shared" ca="1" si="62"/>
        <v>2019/12/2</v>
      </c>
      <c r="M135" s="84">
        <f t="shared" ca="1" si="63"/>
        <v>18495</v>
      </c>
      <c r="N135" s="109">
        <f t="shared" ca="1" si="64"/>
        <v>5.932612706136773E-2</v>
      </c>
      <c r="O135" s="89">
        <f t="shared" si="58"/>
        <v>134.92855999999998</v>
      </c>
      <c r="P135" s="89">
        <f t="shared" si="59"/>
        <v>-7.1440000000023929E-2</v>
      </c>
      <c r="Q135" s="92">
        <f t="shared" si="51"/>
        <v>0.89952373333333313</v>
      </c>
      <c r="R135" s="6">
        <f t="shared" si="55"/>
        <v>14103.29000000001</v>
      </c>
      <c r="S135" s="105">
        <f t="shared" si="60"/>
        <v>13355.815630000008</v>
      </c>
      <c r="T135" s="105"/>
      <c r="U135" s="112"/>
      <c r="V135" s="106">
        <f t="shared" si="52"/>
        <v>7247.8200000000006</v>
      </c>
      <c r="W135" s="106">
        <f t="shared" si="53"/>
        <v>20603.635630000008</v>
      </c>
      <c r="X135" s="96">
        <f t="shared" si="65"/>
        <v>19820</v>
      </c>
      <c r="Y135" s="6">
        <f t="shared" si="54"/>
        <v>783.63563000000795</v>
      </c>
      <c r="Z135" s="4">
        <f t="shared" si="68"/>
        <v>3.9537620080726921E-2</v>
      </c>
      <c r="AA135" s="4">
        <f t="shared" si="66"/>
        <v>6.2330926696882116E-2</v>
      </c>
      <c r="AB135" s="123">
        <f t="shared" si="67"/>
        <v>0.19768475851851861</v>
      </c>
    </row>
    <row r="136" spans="1:28">
      <c r="A136" s="108" t="s">
        <v>487</v>
      </c>
      <c r="B136">
        <v>960</v>
      </c>
      <c r="C136" s="2">
        <v>1024.6199999999999</v>
      </c>
      <c r="D136" s="3">
        <v>0.93640000000000001</v>
      </c>
      <c r="E136" s="1">
        <f t="shared" si="50"/>
        <v>0.29000000000000004</v>
      </c>
      <c r="F136" s="36">
        <f t="shared" si="56"/>
        <v>3.3798887499999944E-2</v>
      </c>
      <c r="H136" s="40">
        <f t="shared" si="57"/>
        <v>32.446931999999947</v>
      </c>
      <c r="I136" t="s">
        <v>7</v>
      </c>
      <c r="J136" s="96" t="s">
        <v>488</v>
      </c>
      <c r="K136" s="85">
        <f t="shared" si="61"/>
        <v>43668</v>
      </c>
      <c r="L136" s="86" t="str">
        <f t="shared" ca="1" si="62"/>
        <v>2019/12/2</v>
      </c>
      <c r="M136" s="84">
        <f t="shared" ca="1" si="63"/>
        <v>128640</v>
      </c>
      <c r="N136" s="109">
        <f t="shared" ca="1" si="64"/>
        <v>9.2064133861940151E-2</v>
      </c>
      <c r="O136" s="89">
        <f t="shared" si="58"/>
        <v>959.45416799999987</v>
      </c>
      <c r="P136" s="89">
        <f t="shared" si="59"/>
        <v>-0.54583200000013221</v>
      </c>
      <c r="Q136" s="92">
        <v>1.6</v>
      </c>
      <c r="R136" s="6">
        <f t="shared" si="55"/>
        <v>15127.910000000011</v>
      </c>
      <c r="S136" s="105">
        <f t="shared" si="60"/>
        <v>14165.77492400001</v>
      </c>
      <c r="T136" s="105"/>
      <c r="U136" s="112"/>
      <c r="V136" s="106">
        <f t="shared" si="52"/>
        <v>7247.8200000000006</v>
      </c>
      <c r="W136" s="106">
        <f t="shared" si="53"/>
        <v>21413.594924000012</v>
      </c>
      <c r="X136" s="96">
        <f t="shared" si="65"/>
        <v>20780</v>
      </c>
      <c r="Y136" s="6">
        <f t="shared" si="54"/>
        <v>633.59492400001182</v>
      </c>
      <c r="Z136" s="4">
        <f t="shared" si="68"/>
        <v>3.0490612319538535E-2</v>
      </c>
      <c r="AA136" s="4">
        <f t="shared" si="66"/>
        <v>4.6821349110047983E-2</v>
      </c>
      <c r="AB136" s="123">
        <f t="shared" si="67"/>
        <v>0.25620111250000011</v>
      </c>
    </row>
    <row r="137" spans="1:28">
      <c r="A137" s="108" t="s">
        <v>489</v>
      </c>
      <c r="B137">
        <v>240</v>
      </c>
      <c r="C137" s="2">
        <v>253.9</v>
      </c>
      <c r="D137" s="3">
        <v>0.94479999999999997</v>
      </c>
      <c r="E137" s="1">
        <f t="shared" si="50"/>
        <v>0.28992314666666663</v>
      </c>
      <c r="F137" s="36">
        <f t="shared" si="56"/>
        <v>2.4698083333333423E-2</v>
      </c>
      <c r="H137" s="40">
        <f t="shared" si="57"/>
        <v>5.9275400000000218</v>
      </c>
      <c r="I137" t="s">
        <v>7</v>
      </c>
      <c r="J137" s="96" t="s">
        <v>490</v>
      </c>
      <c r="K137" s="85">
        <f t="shared" si="61"/>
        <v>43669</v>
      </c>
      <c r="L137" s="86" t="str">
        <f t="shared" ca="1" si="62"/>
        <v>2019/12/2</v>
      </c>
      <c r="M137" s="84">
        <f t="shared" ca="1" si="63"/>
        <v>31920</v>
      </c>
      <c r="N137" s="109">
        <f t="shared" ca="1" si="64"/>
        <v>6.7780454260651879E-2</v>
      </c>
      <c r="O137" s="89">
        <f t="shared" si="58"/>
        <v>239.88471999999999</v>
      </c>
      <c r="P137" s="89">
        <f t="shared" si="59"/>
        <v>-0.11528000000001271</v>
      </c>
      <c r="Q137" s="92">
        <f t="shared" si="51"/>
        <v>1.5992314666666665</v>
      </c>
      <c r="R137" s="6">
        <f t="shared" si="55"/>
        <v>15381.81000000001</v>
      </c>
      <c r="S137" s="105">
        <f t="shared" si="60"/>
        <v>14532.73408800001</v>
      </c>
      <c r="T137" s="105"/>
      <c r="U137" s="112"/>
      <c r="V137" s="106">
        <f t="shared" ref="V137" si="69">U137+V136</f>
        <v>7247.8200000000006</v>
      </c>
      <c r="W137" s="106">
        <f t="shared" ref="W137" si="70">S137+V137</f>
        <v>21780.554088000012</v>
      </c>
      <c r="X137" s="96">
        <f t="shared" si="65"/>
        <v>21020</v>
      </c>
      <c r="Y137" s="6">
        <f t="shared" ref="Y137" si="71">W137-X137</f>
        <v>760.55408800001169</v>
      </c>
      <c r="Z137" s="4">
        <f t="shared" ref="Z137" si="72">W137/X137-1</f>
        <v>3.618240190295019E-2</v>
      </c>
      <c r="AA137" s="4">
        <f t="shared" ref="AA137" si="73">S137/(X137-V137)-1</f>
        <v>5.5223943340851678E-2</v>
      </c>
      <c r="AB137" s="123">
        <f t="shared" si="67"/>
        <v>0.26522506333333323</v>
      </c>
    </row>
    <row r="138" spans="1:28">
      <c r="A138" s="108" t="s">
        <v>495</v>
      </c>
      <c r="B138">
        <v>240</v>
      </c>
      <c r="C138" s="2">
        <v>251.55</v>
      </c>
      <c r="D138" s="3">
        <v>0.9536</v>
      </c>
      <c r="E138" s="1">
        <f t="shared" ref="E138" si="74">10%*Q138+13%</f>
        <v>0.28991872000000002</v>
      </c>
      <c r="F138" s="36">
        <f t="shared" si="56"/>
        <v>1.5213875000000007E-2</v>
      </c>
      <c r="H138" s="40">
        <f t="shared" si="57"/>
        <v>3.6513300000000015</v>
      </c>
      <c r="I138" t="s">
        <v>7</v>
      </c>
      <c r="J138" s="96" t="s">
        <v>494</v>
      </c>
      <c r="K138" s="85">
        <f t="shared" si="61"/>
        <v>43670</v>
      </c>
      <c r="L138" s="86" t="str">
        <f t="shared" ca="1" si="62"/>
        <v>2019/12/2</v>
      </c>
      <c r="M138" s="84">
        <f t="shared" ca="1" si="63"/>
        <v>31680</v>
      </c>
      <c r="N138" s="109">
        <f t="shared" ca="1" si="64"/>
        <v>4.2068669507575776E-2</v>
      </c>
      <c r="O138" s="89">
        <f t="shared" si="58"/>
        <v>239.87808000000001</v>
      </c>
      <c r="P138" s="89">
        <f t="shared" si="59"/>
        <v>-0.1219199999999887</v>
      </c>
      <c r="Q138" s="92">
        <f t="shared" ref="Q138" si="75">O138/150</f>
        <v>1.5991872</v>
      </c>
      <c r="R138" s="6">
        <f t="shared" si="55"/>
        <v>15633.36000000001</v>
      </c>
      <c r="S138" s="105">
        <f t="shared" si="60"/>
        <v>14907.972096000009</v>
      </c>
      <c r="T138" s="105"/>
      <c r="U138" s="112"/>
      <c r="V138" s="106">
        <f t="shared" ref="V138" si="76">U138+V137</f>
        <v>7247.8200000000006</v>
      </c>
      <c r="W138" s="106">
        <f t="shared" ref="W138" si="77">S138+V138</f>
        <v>22155.792096000008</v>
      </c>
      <c r="X138" s="96">
        <f t="shared" si="65"/>
        <v>21260</v>
      </c>
      <c r="Y138" s="6">
        <f t="shared" ref="Y138" si="78">W138-X138</f>
        <v>895.79209600000831</v>
      </c>
      <c r="Z138" s="4">
        <f t="shared" ref="Z138" si="79">W138/X138-1</f>
        <v>4.2135093885230956E-2</v>
      </c>
      <c r="AA138" s="4">
        <f t="shared" ref="AA138" si="80">S138/(X138-V138)-1</f>
        <v>6.3929531022296926E-2</v>
      </c>
      <c r="AB138" s="123">
        <f t="shared" si="67"/>
        <v>0.27470484500000003</v>
      </c>
    </row>
    <row r="139" spans="1:28">
      <c r="A139" s="108" t="s">
        <v>502</v>
      </c>
      <c r="B139">
        <v>135</v>
      </c>
      <c r="C139" s="2">
        <v>140.99</v>
      </c>
      <c r="D139" s="3">
        <v>0.95699999999999996</v>
      </c>
      <c r="E139" s="1">
        <f t="shared" ref="E139:E141" si="81">10%*Q139+13%</f>
        <v>0.21995162000000001</v>
      </c>
      <c r="F139" s="36">
        <f t="shared" ref="F139:F141" si="82">IF(G139="",($F$1*C139-B139)/B139,H139/B139)</f>
        <v>1.1577140740740788E-2</v>
      </c>
      <c r="H139" s="40">
        <f t="shared" ref="H139:H141" si="83">IF(G139="",$F$1*C139-B139,G139-B139)</f>
        <v>1.5629140000000064</v>
      </c>
      <c r="I139" t="s">
        <v>7</v>
      </c>
      <c r="J139" s="96" t="s">
        <v>497</v>
      </c>
      <c r="K139" s="85">
        <f t="shared" si="61"/>
        <v>43671</v>
      </c>
      <c r="L139" s="86" t="str">
        <f t="shared" ca="1" si="62"/>
        <v>2019/12/2</v>
      </c>
      <c r="M139" s="84">
        <f t="shared" ca="1" si="63"/>
        <v>17685</v>
      </c>
      <c r="N139" s="109">
        <f t="shared" ca="1" si="64"/>
        <v>3.2256918857789217E-2</v>
      </c>
      <c r="O139" s="89">
        <f t="shared" ref="O139:O141" si="84">D139*C139</f>
        <v>134.92743000000002</v>
      </c>
      <c r="P139" s="89">
        <f t="shared" si="59"/>
        <v>-7.2569999999984702E-2</v>
      </c>
      <c r="Q139" s="92">
        <f t="shared" ref="Q139:Q140" si="85">O139/150</f>
        <v>0.8995162000000001</v>
      </c>
      <c r="R139" s="6">
        <f t="shared" ref="R139:R140" si="86">R138+C139-T139</f>
        <v>15774.350000000009</v>
      </c>
      <c r="S139" s="105">
        <f t="shared" ref="S139:S140" si="87">R139*D139</f>
        <v>15096.052950000008</v>
      </c>
      <c r="T139" s="105"/>
      <c r="U139" s="112"/>
      <c r="V139" s="106">
        <f t="shared" ref="V139:V140" si="88">U139+V138</f>
        <v>7247.8200000000006</v>
      </c>
      <c r="W139" s="106">
        <f t="shared" ref="W139:W140" si="89">S139+V139</f>
        <v>22343.872950000008</v>
      </c>
      <c r="X139" s="96">
        <f t="shared" ref="X139:X140" si="90">X138+B139</f>
        <v>21395</v>
      </c>
      <c r="Y139" s="6">
        <f t="shared" ref="Y139:Y140" si="91">W139-X139</f>
        <v>948.87295000000813</v>
      </c>
      <c r="Z139" s="4">
        <f t="shared" ref="Z139:Z140" si="92">W139/X139-1</f>
        <v>4.4350219677495195E-2</v>
      </c>
      <c r="AA139" s="4">
        <f t="shared" ref="AA139:AA140" si="93">S139/(X139-V139)-1</f>
        <v>6.7071525915412655E-2</v>
      </c>
      <c r="AB139" s="123">
        <f t="shared" si="67"/>
        <v>0.20837447925925923</v>
      </c>
    </row>
    <row r="140" spans="1:28">
      <c r="A140" s="108" t="s">
        <v>503</v>
      </c>
      <c r="B140">
        <v>135</v>
      </c>
      <c r="C140" s="2">
        <v>140.77000000000001</v>
      </c>
      <c r="D140" s="3">
        <v>0.95850000000000002</v>
      </c>
      <c r="E140" s="1">
        <f t="shared" si="81"/>
        <v>0.21995203000000002</v>
      </c>
      <c r="F140" s="36">
        <f t="shared" si="82"/>
        <v>9.9986814814816104E-3</v>
      </c>
      <c r="H140" s="40">
        <f t="shared" si="83"/>
        <v>1.3498220000000174</v>
      </c>
      <c r="I140" t="s">
        <v>7</v>
      </c>
      <c r="J140" s="96" t="s">
        <v>499</v>
      </c>
      <c r="K140" s="85">
        <f t="shared" si="61"/>
        <v>43672</v>
      </c>
      <c r="L140" s="86" t="str">
        <f t="shared" ca="1" si="62"/>
        <v>2019/12/2</v>
      </c>
      <c r="M140" s="84">
        <f t="shared" ca="1" si="63"/>
        <v>17550</v>
      </c>
      <c r="N140" s="109">
        <f t="shared" ca="1" si="64"/>
        <v>2.8073221082621443E-2</v>
      </c>
      <c r="O140" s="89">
        <f t="shared" si="84"/>
        <v>134.92804500000003</v>
      </c>
      <c r="P140" s="89">
        <f t="shared" si="59"/>
        <v>-7.1954999999974234E-2</v>
      </c>
      <c r="Q140" s="92">
        <f t="shared" si="85"/>
        <v>0.89952030000000016</v>
      </c>
      <c r="R140" s="6">
        <f t="shared" si="86"/>
        <v>15915.12000000001</v>
      </c>
      <c r="S140" s="105">
        <f t="shared" si="87"/>
        <v>15254.64252000001</v>
      </c>
      <c r="T140" s="105"/>
      <c r="U140" s="112"/>
      <c r="V140" s="106">
        <f t="shared" si="88"/>
        <v>7247.8200000000006</v>
      </c>
      <c r="W140" s="106">
        <f t="shared" si="89"/>
        <v>22502.462520000012</v>
      </c>
      <c r="X140" s="96">
        <f t="shared" si="90"/>
        <v>21530</v>
      </c>
      <c r="Y140" s="6">
        <f t="shared" si="91"/>
        <v>972.46252000001186</v>
      </c>
      <c r="Z140" s="4">
        <f t="shared" si="92"/>
        <v>4.5167790060381519E-2</v>
      </c>
      <c r="AA140" s="4">
        <f t="shared" si="93"/>
        <v>6.8089221673442779E-2</v>
      </c>
      <c r="AB140" s="123">
        <f t="shared" si="67"/>
        <v>0.20995334851851841</v>
      </c>
    </row>
    <row r="141" spans="1:28">
      <c r="A141" s="108" t="s">
        <v>504</v>
      </c>
      <c r="B141">
        <v>135</v>
      </c>
      <c r="C141" s="2">
        <v>140.80000000000001</v>
      </c>
      <c r="D141" s="3">
        <v>0.95830000000000004</v>
      </c>
      <c r="E141" s="1">
        <f t="shared" si="81"/>
        <v>0.2199524266666667</v>
      </c>
      <c r="F141" s="36">
        <f t="shared" si="82"/>
        <v>1.0213925925925996E-2</v>
      </c>
      <c r="H141" s="40">
        <f t="shared" si="83"/>
        <v>1.3788800000000094</v>
      </c>
      <c r="I141" t="s">
        <v>7</v>
      </c>
      <c r="J141" s="96" t="s">
        <v>501</v>
      </c>
      <c r="K141" s="85">
        <f t="shared" si="61"/>
        <v>43675</v>
      </c>
      <c r="L141" s="86" t="str">
        <f t="shared" ca="1" si="62"/>
        <v>2019/12/2</v>
      </c>
      <c r="M141" s="84">
        <f t="shared" ca="1" si="63"/>
        <v>17145</v>
      </c>
      <c r="N141" s="109">
        <f t="shared" ca="1" si="64"/>
        <v>2.935498396033849E-2</v>
      </c>
      <c r="O141" s="89">
        <f t="shared" si="84"/>
        <v>134.92864000000003</v>
      </c>
      <c r="P141" s="89">
        <f t="shared" si="59"/>
        <v>-7.1359999999970114E-2</v>
      </c>
      <c r="Q141" s="92">
        <f t="shared" ref="Q141" si="94">O141/150</f>
        <v>0.89952426666666685</v>
      </c>
      <c r="R141" s="6">
        <f t="shared" ref="R141" si="95">R140+C141-T141</f>
        <v>16055.920000000009</v>
      </c>
      <c r="S141" s="105">
        <f t="shared" ref="S141" si="96">R141*D141</f>
        <v>15386.388136000009</v>
      </c>
      <c r="T141" s="105"/>
      <c r="U141" s="112"/>
      <c r="V141" s="106">
        <f t="shared" ref="V141" si="97">U141+V140</f>
        <v>7247.8200000000006</v>
      </c>
      <c r="W141" s="106">
        <f t="shared" ref="W141" si="98">S141+V141</f>
        <v>22634.208136000008</v>
      </c>
      <c r="X141" s="96">
        <f t="shared" ref="X141" si="99">X140+B141</f>
        <v>21665</v>
      </c>
      <c r="Y141" s="6">
        <f t="shared" ref="Y141" si="100">W141-X141</f>
        <v>969.20813600000838</v>
      </c>
      <c r="Z141" s="4">
        <f t="shared" ref="Z141" si="101">W141/X141-1</f>
        <v>4.4736124440341918E-2</v>
      </c>
      <c r="AA141" s="4">
        <f t="shared" ref="AA141" si="102">S141/(X141-V141)-1</f>
        <v>6.7225916302633859E-2</v>
      </c>
      <c r="AB141" s="123">
        <f t="shared" si="67"/>
        <v>0.20973850074074071</v>
      </c>
    </row>
    <row r="142" spans="1:28">
      <c r="A142" s="108" t="s">
        <v>514</v>
      </c>
      <c r="B142">
        <v>135</v>
      </c>
      <c r="C142" s="2">
        <v>140.06</v>
      </c>
      <c r="D142" s="3">
        <v>0.96340000000000003</v>
      </c>
      <c r="E142" s="1">
        <f t="shared" ref="E142:E145" si="103">10%*Q142+13%</f>
        <v>0.21995586933333333</v>
      </c>
      <c r="F142" s="36">
        <f t="shared" ref="F142:F145" si="104">IF(G142="",($F$1*C142-B142)/B142,H142/B142)</f>
        <v>4.9045629629629441E-3</v>
      </c>
      <c r="H142" s="40">
        <f t="shared" ref="H142:H145" si="105">IF(G142="",$F$1*C142-B142,G142-B142)</f>
        <v>0.66211599999999748</v>
      </c>
      <c r="I142" t="s">
        <v>7</v>
      </c>
      <c r="J142" s="96" t="s">
        <v>507</v>
      </c>
      <c r="K142" s="85">
        <f t="shared" si="61"/>
        <v>43676</v>
      </c>
      <c r="L142" s="86" t="str">
        <f t="shared" ca="1" si="62"/>
        <v>2019/12/2</v>
      </c>
      <c r="M142" s="84">
        <f t="shared" ca="1" si="63"/>
        <v>17010</v>
      </c>
      <c r="N142" s="109">
        <f t="shared" ca="1" si="64"/>
        <v>1.4207662551440275E-2</v>
      </c>
      <c r="O142" s="89">
        <f t="shared" ref="O142:O145" si="106">D142*C142</f>
        <v>134.93380400000001</v>
      </c>
      <c r="P142" s="89">
        <f t="shared" ref="P142:P145" si="107">O142-B142</f>
        <v>-6.6195999999990818E-2</v>
      </c>
      <c r="Q142" s="92">
        <f t="shared" ref="Q142:Q144" si="108">O142/150</f>
        <v>0.89955869333333338</v>
      </c>
      <c r="R142" s="6">
        <f t="shared" ref="R142:R145" si="109">R141+C142-T142</f>
        <v>16195.980000000009</v>
      </c>
      <c r="S142" s="105">
        <f t="shared" ref="S142:S145" si="110">R142*D142</f>
        <v>15603.207132000009</v>
      </c>
      <c r="T142" s="105"/>
      <c r="U142" s="112"/>
      <c r="V142" s="106">
        <f t="shared" ref="V142:V145" si="111">U142+V141</f>
        <v>7247.8200000000006</v>
      </c>
      <c r="W142" s="106">
        <f t="shared" ref="W142:W145" si="112">S142+V142</f>
        <v>22851.02713200001</v>
      </c>
      <c r="X142" s="96">
        <f t="shared" ref="X142:X145" si="113">X141+B142</f>
        <v>21800</v>
      </c>
      <c r="Y142" s="6">
        <f t="shared" ref="Y142:Y145" si="114">W142-X142</f>
        <v>1051.0271320000102</v>
      </c>
      <c r="Z142" s="4">
        <f t="shared" ref="Z142:Z145" si="115">W142/X142-1</f>
        <v>4.8212253761468427E-2</v>
      </c>
      <c r="AA142" s="4">
        <f t="shared" ref="AA142:AA145" si="116">S142/(X142-V142)-1</f>
        <v>7.2224720419896471E-2</v>
      </c>
      <c r="AB142" s="123">
        <f t="shared" si="67"/>
        <v>0.2150513063703704</v>
      </c>
    </row>
    <row r="143" spans="1:28">
      <c r="A143" s="108" t="s">
        <v>515</v>
      </c>
      <c r="B143">
        <v>135</v>
      </c>
      <c r="C143" s="2">
        <v>140.57</v>
      </c>
      <c r="D143" s="3">
        <v>0.95989999999999998</v>
      </c>
      <c r="E143" s="1">
        <f t="shared" si="103"/>
        <v>0.21995542866666667</v>
      </c>
      <c r="F143" s="36">
        <f t="shared" si="104"/>
        <v>8.563718518518549E-3</v>
      </c>
      <c r="H143" s="40">
        <f t="shared" si="105"/>
        <v>1.1561020000000042</v>
      </c>
      <c r="I143" t="s">
        <v>7</v>
      </c>
      <c r="J143" s="96" t="s">
        <v>509</v>
      </c>
      <c r="K143" s="85">
        <f t="shared" si="61"/>
        <v>43677</v>
      </c>
      <c r="L143" s="86" t="str">
        <f t="shared" ca="1" si="62"/>
        <v>2019/12/2</v>
      </c>
      <c r="M143" s="84">
        <f t="shared" ca="1" si="63"/>
        <v>16875</v>
      </c>
      <c r="N143" s="109">
        <f t="shared" ca="1" si="64"/>
        <v>2.5006058074074161E-2</v>
      </c>
      <c r="O143" s="89">
        <f t="shared" si="106"/>
        <v>134.933143</v>
      </c>
      <c r="P143" s="89">
        <f t="shared" si="107"/>
        <v>-6.6856999999998834E-2</v>
      </c>
      <c r="Q143" s="92">
        <f t="shared" si="108"/>
        <v>0.8995542866666667</v>
      </c>
      <c r="R143" s="6">
        <f t="shared" si="109"/>
        <v>16336.550000000008</v>
      </c>
      <c r="S143" s="105">
        <f t="shared" si="110"/>
        <v>15681.454345000007</v>
      </c>
      <c r="T143" s="105"/>
      <c r="U143" s="112"/>
      <c r="V143" s="106">
        <f t="shared" si="111"/>
        <v>7247.8200000000006</v>
      </c>
      <c r="W143" s="106">
        <f t="shared" si="112"/>
        <v>22929.274345000009</v>
      </c>
      <c r="X143" s="96">
        <f t="shared" si="113"/>
        <v>21935</v>
      </c>
      <c r="Y143" s="6">
        <f t="shared" si="114"/>
        <v>994.27434500000891</v>
      </c>
      <c r="Z143" s="4">
        <f t="shared" si="115"/>
        <v>4.5328212673809487E-2</v>
      </c>
      <c r="AA143" s="4">
        <f t="shared" si="116"/>
        <v>6.769674947811688E-2</v>
      </c>
      <c r="AB143" s="123">
        <f t="shared" si="67"/>
        <v>0.21139171014814812</v>
      </c>
    </row>
    <row r="144" spans="1:28">
      <c r="A144" s="108" t="s">
        <v>516</v>
      </c>
      <c r="B144">
        <v>135</v>
      </c>
      <c r="C144" s="2">
        <v>141.47999999999999</v>
      </c>
      <c r="D144" s="3">
        <v>0.95369999999999999</v>
      </c>
      <c r="E144" s="1">
        <f t="shared" si="103"/>
        <v>0.21995298400000002</v>
      </c>
      <c r="F144" s="36">
        <f t="shared" si="104"/>
        <v>1.5092799999999856E-2</v>
      </c>
      <c r="H144" s="40">
        <f t="shared" si="105"/>
        <v>2.0375279999999805</v>
      </c>
      <c r="I144" t="s">
        <v>7</v>
      </c>
      <c r="J144" s="96" t="s">
        <v>510</v>
      </c>
      <c r="K144" s="85">
        <f t="shared" si="61"/>
        <v>43678</v>
      </c>
      <c r="L144" s="86" t="str">
        <f t="shared" ca="1" si="62"/>
        <v>2019/12/2</v>
      </c>
      <c r="M144" s="84">
        <f t="shared" ca="1" si="63"/>
        <v>16740</v>
      </c>
      <c r="N144" s="109">
        <f t="shared" ca="1" si="64"/>
        <v>4.4426387096773767E-2</v>
      </c>
      <c r="O144" s="89">
        <f t="shared" si="106"/>
        <v>134.92947599999999</v>
      </c>
      <c r="P144" s="89">
        <f t="shared" si="107"/>
        <v>-7.0524000000006026E-2</v>
      </c>
      <c r="Q144" s="92">
        <f t="shared" si="108"/>
        <v>0.89952983999999991</v>
      </c>
      <c r="R144" s="6">
        <f t="shared" si="109"/>
        <v>16478.03000000001</v>
      </c>
      <c r="S144" s="105">
        <f t="shared" si="110"/>
        <v>15715.097211000009</v>
      </c>
      <c r="T144" s="105"/>
      <c r="U144" s="112"/>
      <c r="V144" s="106">
        <f t="shared" si="111"/>
        <v>7247.8200000000006</v>
      </c>
      <c r="W144" s="106">
        <f t="shared" si="112"/>
        <v>22962.917211000011</v>
      </c>
      <c r="X144" s="96">
        <f t="shared" si="113"/>
        <v>22070</v>
      </c>
      <c r="Y144" s="6">
        <f t="shared" si="114"/>
        <v>892.91721100001087</v>
      </c>
      <c r="Z144" s="4">
        <f t="shared" si="115"/>
        <v>4.0458414635252016E-2</v>
      </c>
      <c r="AA144" s="4">
        <f t="shared" si="116"/>
        <v>6.0241962450868103E-2</v>
      </c>
      <c r="AB144" s="123">
        <f t="shared" si="67"/>
        <v>0.20486018400000017</v>
      </c>
    </row>
    <row r="145" spans="1:28">
      <c r="A145" s="108" t="s">
        <v>517</v>
      </c>
      <c r="B145">
        <v>240</v>
      </c>
      <c r="C145" s="2">
        <f>111.33+143.13</f>
        <v>254.45999999999998</v>
      </c>
      <c r="D145" s="3">
        <v>0.94269999999999998</v>
      </c>
      <c r="E145" s="1">
        <f t="shared" si="103"/>
        <v>0.29000000000000004</v>
      </c>
      <c r="F145" s="36">
        <f t="shared" si="104"/>
        <v>2.6958149999999983E-2</v>
      </c>
      <c r="H145" s="40">
        <f t="shared" si="105"/>
        <v>6.4699559999999963</v>
      </c>
      <c r="I145" t="s">
        <v>7</v>
      </c>
      <c r="J145" s="96" t="s">
        <v>511</v>
      </c>
      <c r="K145" s="85">
        <f t="shared" si="61"/>
        <v>43679</v>
      </c>
      <c r="L145" s="86" t="str">
        <f t="shared" ca="1" si="62"/>
        <v>2019/12/2</v>
      </c>
      <c r="M145" s="84">
        <f t="shared" ca="1" si="63"/>
        <v>29520</v>
      </c>
      <c r="N145" s="109">
        <f t="shared" ca="1" si="64"/>
        <v>7.9997762195121905E-2</v>
      </c>
      <c r="O145" s="89">
        <f t="shared" si="106"/>
        <v>239.87944199999998</v>
      </c>
      <c r="P145" s="89">
        <f t="shared" si="107"/>
        <v>-0.12055800000001682</v>
      </c>
      <c r="Q145" s="92">
        <f>B145/150</f>
        <v>1.6</v>
      </c>
      <c r="R145" s="6">
        <f t="shared" si="109"/>
        <v>16732.490000000009</v>
      </c>
      <c r="S145" s="105">
        <f t="shared" si="110"/>
        <v>15773.718323000008</v>
      </c>
      <c r="T145" s="105"/>
      <c r="U145" s="112"/>
      <c r="V145" s="106">
        <f t="shared" si="111"/>
        <v>7247.8200000000006</v>
      </c>
      <c r="W145" s="106">
        <f t="shared" si="112"/>
        <v>23021.538323000008</v>
      </c>
      <c r="X145" s="96">
        <f t="shared" si="113"/>
        <v>22310</v>
      </c>
      <c r="Y145" s="6">
        <f t="shared" si="114"/>
        <v>711.53832300000795</v>
      </c>
      <c r="Z145" s="4">
        <f t="shared" si="115"/>
        <v>3.1893246212461035E-2</v>
      </c>
      <c r="AA145" s="4">
        <f t="shared" si="116"/>
        <v>4.7240062394687143E-2</v>
      </c>
      <c r="AB145" s="123">
        <f t="shared" si="67"/>
        <v>0.26304185000000008</v>
      </c>
    </row>
    <row r="146" spans="1:28">
      <c r="A146" s="108" t="s">
        <v>527</v>
      </c>
      <c r="B146">
        <v>240</v>
      </c>
      <c r="C146" s="2">
        <v>257.33</v>
      </c>
      <c r="D146" s="3">
        <v>0.93220000000000003</v>
      </c>
      <c r="E146" s="1">
        <f t="shared" ref="E146:E150" si="117">10%*Q146+13%</f>
        <v>0.29000000000000004</v>
      </c>
      <c r="F146" s="36">
        <f t="shared" ref="F146:F150" si="118">IF(G146="",($F$1*C146-B146)/B146,H146/B146)</f>
        <v>3.8540991666666594E-2</v>
      </c>
      <c r="H146" s="40">
        <f t="shared" ref="H146:H150" si="119">IF(G146="",$F$1*C146-B146,G146-B146)</f>
        <v>9.2498379999999827</v>
      </c>
      <c r="I146" t="s">
        <v>7</v>
      </c>
      <c r="J146" s="96" t="s">
        <v>528</v>
      </c>
      <c r="K146" s="85">
        <f t="shared" si="61"/>
        <v>43682</v>
      </c>
      <c r="L146" s="86" t="str">
        <f t="shared" ca="1" si="62"/>
        <v>2019/12/2</v>
      </c>
      <c r="M146" s="84">
        <f t="shared" ca="1" si="63"/>
        <v>28800</v>
      </c>
      <c r="N146" s="109">
        <f t="shared" ca="1" si="64"/>
        <v>0.11722884965277755</v>
      </c>
      <c r="O146" s="89">
        <f t="shared" ref="O146:O150" si="120">D146*C146</f>
        <v>239.883026</v>
      </c>
      <c r="P146" s="89">
        <f t="shared" ref="P146:P150" si="121">O146-B146</f>
        <v>-0.11697399999999902</v>
      </c>
      <c r="Q146" s="92">
        <f t="shared" ref="Q146:Q150" si="122">B146/150</f>
        <v>1.6</v>
      </c>
      <c r="R146" s="6">
        <f t="shared" ref="R146:R150" si="123">R145+C146-T146</f>
        <v>16989.820000000011</v>
      </c>
      <c r="S146" s="105">
        <f t="shared" ref="S146:S150" si="124">R146*D146</f>
        <v>15837.910204000011</v>
      </c>
      <c r="T146" s="105"/>
      <c r="U146" s="112"/>
      <c r="V146" s="106">
        <f t="shared" ref="V146:V150" si="125">U146+V145</f>
        <v>7247.8200000000006</v>
      </c>
      <c r="W146" s="106">
        <f t="shared" ref="W146:W150" si="126">S146+V146</f>
        <v>23085.73020400001</v>
      </c>
      <c r="X146" s="96">
        <f t="shared" ref="X146:X150" si="127">X145+B146</f>
        <v>22550</v>
      </c>
      <c r="Y146" s="6">
        <f t="shared" ref="Y146:Y150" si="128">W146-X146</f>
        <v>535.73020400001042</v>
      </c>
      <c r="Z146" s="4">
        <f t="shared" ref="Z146:Z150" si="129">W146/X146-1</f>
        <v>2.3757436984479297E-2</v>
      </c>
      <c r="AA146" s="4">
        <f t="shared" ref="AA146:AA150" si="130">S146/(X146-V146)-1</f>
        <v>3.5010057651917004E-2</v>
      </c>
      <c r="AB146" s="123">
        <f t="shared" si="67"/>
        <v>0.25145900833333346</v>
      </c>
    </row>
    <row r="147" spans="1:28">
      <c r="A147" s="108" t="s">
        <v>529</v>
      </c>
      <c r="B147">
        <v>360</v>
      </c>
      <c r="C147" s="2">
        <f>262.68+131.34</f>
        <v>394.02</v>
      </c>
      <c r="D147" s="3">
        <v>0.91320000000000001</v>
      </c>
      <c r="E147" s="1">
        <f t="shared" si="117"/>
        <v>0.29000000000000004</v>
      </c>
      <c r="F147" s="36">
        <f t="shared" si="118"/>
        <v>6.0132699999999928E-2</v>
      </c>
      <c r="H147" s="40">
        <f t="shared" si="119"/>
        <v>21.647771999999975</v>
      </c>
      <c r="I147" t="s">
        <v>7</v>
      </c>
      <c r="J147" s="96" t="s">
        <v>530</v>
      </c>
      <c r="K147" s="85">
        <f t="shared" si="61"/>
        <v>43683</v>
      </c>
      <c r="L147" s="86" t="str">
        <f t="shared" ca="1" si="62"/>
        <v>2019/12/2</v>
      </c>
      <c r="M147" s="84">
        <f t="shared" ca="1" si="63"/>
        <v>42840</v>
      </c>
      <c r="N147" s="109">
        <f t="shared" ca="1" si="64"/>
        <v>0.18444063445378128</v>
      </c>
      <c r="O147" s="89">
        <f t="shared" si="120"/>
        <v>359.81906399999997</v>
      </c>
      <c r="P147" s="89">
        <f t="shared" si="121"/>
        <v>-0.18093600000003107</v>
      </c>
      <c r="Q147" s="92">
        <v>1.6</v>
      </c>
      <c r="R147" s="6">
        <f t="shared" si="123"/>
        <v>17383.840000000011</v>
      </c>
      <c r="S147" s="105">
        <f t="shared" si="124"/>
        <v>15874.92268800001</v>
      </c>
      <c r="T147" s="105"/>
      <c r="U147" s="112"/>
      <c r="V147" s="106">
        <f t="shared" si="125"/>
        <v>7247.8200000000006</v>
      </c>
      <c r="W147" s="106">
        <f t="shared" si="126"/>
        <v>23122.742688000009</v>
      </c>
      <c r="X147" s="96">
        <f t="shared" si="127"/>
        <v>22910</v>
      </c>
      <c r="Y147" s="6">
        <f t="shared" si="128"/>
        <v>212.74268800000937</v>
      </c>
      <c r="Z147" s="4">
        <f t="shared" si="129"/>
        <v>9.2860186817986801E-3</v>
      </c>
      <c r="AA147" s="4">
        <f t="shared" si="130"/>
        <v>1.3583210510925703E-2</v>
      </c>
      <c r="AB147" s="123">
        <f t="shared" si="67"/>
        <v>0.22986730000000011</v>
      </c>
    </row>
    <row r="148" spans="1:28">
      <c r="A148" s="108" t="s">
        <v>531</v>
      </c>
      <c r="B148">
        <v>360</v>
      </c>
      <c r="C148" s="2">
        <v>395.75</v>
      </c>
      <c r="D148" s="3">
        <v>0.90920000000000001</v>
      </c>
      <c r="E148" s="1">
        <f t="shared" si="117"/>
        <v>0.29000000000000004</v>
      </c>
      <c r="F148" s="36">
        <f t="shared" si="118"/>
        <v>6.4787361111111053E-2</v>
      </c>
      <c r="H148" s="40">
        <f t="shared" si="119"/>
        <v>23.32344999999998</v>
      </c>
      <c r="I148" t="s">
        <v>7</v>
      </c>
      <c r="J148" s="96" t="s">
        <v>532</v>
      </c>
      <c r="K148" s="85">
        <f t="shared" si="61"/>
        <v>43684</v>
      </c>
      <c r="L148" s="86" t="str">
        <f t="shared" ca="1" si="62"/>
        <v>2019/12/2</v>
      </c>
      <c r="M148" s="84">
        <f t="shared" ca="1" si="63"/>
        <v>42480</v>
      </c>
      <c r="N148" s="109">
        <f t="shared" ca="1" si="64"/>
        <v>0.20040158309792827</v>
      </c>
      <c r="O148" s="89">
        <f t="shared" si="120"/>
        <v>359.8159</v>
      </c>
      <c r="P148" s="89">
        <f t="shared" si="121"/>
        <v>-0.18410000000000082</v>
      </c>
      <c r="Q148" s="92">
        <v>1.6</v>
      </c>
      <c r="R148" s="6">
        <f t="shared" si="123"/>
        <v>17779.590000000011</v>
      </c>
      <c r="S148" s="105">
        <f t="shared" si="124"/>
        <v>16165.203228000009</v>
      </c>
      <c r="T148" s="105"/>
      <c r="U148" s="112"/>
      <c r="V148" s="106">
        <f t="shared" si="125"/>
        <v>7247.8200000000006</v>
      </c>
      <c r="W148" s="106">
        <f t="shared" si="126"/>
        <v>23413.023228000009</v>
      </c>
      <c r="X148" s="96">
        <f t="shared" si="127"/>
        <v>23270</v>
      </c>
      <c r="Y148" s="6">
        <f t="shared" si="128"/>
        <v>143.02322800000911</v>
      </c>
      <c r="Z148" s="4">
        <f t="shared" si="129"/>
        <v>6.1462495917494753E-3</v>
      </c>
      <c r="AA148" s="4">
        <f t="shared" si="130"/>
        <v>8.9265772822431089E-3</v>
      </c>
      <c r="AB148" s="123">
        <f t="shared" si="67"/>
        <v>0.22521263888888898</v>
      </c>
    </row>
    <row r="149" spans="1:28">
      <c r="A149" s="108" t="s">
        <v>533</v>
      </c>
      <c r="B149">
        <v>240</v>
      </c>
      <c r="C149" s="2">
        <v>262.33999999999997</v>
      </c>
      <c r="D149" s="3">
        <v>0.91439999999999999</v>
      </c>
      <c r="E149" s="1">
        <f t="shared" si="117"/>
        <v>0.29000000000000004</v>
      </c>
      <c r="F149" s="36">
        <f t="shared" si="118"/>
        <v>5.8760516666666616E-2</v>
      </c>
      <c r="H149" s="40">
        <f t="shared" si="119"/>
        <v>14.102523999999988</v>
      </c>
      <c r="I149" t="s">
        <v>7</v>
      </c>
      <c r="J149" s="96" t="s">
        <v>534</v>
      </c>
      <c r="K149" s="85">
        <f t="shared" si="61"/>
        <v>43685</v>
      </c>
      <c r="L149" s="86" t="str">
        <f t="shared" ca="1" si="62"/>
        <v>2019/12/2</v>
      </c>
      <c r="M149" s="84">
        <f t="shared" ca="1" si="63"/>
        <v>28080</v>
      </c>
      <c r="N149" s="109">
        <f t="shared" ca="1" si="64"/>
        <v>0.18331272293447279</v>
      </c>
      <c r="O149" s="89">
        <f t="shared" si="120"/>
        <v>239.88369599999999</v>
      </c>
      <c r="P149" s="89">
        <f t="shared" si="121"/>
        <v>-0.11630400000001373</v>
      </c>
      <c r="Q149" s="92">
        <f t="shared" si="122"/>
        <v>1.6</v>
      </c>
      <c r="R149" s="6">
        <f t="shared" si="123"/>
        <v>18041.930000000011</v>
      </c>
      <c r="S149" s="105">
        <f t="shared" si="124"/>
        <v>16497.540792000011</v>
      </c>
      <c r="T149" s="105"/>
      <c r="U149" s="112"/>
      <c r="V149" s="106">
        <f t="shared" si="125"/>
        <v>7247.8200000000006</v>
      </c>
      <c r="W149" s="106">
        <f t="shared" si="126"/>
        <v>23745.36079200001</v>
      </c>
      <c r="X149" s="96">
        <f t="shared" si="127"/>
        <v>23510</v>
      </c>
      <c r="Y149" s="6">
        <f t="shared" si="128"/>
        <v>235.36079200001041</v>
      </c>
      <c r="Z149" s="4">
        <f t="shared" si="129"/>
        <v>1.0011092811569977E-2</v>
      </c>
      <c r="AA149" s="4">
        <f t="shared" si="130"/>
        <v>1.4472893056159064E-2</v>
      </c>
      <c r="AB149" s="123">
        <f t="shared" si="67"/>
        <v>0.23123948333333341</v>
      </c>
    </row>
    <row r="150" spans="1:28">
      <c r="A150" s="108" t="s">
        <v>535</v>
      </c>
      <c r="B150">
        <v>240</v>
      </c>
      <c r="C150" s="2">
        <v>265.32</v>
      </c>
      <c r="D150" s="3">
        <v>0.90410000000000001</v>
      </c>
      <c r="E150" s="1">
        <f t="shared" si="117"/>
        <v>0.29000000000000004</v>
      </c>
      <c r="F150" s="36">
        <f t="shared" si="118"/>
        <v>7.0787299999999928E-2</v>
      </c>
      <c r="H150" s="40">
        <f t="shared" si="119"/>
        <v>16.988951999999983</v>
      </c>
      <c r="I150" t="s">
        <v>7</v>
      </c>
      <c r="J150" s="96" t="s">
        <v>536</v>
      </c>
      <c r="K150" s="85">
        <f t="shared" si="61"/>
        <v>43686</v>
      </c>
      <c r="L150" s="86" t="str">
        <f t="shared" ca="1" si="62"/>
        <v>2019/12/2</v>
      </c>
      <c r="M150" s="84">
        <f t="shared" ca="1" si="63"/>
        <v>27840</v>
      </c>
      <c r="N150" s="109">
        <f t="shared" ca="1" si="64"/>
        <v>0.22273590086206876</v>
      </c>
      <c r="O150" s="89">
        <f t="shared" si="120"/>
        <v>239.875812</v>
      </c>
      <c r="P150" s="89">
        <f t="shared" si="121"/>
        <v>-0.12418800000000374</v>
      </c>
      <c r="Q150" s="92">
        <f t="shared" si="122"/>
        <v>1.6</v>
      </c>
      <c r="R150" s="6">
        <f t="shared" si="123"/>
        <v>18307.250000000011</v>
      </c>
      <c r="S150" s="105">
        <f t="shared" si="124"/>
        <v>16551.584725000012</v>
      </c>
      <c r="T150" s="105"/>
      <c r="U150" s="112"/>
      <c r="V150" s="106">
        <f t="shared" si="125"/>
        <v>7247.8200000000006</v>
      </c>
      <c r="W150" s="106">
        <f t="shared" si="126"/>
        <v>23799.404725000011</v>
      </c>
      <c r="X150" s="96">
        <f t="shared" si="127"/>
        <v>23750</v>
      </c>
      <c r="Y150" s="6">
        <f t="shared" si="128"/>
        <v>49.40472500001124</v>
      </c>
      <c r="Z150" s="4">
        <f t="shared" si="129"/>
        <v>2.0801989473688831E-3</v>
      </c>
      <c r="AA150" s="4">
        <f t="shared" si="130"/>
        <v>2.9938302091003788E-3</v>
      </c>
      <c r="AB150" s="123">
        <f t="shared" si="67"/>
        <v>0.21921270000000009</v>
      </c>
    </row>
    <row r="151" spans="1:28">
      <c r="A151" s="108" t="s">
        <v>555</v>
      </c>
      <c r="B151">
        <v>240</v>
      </c>
      <c r="C151" s="2">
        <v>260.68</v>
      </c>
      <c r="D151" s="3">
        <v>0.92020000000000002</v>
      </c>
      <c r="E151" s="1">
        <f t="shared" ref="E151:E155" si="131">10%*Q151+13%</f>
        <v>0.29000000000000004</v>
      </c>
      <c r="F151" s="36">
        <f t="shared" ref="F151:F155" si="132">IF(G151="",($F$1*C151-B151)/B151,H151/B151)</f>
        <v>5.2061033333333381E-2</v>
      </c>
      <c r="H151" s="40">
        <f t="shared" ref="H151:H155" si="133">IF(G151="",$F$1*C151-B151,G151-B151)</f>
        <v>12.494648000000012</v>
      </c>
      <c r="I151" t="s">
        <v>7</v>
      </c>
      <c r="J151" s="96" t="s">
        <v>546</v>
      </c>
      <c r="K151" s="85">
        <f>DATE(MID(J151,1,4),MID(J151,5,2),MID(J151,7,2))</f>
        <v>43689</v>
      </c>
      <c r="L151" s="86" t="str">
        <f t="shared" ca="1" si="62"/>
        <v>2019/12/2</v>
      </c>
      <c r="M151" s="84">
        <f t="shared" ca="1" si="63"/>
        <v>27120</v>
      </c>
      <c r="N151" s="109">
        <f t="shared" ca="1" si="64"/>
        <v>0.16816174483775828</v>
      </c>
      <c r="O151" s="89">
        <f t="shared" ref="O151:O155" si="134">D151*C151</f>
        <v>239.877736</v>
      </c>
      <c r="P151" s="89">
        <f t="shared" ref="P151:P155" si="135">O151-B151</f>
        <v>-0.12226400000000126</v>
      </c>
      <c r="Q151" s="92">
        <f t="shared" ref="Q151:Q155" si="136">B151/150</f>
        <v>1.6</v>
      </c>
      <c r="R151" s="6">
        <f t="shared" ref="R151:R155" si="137">R150+C151-T151</f>
        <v>18567.930000000011</v>
      </c>
      <c r="S151" s="105">
        <f t="shared" ref="S151:S155" si="138">R151*D151</f>
        <v>17086.209186000011</v>
      </c>
      <c r="T151" s="105"/>
      <c r="U151" s="112"/>
      <c r="V151" s="106">
        <f t="shared" ref="V151:V155" si="139">U151+V150</f>
        <v>7247.8200000000006</v>
      </c>
      <c r="W151" s="106">
        <f t="shared" ref="W151:W155" si="140">S151+V151</f>
        <v>24334.029186000011</v>
      </c>
      <c r="X151" s="96">
        <f t="shared" ref="X151:X155" si="141">X150+B151</f>
        <v>23990</v>
      </c>
      <c r="Y151" s="6">
        <f t="shared" ref="Y151:Y155" si="142">W151-X151</f>
        <v>344.02918600001067</v>
      </c>
      <c r="Z151" s="4">
        <f t="shared" ref="Z151:Z155" si="143">W151/X151-1</f>
        <v>1.4340524635265028E-2</v>
      </c>
      <c r="AA151" s="4">
        <f t="shared" ref="AA151:AA155" si="144">S151/(X151-V151)-1</f>
        <v>2.0548649339573011E-2</v>
      </c>
      <c r="AB151" s="123">
        <f t="shared" si="67"/>
        <v>0.23793896666666664</v>
      </c>
    </row>
    <row r="152" spans="1:28">
      <c r="A152" s="108" t="s">
        <v>556</v>
      </c>
      <c r="B152">
        <v>240</v>
      </c>
      <c r="C152" s="2">
        <v>261.99</v>
      </c>
      <c r="D152" s="3">
        <v>0.91559999999999997</v>
      </c>
      <c r="E152" s="1">
        <f t="shared" si="131"/>
        <v>0.29000000000000004</v>
      </c>
      <c r="F152" s="36">
        <f t="shared" si="132"/>
        <v>5.7347975000000065E-2</v>
      </c>
      <c r="H152" s="40">
        <f t="shared" si="133"/>
        <v>13.763514000000015</v>
      </c>
      <c r="I152" t="s">
        <v>7</v>
      </c>
      <c r="J152" s="96" t="s">
        <v>548</v>
      </c>
      <c r="K152" s="85">
        <f t="shared" si="61"/>
        <v>43690</v>
      </c>
      <c r="L152" s="86" t="str">
        <f t="shared" ca="1" si="62"/>
        <v>2019/12/2</v>
      </c>
      <c r="M152" s="84">
        <f t="shared" ca="1" si="63"/>
        <v>26880</v>
      </c>
      <c r="N152" s="109">
        <f t="shared" ca="1" si="64"/>
        <v>0.18689295424107163</v>
      </c>
      <c r="O152" s="89">
        <f t="shared" si="134"/>
        <v>239.87804399999999</v>
      </c>
      <c r="P152" s="89">
        <f t="shared" si="135"/>
        <v>-0.1219560000000115</v>
      </c>
      <c r="Q152" s="92">
        <f t="shared" si="136"/>
        <v>1.6</v>
      </c>
      <c r="R152" s="6">
        <f t="shared" si="137"/>
        <v>18829.920000000013</v>
      </c>
      <c r="S152" s="105">
        <f t="shared" si="138"/>
        <v>17240.67475200001</v>
      </c>
      <c r="T152" s="105"/>
      <c r="U152" s="112"/>
      <c r="V152" s="106">
        <f t="shared" si="139"/>
        <v>7247.8200000000006</v>
      </c>
      <c r="W152" s="106">
        <f t="shared" si="140"/>
        <v>24488.49475200001</v>
      </c>
      <c r="X152" s="96">
        <f t="shared" si="141"/>
        <v>24230</v>
      </c>
      <c r="Y152" s="6">
        <f t="shared" si="142"/>
        <v>258.49475200000961</v>
      </c>
      <c r="Z152" s="4">
        <f t="shared" si="143"/>
        <v>1.0668376062732632E-2</v>
      </c>
      <c r="AA152" s="4">
        <f t="shared" si="144"/>
        <v>1.5221529391397981E-2</v>
      </c>
      <c r="AB152" s="123">
        <f t="shared" si="67"/>
        <v>0.23265202499999998</v>
      </c>
    </row>
    <row r="153" spans="1:28">
      <c r="A153" s="108" t="s">
        <v>557</v>
      </c>
      <c r="B153">
        <v>90</v>
      </c>
      <c r="C153" s="2">
        <v>97.72</v>
      </c>
      <c r="D153" s="3">
        <v>0.92059999999999997</v>
      </c>
      <c r="E153" s="1">
        <f t="shared" si="131"/>
        <v>0.19</v>
      </c>
      <c r="F153" s="36">
        <f t="shared" si="132"/>
        <v>5.1684355555555485E-2</v>
      </c>
      <c r="H153" s="40">
        <f t="shared" si="133"/>
        <v>4.6515919999999937</v>
      </c>
      <c r="I153" t="s">
        <v>7</v>
      </c>
      <c r="J153" s="96" t="s">
        <v>550</v>
      </c>
      <c r="K153" s="85">
        <f t="shared" si="61"/>
        <v>43691</v>
      </c>
      <c r="L153" s="86" t="str">
        <f t="shared" ca="1" si="62"/>
        <v>2019/12/2</v>
      </c>
      <c r="M153" s="84">
        <f t="shared" ca="1" si="63"/>
        <v>9990</v>
      </c>
      <c r="N153" s="109">
        <f t="shared" ca="1" si="64"/>
        <v>0.16995306106106084</v>
      </c>
      <c r="O153" s="89">
        <f t="shared" si="134"/>
        <v>89.961032000000003</v>
      </c>
      <c r="P153" s="89">
        <f t="shared" si="135"/>
        <v>-3.8967999999997005E-2</v>
      </c>
      <c r="Q153" s="92">
        <f t="shared" si="136"/>
        <v>0.6</v>
      </c>
      <c r="R153" s="6">
        <f t="shared" si="137"/>
        <v>18927.640000000014</v>
      </c>
      <c r="S153" s="105">
        <f t="shared" si="138"/>
        <v>17424.785384000013</v>
      </c>
      <c r="T153" s="105"/>
      <c r="U153" s="112"/>
      <c r="V153" s="106">
        <f t="shared" si="139"/>
        <v>7247.8200000000006</v>
      </c>
      <c r="W153" s="106">
        <f t="shared" si="140"/>
        <v>24672.605384000013</v>
      </c>
      <c r="X153" s="96">
        <f t="shared" si="141"/>
        <v>24320</v>
      </c>
      <c r="Y153" s="6">
        <f t="shared" si="142"/>
        <v>352.60538400001315</v>
      </c>
      <c r="Z153" s="4">
        <f t="shared" si="143"/>
        <v>1.4498576644737415E-2</v>
      </c>
      <c r="AA153" s="4">
        <f t="shared" si="144"/>
        <v>2.0653799573341791E-2</v>
      </c>
      <c r="AB153" s="123">
        <f t="shared" si="67"/>
        <v>0.13831564444444452</v>
      </c>
    </row>
    <row r="154" spans="1:28">
      <c r="A154" s="108" t="s">
        <v>558</v>
      </c>
      <c r="B154">
        <v>90</v>
      </c>
      <c r="C154" s="2">
        <v>97.25</v>
      </c>
      <c r="D154" s="3">
        <v>0.92500000000000004</v>
      </c>
      <c r="E154" s="1">
        <f t="shared" si="131"/>
        <v>0.19</v>
      </c>
      <c r="F154" s="36">
        <f t="shared" si="132"/>
        <v>4.6626111111111063E-2</v>
      </c>
      <c r="H154" s="40">
        <f t="shared" si="133"/>
        <v>4.1963499999999954</v>
      </c>
      <c r="I154" t="s">
        <v>7</v>
      </c>
      <c r="J154" s="96" t="s">
        <v>552</v>
      </c>
      <c r="K154" s="85">
        <f t="shared" si="61"/>
        <v>43692</v>
      </c>
      <c r="L154" s="86" t="str">
        <f t="shared" ca="1" si="62"/>
        <v>2019/12/2</v>
      </c>
      <c r="M154" s="84">
        <f t="shared" ca="1" si="63"/>
        <v>9900</v>
      </c>
      <c r="N154" s="109">
        <f t="shared" ca="1" si="64"/>
        <v>0.15471391414141397</v>
      </c>
      <c r="O154" s="89">
        <f t="shared" si="134"/>
        <v>89.956250000000011</v>
      </c>
      <c r="P154" s="89">
        <f t="shared" si="135"/>
        <v>-4.3749999999988631E-2</v>
      </c>
      <c r="Q154" s="92">
        <f t="shared" si="136"/>
        <v>0.6</v>
      </c>
      <c r="R154" s="6">
        <f t="shared" si="137"/>
        <v>19024.890000000014</v>
      </c>
      <c r="S154" s="105">
        <f t="shared" si="138"/>
        <v>17598.023250000013</v>
      </c>
      <c r="T154" s="105"/>
      <c r="U154" s="112"/>
      <c r="V154" s="106">
        <f t="shared" si="139"/>
        <v>7247.8200000000006</v>
      </c>
      <c r="W154" s="106">
        <f t="shared" si="140"/>
        <v>24845.843250000013</v>
      </c>
      <c r="X154" s="96">
        <f t="shared" si="141"/>
        <v>24410</v>
      </c>
      <c r="Y154" s="6">
        <f t="shared" si="142"/>
        <v>435.84325000001263</v>
      </c>
      <c r="Z154" s="4">
        <f t="shared" si="143"/>
        <v>1.7855110610406122E-2</v>
      </c>
      <c r="AA154" s="4">
        <f t="shared" si="144"/>
        <v>2.5395564549492766E-2</v>
      </c>
      <c r="AB154" s="123">
        <f t="shared" si="67"/>
        <v>0.14337388888888894</v>
      </c>
    </row>
    <row r="155" spans="1:28">
      <c r="A155" s="108" t="s">
        <v>559</v>
      </c>
      <c r="B155">
        <v>150</v>
      </c>
      <c r="C155" s="2">
        <v>161.53</v>
      </c>
      <c r="D155" s="3">
        <v>0.92820000000000003</v>
      </c>
      <c r="E155" s="1">
        <f t="shared" si="131"/>
        <v>0.23</v>
      </c>
      <c r="F155" s="36">
        <f t="shared" si="132"/>
        <v>4.3053053333333272E-2</v>
      </c>
      <c r="H155" s="40">
        <f t="shared" si="133"/>
        <v>6.4579579999999908</v>
      </c>
      <c r="I155" t="s">
        <v>7</v>
      </c>
      <c r="J155" s="96" t="s">
        <v>554</v>
      </c>
      <c r="K155" s="85">
        <f t="shared" si="61"/>
        <v>43693</v>
      </c>
      <c r="L155" s="86" t="str">
        <f t="shared" ca="1" si="62"/>
        <v>2019/12/2</v>
      </c>
      <c r="M155" s="84">
        <f t="shared" ca="1" si="63"/>
        <v>16350</v>
      </c>
      <c r="N155" s="109">
        <f t="shared" ca="1" si="64"/>
        <v>0.14416848134556556</v>
      </c>
      <c r="O155" s="89">
        <f t="shared" si="134"/>
        <v>149.93214600000002</v>
      </c>
      <c r="P155" s="89">
        <f t="shared" si="135"/>
        <v>-6.7853999999982761E-2</v>
      </c>
      <c r="Q155" s="92">
        <f t="shared" si="136"/>
        <v>1</v>
      </c>
      <c r="R155" s="6">
        <f t="shared" si="137"/>
        <v>19186.420000000013</v>
      </c>
      <c r="S155" s="105">
        <f t="shared" si="138"/>
        <v>17808.835044000014</v>
      </c>
      <c r="T155" s="105"/>
      <c r="U155" s="112"/>
      <c r="V155" s="106">
        <f t="shared" si="139"/>
        <v>7247.8200000000006</v>
      </c>
      <c r="W155" s="106">
        <f t="shared" si="140"/>
        <v>25056.655044000014</v>
      </c>
      <c r="X155" s="96">
        <f t="shared" si="141"/>
        <v>24560</v>
      </c>
      <c r="Y155" s="6">
        <f t="shared" si="142"/>
        <v>496.65504400001373</v>
      </c>
      <c r="Z155" s="4">
        <f t="shared" si="143"/>
        <v>2.0222110912052615E-2</v>
      </c>
      <c r="AA155" s="4">
        <f t="shared" si="144"/>
        <v>2.8688186236511815E-2</v>
      </c>
      <c r="AB155" s="123">
        <f t="shared" si="67"/>
        <v>0.18694694666666672</v>
      </c>
    </row>
    <row r="156" spans="1:28">
      <c r="A156" s="108" t="s">
        <v>590</v>
      </c>
      <c r="B156">
        <v>150</v>
      </c>
      <c r="C156" s="2">
        <v>156.75</v>
      </c>
      <c r="D156" s="3">
        <v>0.95650000000000002</v>
      </c>
      <c r="E156" s="1">
        <f t="shared" ref="E156:E160" si="145">10%*Q156+13%</f>
        <v>0.23</v>
      </c>
      <c r="F156" s="36">
        <f t="shared" ref="F156:F160" si="146">IF(G156="",($F$1*C156-B156)/B156,H156/B156)</f>
        <v>1.2186999999999936E-2</v>
      </c>
      <c r="H156" s="40">
        <f t="shared" ref="H156:H160" si="147">IF(G156="",$F$1*C156-B156,G156-B156)</f>
        <v>1.8280499999999904</v>
      </c>
      <c r="I156" t="s">
        <v>7</v>
      </c>
      <c r="J156" s="96" t="s">
        <v>581</v>
      </c>
      <c r="K156" s="85">
        <f t="shared" si="61"/>
        <v>43696</v>
      </c>
      <c r="L156" s="86" t="str">
        <f t="shared" ca="1" si="62"/>
        <v>2019/12/2</v>
      </c>
      <c r="M156" s="84">
        <f t="shared" ca="1" si="63"/>
        <v>15900</v>
      </c>
      <c r="N156" s="109">
        <f t="shared" ca="1" si="64"/>
        <v>4.1964669811320535E-2</v>
      </c>
      <c r="O156" s="89">
        <f t="shared" ref="O156:O160" si="148">D156*C156</f>
        <v>149.931375</v>
      </c>
      <c r="P156" s="89">
        <f t="shared" ref="P156:P160" si="149">O156-B156</f>
        <v>-6.8624999999997272E-2</v>
      </c>
      <c r="Q156" s="92">
        <f t="shared" ref="Q156:Q160" si="150">B156/150</f>
        <v>1</v>
      </c>
      <c r="R156" s="6">
        <f t="shared" ref="R156:R160" si="151">R155+C156-T156</f>
        <v>19343.170000000013</v>
      </c>
      <c r="S156" s="105">
        <f t="shared" ref="S156:S160" si="152">R156*D156</f>
        <v>18501.742105000012</v>
      </c>
      <c r="T156" s="105"/>
      <c r="U156" s="112"/>
      <c r="V156" s="106">
        <f t="shared" ref="V156:V160" si="153">U156+V155</f>
        <v>7247.8200000000006</v>
      </c>
      <c r="W156" s="106">
        <f t="shared" ref="W156:W160" si="154">S156+V156</f>
        <v>25749.562105000012</v>
      </c>
      <c r="X156" s="96">
        <f t="shared" ref="X156:X160" si="155">X155+B156</f>
        <v>24710</v>
      </c>
      <c r="Y156" s="6">
        <f t="shared" ref="Y156:Y160" si="156">W156-X156</f>
        <v>1039.5621050000118</v>
      </c>
      <c r="Z156" s="4">
        <f t="shared" ref="Z156:Z160" si="157">W156/X156-1</f>
        <v>4.2070502023472844E-2</v>
      </c>
      <c r="AA156" s="4">
        <f t="shared" ref="AA156:AA160" si="158">S156/(X156-V156)-1</f>
        <v>5.9532206459904202E-2</v>
      </c>
      <c r="AB156" s="123">
        <f t="shared" si="67"/>
        <v>0.21781300000000006</v>
      </c>
    </row>
    <row r="157" spans="1:28">
      <c r="A157" s="108" t="s">
        <v>591</v>
      </c>
      <c r="B157">
        <v>135</v>
      </c>
      <c r="C157" s="2">
        <v>141.13999999999999</v>
      </c>
      <c r="D157" s="3">
        <v>0.95599999999999996</v>
      </c>
      <c r="E157" s="1">
        <f t="shared" si="145"/>
        <v>0.22000000000000003</v>
      </c>
      <c r="F157" s="36">
        <f t="shared" si="146"/>
        <v>1.2653362962962926E-2</v>
      </c>
      <c r="H157" s="40">
        <f t="shared" si="147"/>
        <v>1.7082039999999949</v>
      </c>
      <c r="I157" t="s">
        <v>7</v>
      </c>
      <c r="J157" s="96" t="s">
        <v>583</v>
      </c>
      <c r="K157" s="85">
        <f t="shared" si="61"/>
        <v>43697</v>
      </c>
      <c r="L157" s="86" t="str">
        <f t="shared" ca="1" si="62"/>
        <v>2019/12/2</v>
      </c>
      <c r="M157" s="84">
        <f t="shared" ca="1" si="63"/>
        <v>14175</v>
      </c>
      <c r="N157" s="109">
        <f t="shared" ca="1" si="64"/>
        <v>4.3985499823633027E-2</v>
      </c>
      <c r="O157" s="89">
        <f t="shared" si="148"/>
        <v>134.92983999999998</v>
      </c>
      <c r="P157" s="89">
        <f t="shared" si="149"/>
        <v>-7.0160000000015543E-2</v>
      </c>
      <c r="Q157" s="92">
        <f t="shared" si="150"/>
        <v>0.9</v>
      </c>
      <c r="R157" s="6">
        <f t="shared" si="151"/>
        <v>19484.310000000012</v>
      </c>
      <c r="S157" s="105">
        <f t="shared" si="152"/>
        <v>18627.000360000013</v>
      </c>
      <c r="T157" s="105"/>
      <c r="U157" s="112"/>
      <c r="V157" s="106">
        <f t="shared" si="153"/>
        <v>7247.8200000000006</v>
      </c>
      <c r="W157" s="106">
        <f t="shared" si="154"/>
        <v>25874.820360000012</v>
      </c>
      <c r="X157" s="96">
        <f t="shared" si="155"/>
        <v>24845</v>
      </c>
      <c r="Y157" s="6">
        <f t="shared" si="156"/>
        <v>1029.8203600000124</v>
      </c>
      <c r="Z157" s="4">
        <f t="shared" si="157"/>
        <v>4.1449803179714806E-2</v>
      </c>
      <c r="AA157" s="4">
        <f t="shared" si="158"/>
        <v>5.8521897258538624E-2</v>
      </c>
      <c r="AB157" s="123">
        <f t="shared" si="67"/>
        <v>0.2073466370370371</v>
      </c>
    </row>
    <row r="158" spans="1:28">
      <c r="A158" s="108" t="s">
        <v>592</v>
      </c>
      <c r="B158">
        <v>135</v>
      </c>
      <c r="C158" s="2">
        <v>140.88999999999999</v>
      </c>
      <c r="D158" s="3">
        <v>0.9577</v>
      </c>
      <c r="E158" s="1">
        <f t="shared" si="145"/>
        <v>0.22000000000000003</v>
      </c>
      <c r="F158" s="36">
        <f t="shared" si="146"/>
        <v>1.0859659259259151E-2</v>
      </c>
      <c r="H158" s="40">
        <f t="shared" si="147"/>
        <v>1.4660539999999855</v>
      </c>
      <c r="I158" t="s">
        <v>7</v>
      </c>
      <c r="J158" s="96" t="s">
        <v>585</v>
      </c>
      <c r="K158" s="85">
        <f t="shared" si="61"/>
        <v>43698</v>
      </c>
      <c r="L158" s="86" t="str">
        <f t="shared" ca="1" si="62"/>
        <v>2019/12/2</v>
      </c>
      <c r="M158" s="84">
        <f t="shared" ca="1" si="63"/>
        <v>14040</v>
      </c>
      <c r="N158" s="109">
        <f t="shared" ca="1" si="64"/>
        <v>3.8113227207976837E-2</v>
      </c>
      <c r="O158" s="89">
        <f t="shared" si="148"/>
        <v>134.930353</v>
      </c>
      <c r="P158" s="89">
        <f t="shared" si="149"/>
        <v>-6.9647000000003345E-2</v>
      </c>
      <c r="Q158" s="92">
        <f t="shared" si="150"/>
        <v>0.9</v>
      </c>
      <c r="R158" s="6">
        <f t="shared" si="151"/>
        <v>19625.200000000012</v>
      </c>
      <c r="S158" s="105">
        <f t="shared" si="152"/>
        <v>18795.05404000001</v>
      </c>
      <c r="T158" s="105"/>
      <c r="U158" s="112"/>
      <c r="V158" s="106">
        <f t="shared" si="153"/>
        <v>7247.8200000000006</v>
      </c>
      <c r="W158" s="106">
        <f t="shared" si="154"/>
        <v>26042.87404000001</v>
      </c>
      <c r="X158" s="96">
        <f t="shared" si="155"/>
        <v>24980</v>
      </c>
      <c r="Y158" s="6">
        <f t="shared" si="156"/>
        <v>1062.8740400000097</v>
      </c>
      <c r="Z158" s="4">
        <f t="shared" si="157"/>
        <v>4.2549000800640835E-2</v>
      </c>
      <c r="AA158" s="4">
        <f t="shared" si="158"/>
        <v>5.994040439472248E-2</v>
      </c>
      <c r="AB158" s="123">
        <f t="shared" si="67"/>
        <v>0.20914034074074087</v>
      </c>
    </row>
    <row r="159" spans="1:28">
      <c r="A159" s="108" t="s">
        <v>593</v>
      </c>
      <c r="B159">
        <v>135</v>
      </c>
      <c r="C159" s="2">
        <v>140.76</v>
      </c>
      <c r="D159" s="3">
        <v>0.95860000000000001</v>
      </c>
      <c r="E159" s="1">
        <f t="shared" si="145"/>
        <v>0.22000000000000003</v>
      </c>
      <c r="F159" s="36">
        <f t="shared" si="146"/>
        <v>9.9269333333333407E-3</v>
      </c>
      <c r="H159" s="40">
        <f t="shared" si="147"/>
        <v>1.3401360000000011</v>
      </c>
      <c r="I159" t="s">
        <v>7</v>
      </c>
      <c r="J159" s="96" t="s">
        <v>587</v>
      </c>
      <c r="K159" s="85">
        <f t="shared" si="61"/>
        <v>43699</v>
      </c>
      <c r="L159" s="86" t="str">
        <f t="shared" ca="1" si="62"/>
        <v>2019/12/2</v>
      </c>
      <c r="M159" s="84">
        <f t="shared" ca="1" si="63"/>
        <v>13905</v>
      </c>
      <c r="N159" s="109">
        <f t="shared" ca="1" si="64"/>
        <v>3.5177967637540483E-2</v>
      </c>
      <c r="O159" s="89">
        <f t="shared" si="148"/>
        <v>134.932536</v>
      </c>
      <c r="P159" s="89">
        <f t="shared" si="149"/>
        <v>-6.7464000000001079E-2</v>
      </c>
      <c r="Q159" s="92">
        <f t="shared" si="150"/>
        <v>0.9</v>
      </c>
      <c r="R159" s="6">
        <f t="shared" si="151"/>
        <v>19765.96000000001</v>
      </c>
      <c r="S159" s="105">
        <f t="shared" si="152"/>
        <v>18947.649256000012</v>
      </c>
      <c r="T159" s="105"/>
      <c r="U159" s="112"/>
      <c r="V159" s="106">
        <f t="shared" si="153"/>
        <v>7247.8200000000006</v>
      </c>
      <c r="W159" s="106">
        <f t="shared" si="154"/>
        <v>26195.469256000011</v>
      </c>
      <c r="X159" s="96">
        <f t="shared" si="155"/>
        <v>25115</v>
      </c>
      <c r="Y159" s="6">
        <f t="shared" si="156"/>
        <v>1080.4692560000112</v>
      </c>
      <c r="Z159" s="4">
        <f t="shared" si="157"/>
        <v>4.3020874218594907E-2</v>
      </c>
      <c r="AA159" s="4">
        <f t="shared" si="158"/>
        <v>6.0472288072320968E-2</v>
      </c>
      <c r="AB159" s="123">
        <f t="shared" si="67"/>
        <v>0.2100730666666667</v>
      </c>
    </row>
    <row r="160" spans="1:28">
      <c r="A160" s="108" t="s">
        <v>594</v>
      </c>
      <c r="B160">
        <v>135</v>
      </c>
      <c r="C160" s="2">
        <v>140.72999999999999</v>
      </c>
      <c r="D160" s="3">
        <v>0.95879999999999999</v>
      </c>
      <c r="E160" s="1">
        <f t="shared" si="145"/>
        <v>0.22000000000000003</v>
      </c>
      <c r="F160" s="36">
        <f t="shared" si="146"/>
        <v>9.7116888888887452E-3</v>
      </c>
      <c r="H160" s="40">
        <f t="shared" si="147"/>
        <v>1.3110779999999806</v>
      </c>
      <c r="I160" t="s">
        <v>7</v>
      </c>
      <c r="J160" s="96" t="s">
        <v>589</v>
      </c>
      <c r="K160" s="85">
        <f t="shared" si="61"/>
        <v>43700</v>
      </c>
      <c r="L160" s="86" t="str">
        <f t="shared" ca="1" si="62"/>
        <v>2019/12/2</v>
      </c>
      <c r="M160" s="84">
        <f t="shared" ca="1" si="63"/>
        <v>13770</v>
      </c>
      <c r="N160" s="109">
        <f t="shared" ca="1" si="64"/>
        <v>3.4752612200435219E-2</v>
      </c>
      <c r="O160" s="89">
        <f t="shared" si="148"/>
        <v>134.93192399999998</v>
      </c>
      <c r="P160" s="89">
        <f t="shared" si="149"/>
        <v>-6.8076000000019121E-2</v>
      </c>
      <c r="Q160" s="92">
        <f t="shared" si="150"/>
        <v>0.9</v>
      </c>
      <c r="R160" s="6">
        <f t="shared" si="151"/>
        <v>19906.69000000001</v>
      </c>
      <c r="S160" s="105">
        <f t="shared" si="152"/>
        <v>19086.534372000009</v>
      </c>
      <c r="T160" s="105"/>
      <c r="U160" s="112"/>
      <c r="V160" s="106">
        <f t="shared" si="153"/>
        <v>7247.8200000000006</v>
      </c>
      <c r="W160" s="106">
        <f t="shared" si="154"/>
        <v>26334.354372000009</v>
      </c>
      <c r="X160" s="96">
        <f t="shared" si="155"/>
        <v>25250</v>
      </c>
      <c r="Y160" s="6">
        <f t="shared" si="156"/>
        <v>1084.3543720000089</v>
      </c>
      <c r="Z160" s="4">
        <f t="shared" si="157"/>
        <v>4.2944727603960731E-2</v>
      </c>
      <c r="AA160" s="4">
        <f t="shared" si="158"/>
        <v>6.023461447446965E-2</v>
      </c>
      <c r="AB160" s="123">
        <f t="shared" si="67"/>
        <v>0.21028831111111129</v>
      </c>
    </row>
    <row r="161" spans="1:28">
      <c r="A161" s="108" t="s">
        <v>607</v>
      </c>
      <c r="B161">
        <v>135</v>
      </c>
      <c r="C161" s="2">
        <v>141.47</v>
      </c>
      <c r="D161" s="3">
        <v>0.95379999999999998</v>
      </c>
      <c r="E161" s="1">
        <f t="shared" ref="E161:E165" si="159">10%*Q161+13%</f>
        <v>0.22000000000000003</v>
      </c>
      <c r="F161" s="36">
        <f t="shared" ref="F161:F165" si="160">IF(G161="",($F$1*C161-B161)/B161,H161/B161)</f>
        <v>1.5021051851851796E-2</v>
      </c>
      <c r="H161" s="40">
        <f t="shared" ref="H161:H165" si="161">IF(G161="",$F$1*C161-B161,G161-B161)</f>
        <v>2.0278419999999926</v>
      </c>
      <c r="I161" t="s">
        <v>7</v>
      </c>
      <c r="J161" s="96" t="s">
        <v>598</v>
      </c>
      <c r="K161" s="85">
        <f t="shared" si="61"/>
        <v>43703</v>
      </c>
      <c r="L161" s="86" t="str">
        <f t="shared" ca="1" si="62"/>
        <v>2019/12/2</v>
      </c>
      <c r="M161" s="84">
        <f t="shared" ca="1" si="63"/>
        <v>13365</v>
      </c>
      <c r="N161" s="109">
        <f t="shared" ca="1" si="64"/>
        <v>5.5380645716423295E-2</v>
      </c>
      <c r="O161" s="89">
        <f t="shared" ref="O161:O165" si="162">D161*C161</f>
        <v>134.93408600000001</v>
      </c>
      <c r="P161" s="89">
        <f t="shared" ref="P161:P165" si="163">O161-B161</f>
        <v>-6.5913999999992257E-2</v>
      </c>
      <c r="Q161" s="92">
        <f t="shared" ref="Q161:Q165" si="164">B161/150</f>
        <v>0.9</v>
      </c>
      <c r="R161" s="6">
        <f t="shared" ref="R161:R165" si="165">R160+C161-T161</f>
        <v>20048.160000000011</v>
      </c>
      <c r="S161" s="105">
        <f t="shared" ref="S161:S165" si="166">R161*D161</f>
        <v>19121.935008000011</v>
      </c>
      <c r="T161" s="105"/>
      <c r="U161" s="112"/>
      <c r="V161" s="106">
        <f t="shared" ref="V161:V165" si="167">U161+V160</f>
        <v>7247.8200000000006</v>
      </c>
      <c r="W161" s="106">
        <f t="shared" ref="W161:W165" si="168">S161+V161</f>
        <v>26369.755008000011</v>
      </c>
      <c r="X161" s="96">
        <f t="shared" ref="X161:X165" si="169">X160+B161</f>
        <v>25385</v>
      </c>
      <c r="Y161" s="6">
        <f t="shared" ref="Y161:Y165" si="170">W161-X161</f>
        <v>984.755008000011</v>
      </c>
      <c r="Z161" s="4">
        <f t="shared" ref="Z161:Z165" si="171">W161/X161-1</f>
        <v>3.8792791333465138E-2</v>
      </c>
      <c r="AA161" s="4">
        <f t="shared" ref="AA161:AA165" si="172">S161/(X161-V161)-1</f>
        <v>5.4294824664033348E-2</v>
      </c>
      <c r="AB161" s="123">
        <f t="shared" si="67"/>
        <v>0.20497894814814824</v>
      </c>
    </row>
    <row r="162" spans="1:28">
      <c r="A162" s="108" t="s">
        <v>608</v>
      </c>
      <c r="B162">
        <v>135</v>
      </c>
      <c r="C162" s="2">
        <v>139.22</v>
      </c>
      <c r="D162" s="3">
        <v>0.96919999999999995</v>
      </c>
      <c r="E162" s="1">
        <f t="shared" si="159"/>
        <v>0.22000000000000003</v>
      </c>
      <c r="F162" s="36">
        <f t="shared" si="160"/>
        <v>-1.1222814814815323E-3</v>
      </c>
      <c r="H162" s="40">
        <f t="shared" si="161"/>
        <v>-0.15150800000000686</v>
      </c>
      <c r="I162" t="s">
        <v>7</v>
      </c>
      <c r="J162" s="96" t="s">
        <v>600</v>
      </c>
      <c r="K162" s="85">
        <f t="shared" si="61"/>
        <v>43704</v>
      </c>
      <c r="L162" s="86" t="str">
        <f t="shared" ca="1" si="62"/>
        <v>2019/12/2</v>
      </c>
      <c r="M162" s="84">
        <f t="shared" ca="1" si="63"/>
        <v>13230</v>
      </c>
      <c r="N162" s="109">
        <f t="shared" ca="1" si="64"/>
        <v>-4.1799259259261154E-3</v>
      </c>
      <c r="O162" s="89">
        <f t="shared" si="162"/>
        <v>134.93202399999998</v>
      </c>
      <c r="P162" s="89">
        <f t="shared" si="163"/>
        <v>-6.7976000000015802E-2</v>
      </c>
      <c r="Q162" s="92">
        <f t="shared" si="164"/>
        <v>0.9</v>
      </c>
      <c r="R162" s="6">
        <f t="shared" si="165"/>
        <v>20187.380000000012</v>
      </c>
      <c r="S162" s="105">
        <f t="shared" si="166"/>
        <v>19565.60869600001</v>
      </c>
      <c r="T162" s="105"/>
      <c r="U162" s="112"/>
      <c r="V162" s="106">
        <f t="shared" si="167"/>
        <v>7247.8200000000006</v>
      </c>
      <c r="W162" s="106">
        <f t="shared" si="168"/>
        <v>26813.42869600001</v>
      </c>
      <c r="X162" s="96">
        <f t="shared" si="169"/>
        <v>25520</v>
      </c>
      <c r="Y162" s="6">
        <f t="shared" si="170"/>
        <v>1293.4286960000099</v>
      </c>
      <c r="Z162" s="4">
        <f t="shared" si="171"/>
        <v>5.0682942633229144E-2</v>
      </c>
      <c r="AA162" s="4">
        <f t="shared" si="172"/>
        <v>7.078677508649811E-2</v>
      </c>
      <c r="AB162" s="123">
        <f t="shared" si="67"/>
        <v>0.22112228148148155</v>
      </c>
    </row>
    <row r="163" spans="1:28">
      <c r="A163" s="108" t="s">
        <v>609</v>
      </c>
      <c r="B163">
        <v>135</v>
      </c>
      <c r="C163" s="2">
        <v>139.30000000000001</v>
      </c>
      <c r="D163" s="3">
        <v>0.96860000000000002</v>
      </c>
      <c r="E163" s="1">
        <f t="shared" si="159"/>
        <v>0.22000000000000003</v>
      </c>
      <c r="F163" s="36">
        <f t="shared" si="160"/>
        <v>-5.4829629629622376E-4</v>
      </c>
      <c r="H163" s="40">
        <f t="shared" si="161"/>
        <v>-7.4019999999990205E-2</v>
      </c>
      <c r="I163" t="s">
        <v>7</v>
      </c>
      <c r="J163" s="96" t="s">
        <v>602</v>
      </c>
      <c r="K163" s="85">
        <f t="shared" si="61"/>
        <v>43705</v>
      </c>
      <c r="L163" s="86" t="str">
        <f t="shared" ca="1" si="62"/>
        <v>2019/12/2</v>
      </c>
      <c r="M163" s="84">
        <f t="shared" ca="1" si="63"/>
        <v>13095</v>
      </c>
      <c r="N163" s="109">
        <f t="shared" ca="1" si="64"/>
        <v>-2.063176785032182E-3</v>
      </c>
      <c r="O163" s="89">
        <f t="shared" si="162"/>
        <v>134.92598000000001</v>
      </c>
      <c r="P163" s="89">
        <f t="shared" si="163"/>
        <v>-7.4019999999990205E-2</v>
      </c>
      <c r="Q163" s="92">
        <f t="shared" si="164"/>
        <v>0.9</v>
      </c>
      <c r="R163" s="6">
        <f t="shared" si="165"/>
        <v>20326.680000000011</v>
      </c>
      <c r="S163" s="105">
        <f t="shared" si="166"/>
        <v>19688.42224800001</v>
      </c>
      <c r="T163" s="105"/>
      <c r="U163" s="112"/>
      <c r="V163" s="106">
        <f t="shared" si="167"/>
        <v>7247.8200000000006</v>
      </c>
      <c r="W163" s="106">
        <f t="shared" si="168"/>
        <v>26936.24224800001</v>
      </c>
      <c r="X163" s="96">
        <f t="shared" si="169"/>
        <v>25655</v>
      </c>
      <c r="Y163" s="6">
        <f t="shared" si="170"/>
        <v>1281.2422480000096</v>
      </c>
      <c r="Z163" s="4">
        <f t="shared" si="171"/>
        <v>4.9941229701812917E-2</v>
      </c>
      <c r="AA163" s="4">
        <f t="shared" si="172"/>
        <v>6.960556956578956E-2</v>
      </c>
      <c r="AB163" s="123">
        <f t="shared" si="67"/>
        <v>0.22054829629629624</v>
      </c>
    </row>
    <row r="164" spans="1:28">
      <c r="A164" s="108" t="s">
        <v>610</v>
      </c>
      <c r="B164">
        <v>135</v>
      </c>
      <c r="C164" s="2">
        <v>139.09</v>
      </c>
      <c r="D164" s="3">
        <v>0.97009999999999996</v>
      </c>
      <c r="E164" s="1">
        <f t="shared" si="159"/>
        <v>0.22000000000000003</v>
      </c>
      <c r="F164" s="36">
        <f t="shared" si="160"/>
        <v>-2.0550074074073429E-3</v>
      </c>
      <c r="H164" s="40">
        <f t="shared" si="161"/>
        <v>-0.27742599999999129</v>
      </c>
      <c r="I164" t="s">
        <v>7</v>
      </c>
      <c r="J164" s="96" t="s">
        <v>604</v>
      </c>
      <c r="K164" s="85">
        <f t="shared" si="61"/>
        <v>43706</v>
      </c>
      <c r="L164" s="86" t="str">
        <f t="shared" ca="1" si="62"/>
        <v>2019/12/2</v>
      </c>
      <c r="M164" s="84">
        <f t="shared" ca="1" si="63"/>
        <v>12960</v>
      </c>
      <c r="N164" s="109">
        <f t="shared" ca="1" si="64"/>
        <v>-7.8133094135800028E-3</v>
      </c>
      <c r="O164" s="89">
        <f t="shared" si="162"/>
        <v>134.931209</v>
      </c>
      <c r="P164" s="89">
        <f t="shared" si="163"/>
        <v>-6.8791000000004487E-2</v>
      </c>
      <c r="Q164" s="92">
        <f t="shared" si="164"/>
        <v>0.9</v>
      </c>
      <c r="R164" s="6">
        <f t="shared" si="165"/>
        <v>20465.770000000011</v>
      </c>
      <c r="S164" s="105">
        <f t="shared" si="166"/>
        <v>19853.843477000009</v>
      </c>
      <c r="T164" s="105"/>
      <c r="U164" s="112"/>
      <c r="V164" s="106">
        <f t="shared" si="167"/>
        <v>7247.8200000000006</v>
      </c>
      <c r="W164" s="106">
        <f t="shared" si="168"/>
        <v>27101.663477000009</v>
      </c>
      <c r="X164" s="96">
        <f t="shared" si="169"/>
        <v>25790</v>
      </c>
      <c r="Y164" s="6">
        <f t="shared" si="170"/>
        <v>1311.6634770000092</v>
      </c>
      <c r="Z164" s="4">
        <f t="shared" si="171"/>
        <v>5.0859382590151547E-2</v>
      </c>
      <c r="AA164" s="4">
        <f t="shared" si="172"/>
        <v>7.07394425574559E-2</v>
      </c>
      <c r="AB164" s="123">
        <f t="shared" si="67"/>
        <v>0.22205500740740738</v>
      </c>
    </row>
    <row r="165" spans="1:28">
      <c r="A165" s="108" t="s">
        <v>611</v>
      </c>
      <c r="B165">
        <v>135</v>
      </c>
      <c r="C165" s="2">
        <v>140.29</v>
      </c>
      <c r="D165" s="3">
        <v>0.96179999999999999</v>
      </c>
      <c r="E165" s="1">
        <f t="shared" si="159"/>
        <v>0.22000000000000003</v>
      </c>
      <c r="F165" s="36">
        <f t="shared" si="160"/>
        <v>6.5547703703703903E-3</v>
      </c>
      <c r="H165" s="40">
        <f t="shared" si="161"/>
        <v>0.88489400000000273</v>
      </c>
      <c r="I165" t="s">
        <v>7</v>
      </c>
      <c r="J165" s="96" t="s">
        <v>606</v>
      </c>
      <c r="K165" s="85">
        <f t="shared" si="61"/>
        <v>43707</v>
      </c>
      <c r="L165" s="86" t="str">
        <f t="shared" ca="1" si="62"/>
        <v>2019/12/2</v>
      </c>
      <c r="M165" s="84">
        <f t="shared" ca="1" si="63"/>
        <v>12825</v>
      </c>
      <c r="N165" s="109">
        <f t="shared" ca="1" si="64"/>
        <v>2.5184117738791503E-2</v>
      </c>
      <c r="O165" s="89">
        <f t="shared" si="162"/>
        <v>134.93092199999998</v>
      </c>
      <c r="P165" s="89">
        <f t="shared" si="163"/>
        <v>-6.9078000000018847E-2</v>
      </c>
      <c r="Q165" s="92">
        <f t="shared" si="164"/>
        <v>0.9</v>
      </c>
      <c r="R165" s="6">
        <f t="shared" si="165"/>
        <v>20606.060000000012</v>
      </c>
      <c r="S165" s="105">
        <f t="shared" si="166"/>
        <v>19818.908508000011</v>
      </c>
      <c r="T165" s="105"/>
      <c r="U165" s="112"/>
      <c r="V165" s="106">
        <f t="shared" si="167"/>
        <v>7247.8200000000006</v>
      </c>
      <c r="W165" s="106">
        <f t="shared" si="168"/>
        <v>27066.728508000011</v>
      </c>
      <c r="X165" s="96">
        <f t="shared" si="169"/>
        <v>25925</v>
      </c>
      <c r="Y165" s="6">
        <f t="shared" si="170"/>
        <v>1141.7285080000111</v>
      </c>
      <c r="Z165" s="4">
        <f t="shared" si="171"/>
        <v>4.4039672439730504E-2</v>
      </c>
      <c r="AA165" s="4">
        <f t="shared" si="172"/>
        <v>6.1129598151327569E-2</v>
      </c>
      <c r="AB165" s="123">
        <f t="shared" si="67"/>
        <v>0.21344522962962964</v>
      </c>
    </row>
    <row r="166" spans="1:28">
      <c r="A166" s="108" t="s">
        <v>633</v>
      </c>
      <c r="B166">
        <v>135</v>
      </c>
      <c r="C166" s="2">
        <v>137.08000000000001</v>
      </c>
      <c r="D166" s="3">
        <v>0.98429999999999995</v>
      </c>
      <c r="E166" s="1">
        <f t="shared" ref="E166" si="173">10%*Q166+13%</f>
        <v>0.22000000000000003</v>
      </c>
      <c r="F166" s="36">
        <f t="shared" ref="F166" si="174">IF(G166="",($F$1*C166-B166)/B166,H166/B166)</f>
        <v>-1.6476385185185169E-2</v>
      </c>
      <c r="H166" s="40">
        <f t="shared" ref="H166" si="175">IF(G166="",$F$1*C166-B166,G166-B166)</f>
        <v>-2.2243119999999976</v>
      </c>
      <c r="I166" t="s">
        <v>7</v>
      </c>
      <c r="J166" s="96" t="s">
        <v>624</v>
      </c>
      <c r="K166" s="85">
        <f t="shared" si="61"/>
        <v>43710</v>
      </c>
      <c r="L166" s="86" t="str">
        <f t="shared" ref="L166" ca="1" si="176">IF(LEN(J166) &gt; 15,DATE(MID(J166,12,4),MID(J166,16,2),MID(J166,18,2)),TEXT(TODAY(),"yyyy/m/d"))</f>
        <v>2019/12/2</v>
      </c>
      <c r="M166" s="84">
        <f t="shared" ca="1" si="63"/>
        <v>12420</v>
      </c>
      <c r="N166" s="109">
        <f t="shared" ref="N166" ca="1" si="177">H166/M166*365</f>
        <v>-6.5368267310788986E-2</v>
      </c>
      <c r="O166" s="89">
        <f t="shared" ref="O166" si="178">D166*C166</f>
        <v>134.92784399999999</v>
      </c>
      <c r="P166" s="89">
        <f t="shared" ref="P166" si="179">O166-B166</f>
        <v>-7.215600000000677E-2</v>
      </c>
      <c r="Q166" s="92">
        <f t="shared" ref="Q166" si="180">B166/150</f>
        <v>0.9</v>
      </c>
      <c r="R166" s="6">
        <f t="shared" ref="R166" si="181">R165+C166-T166</f>
        <v>20743.140000000014</v>
      </c>
      <c r="S166" s="105">
        <f t="shared" ref="S166" si="182">R166*D166</f>
        <v>20417.472702000014</v>
      </c>
      <c r="T166" s="105"/>
      <c r="U166" s="112"/>
      <c r="V166" s="106">
        <f t="shared" ref="V166" si="183">U166+V165</f>
        <v>7247.8200000000006</v>
      </c>
      <c r="W166" s="106">
        <f t="shared" ref="W166" si="184">S166+V166</f>
        <v>27665.292702000013</v>
      </c>
      <c r="X166" s="96">
        <f t="shared" ref="X166" si="185">X165+B166</f>
        <v>26060</v>
      </c>
      <c r="Y166" s="6">
        <f t="shared" ref="Y166" si="186">W166-X166</f>
        <v>1605.2927020000134</v>
      </c>
      <c r="Z166" s="4">
        <f t="shared" ref="Z166" si="187">W166/X166-1</f>
        <v>6.1599873445894682E-2</v>
      </c>
      <c r="AA166" s="4">
        <f t="shared" ref="AA166" si="188">S166/(X166-V166)-1</f>
        <v>8.5332625033356813E-2</v>
      </c>
      <c r="AB166" s="123">
        <f t="shared" si="67"/>
        <v>0.23647638518518521</v>
      </c>
    </row>
    <row r="167" spans="1:28">
      <c r="A167" s="108" t="s">
        <v>634</v>
      </c>
      <c r="B167">
        <v>135</v>
      </c>
      <c r="C167" s="2">
        <v>136.25</v>
      </c>
      <c r="D167" s="3">
        <v>0.99029999999999996</v>
      </c>
      <c r="E167" s="1">
        <f t="shared" ref="E167:E170" si="189">10%*Q167+13%</f>
        <v>0.22000000000000003</v>
      </c>
      <c r="F167" s="36">
        <f t="shared" ref="F167:F170" si="190">IF(G167="",($F$1*C167-B167)/B167,H167/B167)</f>
        <v>-2.2431481481481375E-2</v>
      </c>
      <c r="H167" s="40">
        <f t="shared" ref="H167:H170" si="191">IF(G167="",$F$1*C167-B167,G167-B167)</f>
        <v>-3.0282499999999857</v>
      </c>
      <c r="I167" t="s">
        <v>7</v>
      </c>
      <c r="J167" s="96" t="s">
        <v>626</v>
      </c>
      <c r="K167" s="85">
        <f t="shared" si="61"/>
        <v>43711</v>
      </c>
      <c r="L167" s="86" t="str">
        <f t="shared" ref="L167:L170" ca="1" si="192">IF(LEN(J167) &gt; 15,DATE(MID(J167,12,4),MID(J167,16,2),MID(J167,18,2)),TEXT(TODAY(),"yyyy/m/d"))</f>
        <v>2019/12/2</v>
      </c>
      <c r="M167" s="84">
        <f t="shared" ca="1" si="63"/>
        <v>12285</v>
      </c>
      <c r="N167" s="109">
        <f t="shared" ref="N167:N170" ca="1" si="193">H167/M167*365</f>
        <v>-8.9972425722425295E-2</v>
      </c>
      <c r="O167" s="89">
        <f t="shared" ref="O167:O170" si="194">D167*C167</f>
        <v>134.92837499999999</v>
      </c>
      <c r="P167" s="89">
        <f t="shared" ref="P167:P170" si="195">O167-B167</f>
        <v>-7.1625000000011596E-2</v>
      </c>
      <c r="Q167" s="92">
        <f t="shared" ref="Q167:Q170" si="196">B167/150</f>
        <v>0.9</v>
      </c>
      <c r="R167" s="6">
        <f t="shared" ref="R167:R170" si="197">R166+C167-T167</f>
        <v>20879.390000000014</v>
      </c>
      <c r="S167" s="105">
        <f t="shared" ref="S167:S170" si="198">R167*D167</f>
        <v>20676.859917000013</v>
      </c>
      <c r="T167" s="105"/>
      <c r="U167" s="112"/>
      <c r="V167" s="106">
        <f t="shared" ref="V167:V170" si="199">U167+V166</f>
        <v>7247.8200000000006</v>
      </c>
      <c r="W167" s="106">
        <f t="shared" ref="W167:W170" si="200">S167+V167</f>
        <v>27924.679917000012</v>
      </c>
      <c r="X167" s="96">
        <f t="shared" ref="X167:X170" si="201">X166+B167</f>
        <v>26195</v>
      </c>
      <c r="Y167" s="6">
        <f t="shared" ref="Y167:Y170" si="202">W167-X167</f>
        <v>1729.6799170000122</v>
      </c>
      <c r="Z167" s="4">
        <f t="shared" ref="Z167:Z170" si="203">W167/X167-1</f>
        <v>6.603091876312317E-2</v>
      </c>
      <c r="AA167" s="4">
        <f t="shared" ref="AA167:AA170" si="204">S167/(X167-V167)-1</f>
        <v>9.1289570110170137E-2</v>
      </c>
      <c r="AB167" s="123">
        <f t="shared" si="67"/>
        <v>0.24243148148148141</v>
      </c>
    </row>
    <row r="168" spans="1:28">
      <c r="A168" s="108" t="s">
        <v>635</v>
      </c>
      <c r="B168">
        <v>135</v>
      </c>
      <c r="C168" s="2">
        <v>135.02000000000001</v>
      </c>
      <c r="D168" s="3">
        <v>0.99929999999999997</v>
      </c>
      <c r="E168" s="1">
        <f t="shared" si="189"/>
        <v>0.22000000000000003</v>
      </c>
      <c r="F168" s="36">
        <f t="shared" si="190"/>
        <v>-3.1256503703703704E-2</v>
      </c>
      <c r="H168" s="40">
        <f t="shared" si="191"/>
        <v>-4.2196280000000002</v>
      </c>
      <c r="I168" t="s">
        <v>7</v>
      </c>
      <c r="J168" s="96" t="s">
        <v>628</v>
      </c>
      <c r="K168" s="85">
        <f t="shared" si="61"/>
        <v>43712</v>
      </c>
      <c r="L168" s="86" t="str">
        <f t="shared" ca="1" si="192"/>
        <v>2019/12/2</v>
      </c>
      <c r="M168" s="84">
        <f t="shared" ca="1" si="63"/>
        <v>12150</v>
      </c>
      <c r="N168" s="109">
        <f t="shared" ca="1" si="193"/>
        <v>-0.12676248724279834</v>
      </c>
      <c r="O168" s="89">
        <f t="shared" si="194"/>
        <v>134.92548600000001</v>
      </c>
      <c r="P168" s="89">
        <f t="shared" si="195"/>
        <v>-7.451399999999353E-2</v>
      </c>
      <c r="Q168" s="92">
        <f t="shared" si="196"/>
        <v>0.9</v>
      </c>
      <c r="R168" s="6">
        <f t="shared" si="197"/>
        <v>21014.410000000014</v>
      </c>
      <c r="S168" s="105">
        <f t="shared" si="198"/>
        <v>20999.699913000015</v>
      </c>
      <c r="T168" s="105"/>
      <c r="U168" s="112"/>
      <c r="V168" s="106">
        <f t="shared" si="199"/>
        <v>7247.8200000000006</v>
      </c>
      <c r="W168" s="106">
        <f t="shared" si="200"/>
        <v>28247.519913000015</v>
      </c>
      <c r="X168" s="96">
        <f t="shared" si="201"/>
        <v>26330</v>
      </c>
      <c r="Y168" s="6">
        <f t="shared" si="202"/>
        <v>1917.5199130000146</v>
      </c>
      <c r="Z168" s="4">
        <f t="shared" si="203"/>
        <v>7.2826430421572885E-2</v>
      </c>
      <c r="AA168" s="4">
        <f t="shared" si="204"/>
        <v>0.10048746594990798</v>
      </c>
      <c r="AB168" s="123">
        <f t="shared" si="67"/>
        <v>0.25125650370370373</v>
      </c>
    </row>
    <row r="169" spans="1:28">
      <c r="A169" s="108" t="s">
        <v>636</v>
      </c>
      <c r="B169">
        <v>135</v>
      </c>
      <c r="C169" s="2">
        <v>133.81</v>
      </c>
      <c r="D169" s="3">
        <v>1.0084</v>
      </c>
      <c r="E169" s="1">
        <f t="shared" si="189"/>
        <v>0.22000000000000003</v>
      </c>
      <c r="F169" s="36">
        <f t="shared" si="190"/>
        <v>-3.9938029629629494E-2</v>
      </c>
      <c r="H169" s="40">
        <f t="shared" si="191"/>
        <v>-5.3916339999999821</v>
      </c>
      <c r="I169" t="s">
        <v>7</v>
      </c>
      <c r="J169" s="96" t="s">
        <v>630</v>
      </c>
      <c r="K169" s="85">
        <f t="shared" si="61"/>
        <v>43713</v>
      </c>
      <c r="L169" s="86" t="str">
        <f t="shared" ca="1" si="192"/>
        <v>2019/12/2</v>
      </c>
      <c r="M169" s="84">
        <f t="shared" ca="1" si="63"/>
        <v>12015</v>
      </c>
      <c r="N169" s="109">
        <f t="shared" ca="1" si="193"/>
        <v>-0.16379079567207602</v>
      </c>
      <c r="O169" s="89">
        <f t="shared" si="194"/>
        <v>134.93400399999999</v>
      </c>
      <c r="P169" s="89">
        <f t="shared" si="195"/>
        <v>-6.59960000000126E-2</v>
      </c>
      <c r="Q169" s="92">
        <f t="shared" si="196"/>
        <v>0.9</v>
      </c>
      <c r="R169" s="6">
        <f t="shared" si="197"/>
        <v>21148.220000000016</v>
      </c>
      <c r="S169" s="105">
        <f t="shared" si="198"/>
        <v>21325.865048000014</v>
      </c>
      <c r="T169" s="105"/>
      <c r="U169" s="112"/>
      <c r="V169" s="106">
        <f t="shared" si="199"/>
        <v>7247.8200000000006</v>
      </c>
      <c r="W169" s="106">
        <f t="shared" si="200"/>
        <v>28573.685048000014</v>
      </c>
      <c r="X169" s="96">
        <f t="shared" si="201"/>
        <v>26465</v>
      </c>
      <c r="Y169" s="6">
        <f t="shared" si="202"/>
        <v>2108.6850480000139</v>
      </c>
      <c r="Z169" s="4">
        <f t="shared" si="203"/>
        <v>7.9678256111846313E-2</v>
      </c>
      <c r="AA169" s="4">
        <f t="shared" si="204"/>
        <v>0.10972916151069056</v>
      </c>
      <c r="AB169" s="123">
        <f t="shared" si="67"/>
        <v>0.25993802962962953</v>
      </c>
    </row>
    <row r="170" spans="1:28">
      <c r="A170" s="108" t="s">
        <v>637</v>
      </c>
      <c r="B170">
        <v>135</v>
      </c>
      <c r="C170" s="33">
        <v>133.38</v>
      </c>
      <c r="D170" s="3">
        <v>1.0116000000000001</v>
      </c>
      <c r="E170" s="1">
        <f t="shared" si="189"/>
        <v>0.22000000000000003</v>
      </c>
      <c r="F170" s="36">
        <f t="shared" si="190"/>
        <v>-4.3023200000000004E-2</v>
      </c>
      <c r="H170" s="40">
        <f t="shared" si="191"/>
        <v>-5.8081320000000005</v>
      </c>
      <c r="I170" t="s">
        <v>7</v>
      </c>
      <c r="J170" s="96" t="s">
        <v>632</v>
      </c>
      <c r="K170" s="85">
        <f t="shared" si="61"/>
        <v>43714</v>
      </c>
      <c r="L170" s="86" t="str">
        <f t="shared" ca="1" si="192"/>
        <v>2019/12/2</v>
      </c>
      <c r="M170" s="84">
        <f t="shared" ca="1" si="63"/>
        <v>11880</v>
      </c>
      <c r="N170" s="109">
        <f t="shared" ca="1" si="193"/>
        <v>-0.17844850000000001</v>
      </c>
      <c r="O170" s="89">
        <f t="shared" si="194"/>
        <v>134.92720800000001</v>
      </c>
      <c r="P170" s="89">
        <f t="shared" si="195"/>
        <v>-7.279199999999264E-2</v>
      </c>
      <c r="Q170" s="92">
        <f t="shared" si="196"/>
        <v>0.9</v>
      </c>
      <c r="R170" s="6">
        <f t="shared" si="197"/>
        <v>21281.600000000017</v>
      </c>
      <c r="S170" s="105">
        <f t="shared" si="198"/>
        <v>21528.466560000019</v>
      </c>
      <c r="T170" s="105"/>
      <c r="U170" s="112"/>
      <c r="V170" s="106">
        <f t="shared" si="199"/>
        <v>7247.8200000000006</v>
      </c>
      <c r="W170" s="106">
        <f t="shared" si="200"/>
        <v>28776.286560000019</v>
      </c>
      <c r="X170" s="96">
        <f t="shared" si="201"/>
        <v>26600</v>
      </c>
      <c r="Y170" s="6">
        <f t="shared" si="202"/>
        <v>2176.2865600000187</v>
      </c>
      <c r="Z170" s="4">
        <f t="shared" si="203"/>
        <v>8.1815284210527084E-2</v>
      </c>
      <c r="AA170" s="4">
        <f t="shared" si="204"/>
        <v>0.11245692009892516</v>
      </c>
      <c r="AB170" s="123">
        <f t="shared" si="67"/>
        <v>0.26302320000000001</v>
      </c>
    </row>
    <row r="171" spans="1:28">
      <c r="A171" s="108" t="s">
        <v>651</v>
      </c>
      <c r="B171">
        <v>135</v>
      </c>
      <c r="C171" s="33">
        <v>130.83000000000001</v>
      </c>
      <c r="D171" s="3">
        <v>1.0313000000000001</v>
      </c>
      <c r="E171" s="1">
        <f t="shared" ref="E171:E175" si="205">10%*Q171+13%</f>
        <v>0.22000000000000003</v>
      </c>
      <c r="F171" s="36">
        <f t="shared" ref="F171:F175" si="206">IF(G171="",($F$1*C171-B171)/B171,H171/B171)</f>
        <v>-6.1318977777777714E-2</v>
      </c>
      <c r="H171" s="40">
        <f t="shared" ref="H171:H175" si="207">IF(G171="",$F$1*C171-B171,G171-B171)</f>
        <v>-8.2780619999999914</v>
      </c>
      <c r="I171" t="s">
        <v>7</v>
      </c>
      <c r="J171" s="96" t="s">
        <v>642</v>
      </c>
      <c r="K171" s="85">
        <f t="shared" si="61"/>
        <v>43717</v>
      </c>
      <c r="L171" s="86" t="str">
        <f t="shared" ref="L171:L175" ca="1" si="208">IF(LEN(J171) &gt; 15,DATE(MID(J171,12,4),MID(J171,16,2),MID(J171,18,2)),TEXT(TODAY(),"yyyy/m/d"))</f>
        <v>2019/12/2</v>
      </c>
      <c r="M171" s="84">
        <f t="shared" ca="1" si="63"/>
        <v>11475</v>
      </c>
      <c r="N171" s="109">
        <f t="shared" ref="N171:N175" ca="1" si="209">H171/M171*365</f>
        <v>-0.26331090457516315</v>
      </c>
      <c r="O171" s="89">
        <f t="shared" ref="O171:O175" si="210">D171*C171</f>
        <v>134.92497900000004</v>
      </c>
      <c r="P171" s="89">
        <f t="shared" ref="P171:P175" si="211">O171-B171</f>
        <v>-7.5020999999964033E-2</v>
      </c>
      <c r="Q171" s="92">
        <f t="shared" ref="Q171:Q175" si="212">B171/150</f>
        <v>0.9</v>
      </c>
      <c r="R171" s="6">
        <f t="shared" ref="R171:R175" si="213">R170+C171-T171</f>
        <v>21412.430000000018</v>
      </c>
      <c r="S171" s="105">
        <f t="shared" ref="S171:S175" si="214">R171*D171</f>
        <v>22082.639059000023</v>
      </c>
      <c r="T171" s="105"/>
      <c r="U171" s="112"/>
      <c r="V171" s="106">
        <f t="shared" ref="V171:V175" si="215">U171+V170</f>
        <v>7247.8200000000006</v>
      </c>
      <c r="W171" s="106">
        <f t="shared" ref="W171:W175" si="216">S171+V171</f>
        <v>29330.459059000023</v>
      </c>
      <c r="X171" s="96">
        <f t="shared" ref="X171:X175" si="217">X170+B171</f>
        <v>26735</v>
      </c>
      <c r="Y171" s="6">
        <f t="shared" ref="Y171:Y175" si="218">W171-X171</f>
        <v>2595.4590590000225</v>
      </c>
      <c r="Z171" s="4">
        <f t="shared" ref="Z171:Z175" si="219">W171/X171-1</f>
        <v>9.7080944791472668E-2</v>
      </c>
      <c r="AA171" s="4">
        <f t="shared" ref="AA171:AA175" si="220">S171/(X171-V171)-1</f>
        <v>0.13318802715426359</v>
      </c>
      <c r="AB171" s="123">
        <f t="shared" si="67"/>
        <v>0.28131897777777776</v>
      </c>
    </row>
    <row r="172" spans="1:28">
      <c r="A172" s="108" t="s">
        <v>652</v>
      </c>
      <c r="B172">
        <v>135</v>
      </c>
      <c r="C172" s="33">
        <v>131.24</v>
      </c>
      <c r="D172" s="3">
        <v>1.0281</v>
      </c>
      <c r="E172" s="1">
        <f t="shared" si="205"/>
        <v>0.22000000000000003</v>
      </c>
      <c r="F172" s="36">
        <f t="shared" si="206"/>
        <v>-5.8377303703703642E-2</v>
      </c>
      <c r="H172" s="40">
        <f t="shared" si="207"/>
        <v>-7.8809359999999913</v>
      </c>
      <c r="I172" t="s">
        <v>7</v>
      </c>
      <c r="J172" s="96" t="s">
        <v>644</v>
      </c>
      <c r="K172" s="85">
        <f t="shared" si="61"/>
        <v>43718</v>
      </c>
      <c r="L172" s="86" t="str">
        <f t="shared" ca="1" si="208"/>
        <v>2019/12/2</v>
      </c>
      <c r="M172" s="84">
        <f t="shared" ca="1" si="63"/>
        <v>11340</v>
      </c>
      <c r="N172" s="109">
        <f t="shared" ca="1" si="209"/>
        <v>-0.25366328395061699</v>
      </c>
      <c r="O172" s="89">
        <f t="shared" si="210"/>
        <v>134.92784400000002</v>
      </c>
      <c r="P172" s="89">
        <f t="shared" si="211"/>
        <v>-7.2155999999978349E-2</v>
      </c>
      <c r="Q172" s="92">
        <f t="shared" si="212"/>
        <v>0.9</v>
      </c>
      <c r="R172" s="6">
        <f t="shared" si="213"/>
        <v>21543.67000000002</v>
      </c>
      <c r="S172" s="105">
        <f t="shared" si="214"/>
        <v>22149.04712700002</v>
      </c>
      <c r="T172" s="105"/>
      <c r="U172" s="112"/>
      <c r="V172" s="106">
        <f t="shared" si="215"/>
        <v>7247.8200000000006</v>
      </c>
      <c r="W172" s="106">
        <f t="shared" si="216"/>
        <v>29396.86712700002</v>
      </c>
      <c r="X172" s="96">
        <f t="shared" si="217"/>
        <v>26870</v>
      </c>
      <c r="Y172" s="6">
        <f t="shared" si="218"/>
        <v>2526.8671270000195</v>
      </c>
      <c r="Z172" s="4">
        <f t="shared" si="219"/>
        <v>9.4040458764421908E-2</v>
      </c>
      <c r="AA172" s="4">
        <f t="shared" si="220"/>
        <v>0.12877606499379879</v>
      </c>
      <c r="AB172" s="123">
        <f t="shared" si="67"/>
        <v>0.27837730370370367</v>
      </c>
    </row>
    <row r="173" spans="1:28">
      <c r="A173" s="108" t="s">
        <v>653</v>
      </c>
      <c r="B173">
        <v>135</v>
      </c>
      <c r="C173" s="33">
        <v>131.9</v>
      </c>
      <c r="D173" s="3">
        <v>1.0229999999999999</v>
      </c>
      <c r="E173" s="1">
        <f t="shared" si="205"/>
        <v>0.22000000000000003</v>
      </c>
      <c r="F173" s="36">
        <f t="shared" si="206"/>
        <v>-5.3641925925925898E-2</v>
      </c>
      <c r="H173" s="40">
        <f t="shared" si="207"/>
        <v>-7.241659999999996</v>
      </c>
      <c r="I173" t="s">
        <v>7</v>
      </c>
      <c r="J173" s="96" t="s">
        <v>646</v>
      </c>
      <c r="K173" s="85">
        <f t="shared" si="61"/>
        <v>43719</v>
      </c>
      <c r="L173" s="86" t="str">
        <f t="shared" ca="1" si="208"/>
        <v>2019/12/2</v>
      </c>
      <c r="M173" s="84">
        <f t="shared" ca="1" si="63"/>
        <v>11205</v>
      </c>
      <c r="N173" s="109">
        <f t="shared" ca="1" si="209"/>
        <v>-0.23589521642124039</v>
      </c>
      <c r="O173" s="89">
        <f t="shared" si="210"/>
        <v>134.93369999999999</v>
      </c>
      <c r="P173" s="89">
        <f t="shared" si="211"/>
        <v>-6.630000000001246E-2</v>
      </c>
      <c r="Q173" s="92">
        <f t="shared" si="212"/>
        <v>0.9</v>
      </c>
      <c r="R173" s="6">
        <f t="shared" si="213"/>
        <v>21675.570000000022</v>
      </c>
      <c r="S173" s="105">
        <f t="shared" si="214"/>
        <v>22174.108110000019</v>
      </c>
      <c r="T173" s="105"/>
      <c r="U173" s="112"/>
      <c r="V173" s="106">
        <f t="shared" si="215"/>
        <v>7247.8200000000006</v>
      </c>
      <c r="W173" s="106">
        <f t="shared" si="216"/>
        <v>29421.928110000019</v>
      </c>
      <c r="X173" s="96">
        <f t="shared" si="217"/>
        <v>27005</v>
      </c>
      <c r="Y173" s="6">
        <f t="shared" si="218"/>
        <v>2416.9281100000189</v>
      </c>
      <c r="Z173" s="4">
        <f t="shared" si="219"/>
        <v>8.949928198481838E-2</v>
      </c>
      <c r="AA173" s="4">
        <f t="shared" si="220"/>
        <v>0.12233163386677748</v>
      </c>
      <c r="AB173" s="123">
        <f t="shared" si="67"/>
        <v>0.27364192592592596</v>
      </c>
    </row>
    <row r="174" spans="1:28">
      <c r="A174" s="108" t="s">
        <v>654</v>
      </c>
      <c r="B174">
        <v>135</v>
      </c>
      <c r="C174" s="33">
        <v>131.28</v>
      </c>
      <c r="D174" s="3">
        <v>1.0278</v>
      </c>
      <c r="E174" s="1">
        <f t="shared" si="205"/>
        <v>0.22000000000000003</v>
      </c>
      <c r="F174" s="36">
        <f t="shared" si="206"/>
        <v>-5.8090311111111091E-2</v>
      </c>
      <c r="H174" s="40">
        <f t="shared" si="207"/>
        <v>-7.8421919999999972</v>
      </c>
      <c r="I174" t="s">
        <v>7</v>
      </c>
      <c r="J174" s="96" t="s">
        <v>648</v>
      </c>
      <c r="K174" s="85">
        <f t="shared" si="61"/>
        <v>43720</v>
      </c>
      <c r="L174" s="86" t="str">
        <f t="shared" ca="1" si="208"/>
        <v>2019/12/2</v>
      </c>
      <c r="M174" s="84">
        <f t="shared" ca="1" si="63"/>
        <v>11070</v>
      </c>
      <c r="N174" s="109">
        <f t="shared" ca="1" si="209"/>
        <v>-0.2585727262872628</v>
      </c>
      <c r="O174" s="89">
        <f t="shared" si="210"/>
        <v>134.92958400000001</v>
      </c>
      <c r="P174" s="89">
        <f t="shared" si="211"/>
        <v>-7.0415999999994483E-2</v>
      </c>
      <c r="Q174" s="92">
        <f t="shared" si="212"/>
        <v>0.9</v>
      </c>
      <c r="R174" s="6">
        <f t="shared" si="213"/>
        <v>21806.85000000002</v>
      </c>
      <c r="S174" s="105">
        <f t="shared" si="214"/>
        <v>22413.080430000024</v>
      </c>
      <c r="T174" s="105"/>
      <c r="U174" s="112"/>
      <c r="V174" s="106">
        <f t="shared" si="215"/>
        <v>7247.8200000000006</v>
      </c>
      <c r="W174" s="106">
        <f t="shared" si="216"/>
        <v>29660.900430000023</v>
      </c>
      <c r="X174" s="96">
        <f t="shared" si="217"/>
        <v>27140</v>
      </c>
      <c r="Y174" s="6">
        <f t="shared" si="218"/>
        <v>2520.9004300000233</v>
      </c>
      <c r="Z174" s="4">
        <f t="shared" si="219"/>
        <v>9.2885056374355957E-2</v>
      </c>
      <c r="AA174" s="4">
        <f t="shared" si="220"/>
        <v>0.12672821329789019</v>
      </c>
      <c r="AB174" s="123">
        <f t="shared" si="67"/>
        <v>0.2780903111111111</v>
      </c>
    </row>
    <row r="175" spans="1:28">
      <c r="A175" s="108" t="s">
        <v>655</v>
      </c>
      <c r="B175">
        <v>135</v>
      </c>
      <c r="C175" s="33">
        <v>131.15</v>
      </c>
      <c r="D175" s="34">
        <v>1.0287999999999999</v>
      </c>
      <c r="E175" s="1">
        <f t="shared" si="205"/>
        <v>0.22000000000000003</v>
      </c>
      <c r="F175" s="36">
        <f t="shared" si="206"/>
        <v>-5.9023037037037006E-2</v>
      </c>
      <c r="H175" s="40">
        <f t="shared" si="207"/>
        <v>-7.9681099999999958</v>
      </c>
      <c r="I175" t="s">
        <v>7</v>
      </c>
      <c r="J175" s="96" t="s">
        <v>650</v>
      </c>
      <c r="K175" s="85">
        <f t="shared" si="61"/>
        <v>43724</v>
      </c>
      <c r="L175" s="86" t="str">
        <f t="shared" ca="1" si="208"/>
        <v>2019/12/2</v>
      </c>
      <c r="M175" s="84">
        <f t="shared" ca="1" si="63"/>
        <v>10530</v>
      </c>
      <c r="N175" s="109">
        <f t="shared" ca="1" si="209"/>
        <v>-0.27619754510921163</v>
      </c>
      <c r="O175" s="89">
        <f t="shared" si="210"/>
        <v>134.92712</v>
      </c>
      <c r="P175" s="89">
        <f t="shared" si="211"/>
        <v>-7.2879999999997835E-2</v>
      </c>
      <c r="Q175" s="92">
        <f t="shared" si="212"/>
        <v>0.9</v>
      </c>
      <c r="R175" s="6">
        <f t="shared" si="213"/>
        <v>21938.000000000022</v>
      </c>
      <c r="S175" s="105">
        <f t="shared" si="214"/>
        <v>22569.814400000021</v>
      </c>
      <c r="T175" s="105"/>
      <c r="U175" s="112"/>
      <c r="V175" s="106">
        <f t="shared" si="215"/>
        <v>7247.8200000000006</v>
      </c>
      <c r="W175" s="106">
        <f t="shared" si="216"/>
        <v>29817.634400000021</v>
      </c>
      <c r="X175" s="96">
        <f t="shared" si="217"/>
        <v>27275</v>
      </c>
      <c r="Y175" s="6">
        <f t="shared" si="218"/>
        <v>2542.6344000000208</v>
      </c>
      <c r="Z175" s="4">
        <f t="shared" si="219"/>
        <v>9.3222159486710199E-2</v>
      </c>
      <c r="AA175" s="4">
        <f t="shared" si="220"/>
        <v>0.126959182471023</v>
      </c>
      <c r="AB175" s="123">
        <f t="shared" si="67"/>
        <v>0.27902303703703701</v>
      </c>
    </row>
    <row r="176" spans="1:28">
      <c r="A176" s="108" t="s">
        <v>656</v>
      </c>
      <c r="B176">
        <v>135</v>
      </c>
      <c r="C176" s="33">
        <v>133.78</v>
      </c>
      <c r="D176" s="34">
        <v>1.0085999999999999</v>
      </c>
      <c r="E176" s="1">
        <f t="shared" ref="E176:E179" si="221">10%*Q176+13%</f>
        <v>0.22000000000000003</v>
      </c>
      <c r="F176" s="36">
        <f t="shared" ref="F176:F179" si="222">IF(G176="",($F$1*C176-B176)/B176,H176/B176)</f>
        <v>-4.015327407407409E-2</v>
      </c>
      <c r="H176" s="40">
        <f t="shared" ref="H176:H179" si="223">IF(G176="",$F$1*C176-B176,G176-B176)</f>
        <v>-5.4206920000000025</v>
      </c>
      <c r="I176" t="s">
        <v>7</v>
      </c>
      <c r="J176" s="96" t="s">
        <v>657</v>
      </c>
      <c r="K176" s="85">
        <f t="shared" si="61"/>
        <v>43725</v>
      </c>
      <c r="L176" s="86" t="str">
        <f t="shared" ref="L176:L179" ca="1" si="224">IF(LEN(J176) &gt; 15,DATE(MID(J176,12,4),MID(J176,16,2),MID(J176,18,2)),TEXT(TODAY(),"yyyy/m/d"))</f>
        <v>2019/12/2</v>
      </c>
      <c r="M176" s="84">
        <f t="shared" ca="1" si="63"/>
        <v>10395</v>
      </c>
      <c r="N176" s="109">
        <f t="shared" ref="N176:N179" ca="1" si="225">H176/M176*365</f>
        <v>-0.19033694853294864</v>
      </c>
      <c r="O176" s="89">
        <f t="shared" ref="O176:O179" si="226">D176*C176</f>
        <v>134.930508</v>
      </c>
      <c r="P176" s="89">
        <f t="shared" ref="P176:P179" si="227">O176-B176</f>
        <v>-6.9491999999996779E-2</v>
      </c>
      <c r="Q176" s="92">
        <f t="shared" ref="Q176:Q179" si="228">B176/150</f>
        <v>0.9</v>
      </c>
      <c r="R176" s="6">
        <f t="shared" ref="R176:R179" si="229">R175+C176-T176</f>
        <v>22071.780000000021</v>
      </c>
      <c r="S176" s="105">
        <f t="shared" ref="S176:S179" si="230">R176*D176</f>
        <v>22261.597308000019</v>
      </c>
      <c r="T176" s="105"/>
      <c r="U176" s="112"/>
      <c r="V176" s="106">
        <f t="shared" ref="V176:V179" si="231">U176+V175</f>
        <v>7247.8200000000006</v>
      </c>
      <c r="W176" s="106">
        <f t="shared" ref="W176:W179" si="232">S176+V176</f>
        <v>29509.417308000018</v>
      </c>
      <c r="X176" s="96">
        <f t="shared" ref="X176:X179" si="233">X175+B176</f>
        <v>27410</v>
      </c>
      <c r="Y176" s="6">
        <f t="shared" ref="Y176:Y179" si="234">W176-X176</f>
        <v>2099.4173080000182</v>
      </c>
      <c r="Z176" s="4">
        <f t="shared" ref="Z176:Z179" si="235">W176/X176-1</f>
        <v>7.6593115943087042E-2</v>
      </c>
      <c r="AA176" s="4">
        <f t="shared" ref="AA176:AA179" si="236">S176/(X176-V176)-1</f>
        <v>0.10412650358245079</v>
      </c>
      <c r="AB176" s="123">
        <f t="shared" si="67"/>
        <v>0.26015327407407413</v>
      </c>
    </row>
    <row r="177" spans="1:28">
      <c r="A177" s="108" t="s">
        <v>658</v>
      </c>
      <c r="B177">
        <v>135</v>
      </c>
      <c r="C177" s="33">
        <v>133.77000000000001</v>
      </c>
      <c r="D177" s="34">
        <v>1.0086999999999999</v>
      </c>
      <c r="E177" s="1">
        <f t="shared" si="221"/>
        <v>0.22000000000000003</v>
      </c>
      <c r="F177" s="36">
        <f t="shared" si="222"/>
        <v>-4.022502222222215E-2</v>
      </c>
      <c r="H177" s="40">
        <f t="shared" si="223"/>
        <v>-5.4303779999999904</v>
      </c>
      <c r="I177" t="s">
        <v>7</v>
      </c>
      <c r="J177" s="96" t="s">
        <v>659</v>
      </c>
      <c r="K177" s="85">
        <f t="shared" si="61"/>
        <v>43726</v>
      </c>
      <c r="L177" s="86" t="str">
        <f t="shared" ca="1" si="224"/>
        <v>2019/12/2</v>
      </c>
      <c r="M177" s="84">
        <f t="shared" ca="1" si="63"/>
        <v>10260</v>
      </c>
      <c r="N177" s="109">
        <f t="shared" ca="1" si="225"/>
        <v>-0.19318596198830373</v>
      </c>
      <c r="O177" s="89">
        <f t="shared" si="226"/>
        <v>134.93379899999999</v>
      </c>
      <c r="P177" s="89">
        <f t="shared" si="227"/>
        <v>-6.6201000000006616E-2</v>
      </c>
      <c r="Q177" s="92">
        <f t="shared" si="228"/>
        <v>0.9</v>
      </c>
      <c r="R177" s="6">
        <f t="shared" si="229"/>
        <v>22205.550000000021</v>
      </c>
      <c r="S177" s="105">
        <f t="shared" si="230"/>
        <v>22398.738285000021</v>
      </c>
      <c r="T177" s="105"/>
      <c r="U177" s="112"/>
      <c r="V177" s="106">
        <f t="shared" si="231"/>
        <v>7247.8200000000006</v>
      </c>
      <c r="W177" s="106">
        <f t="shared" si="232"/>
        <v>29646.558285000021</v>
      </c>
      <c r="X177" s="96">
        <f t="shared" si="233"/>
        <v>27545</v>
      </c>
      <c r="Y177" s="6">
        <f t="shared" si="234"/>
        <v>2101.558285000021</v>
      </c>
      <c r="Z177" s="4">
        <f t="shared" si="235"/>
        <v>7.6295454165911103E-2</v>
      </c>
      <c r="AA177" s="4">
        <f t="shared" si="236"/>
        <v>0.10353942197881771</v>
      </c>
      <c r="AB177" s="123">
        <f t="shared" si="67"/>
        <v>0.26022502222222216</v>
      </c>
    </row>
    <row r="178" spans="1:28">
      <c r="A178" s="108" t="s">
        <v>660</v>
      </c>
      <c r="B178">
        <v>135</v>
      </c>
      <c r="C178" s="33">
        <v>132.6</v>
      </c>
      <c r="D178" s="34">
        <v>1.0176000000000001</v>
      </c>
      <c r="E178" s="1">
        <f t="shared" si="221"/>
        <v>0.22000000000000003</v>
      </c>
      <c r="F178" s="36">
        <f t="shared" si="222"/>
        <v>-4.8619555555555499E-2</v>
      </c>
      <c r="H178" s="40">
        <f t="shared" si="223"/>
        <v>-6.5636399999999924</v>
      </c>
      <c r="I178" t="s">
        <v>7</v>
      </c>
      <c r="J178" s="96" t="s">
        <v>661</v>
      </c>
      <c r="K178" s="85">
        <f t="shared" si="61"/>
        <v>43727</v>
      </c>
      <c r="L178" s="86" t="str">
        <f t="shared" ca="1" si="224"/>
        <v>2019/12/2</v>
      </c>
      <c r="M178" s="84">
        <f t="shared" ca="1" si="63"/>
        <v>10125</v>
      </c>
      <c r="N178" s="109">
        <f t="shared" ca="1" si="225"/>
        <v>-0.23661517037037011</v>
      </c>
      <c r="O178" s="89">
        <f t="shared" si="226"/>
        <v>134.93376000000001</v>
      </c>
      <c r="P178" s="89">
        <f t="shared" si="227"/>
        <v>-6.6239999999993415E-2</v>
      </c>
      <c r="Q178" s="92">
        <f t="shared" si="228"/>
        <v>0.9</v>
      </c>
      <c r="R178" s="6">
        <f t="shared" si="229"/>
        <v>22338.15000000002</v>
      </c>
      <c r="S178" s="105">
        <f t="shared" si="230"/>
        <v>22731.301440000021</v>
      </c>
      <c r="T178" s="105"/>
      <c r="U178" s="112"/>
      <c r="V178" s="106">
        <f t="shared" si="231"/>
        <v>7247.8200000000006</v>
      </c>
      <c r="W178" s="106">
        <f t="shared" si="232"/>
        <v>29979.121440000021</v>
      </c>
      <c r="X178" s="96">
        <f t="shared" si="233"/>
        <v>27680</v>
      </c>
      <c r="Y178" s="6">
        <f t="shared" si="234"/>
        <v>2299.1214400000208</v>
      </c>
      <c r="Z178" s="4">
        <f t="shared" si="235"/>
        <v>8.3060745664740532E-2</v>
      </c>
      <c r="AA178" s="4">
        <f t="shared" si="236"/>
        <v>0.11252452944326152</v>
      </c>
      <c r="AB178" s="123">
        <f t="shared" si="67"/>
        <v>0.2686195555555555</v>
      </c>
    </row>
    <row r="179" spans="1:28">
      <c r="A179" s="108" t="s">
        <v>662</v>
      </c>
      <c r="B179">
        <v>135</v>
      </c>
      <c r="C179" s="33">
        <v>132.28</v>
      </c>
      <c r="D179" s="34">
        <v>1.02</v>
      </c>
      <c r="E179" s="1">
        <f t="shared" si="221"/>
        <v>0.22000000000000003</v>
      </c>
      <c r="F179" s="36">
        <f t="shared" si="222"/>
        <v>-5.0915496296296311E-2</v>
      </c>
      <c r="H179" s="40">
        <f t="shared" si="223"/>
        <v>-6.8735920000000021</v>
      </c>
      <c r="I179" t="s">
        <v>7</v>
      </c>
      <c r="J179" s="96" t="s">
        <v>663</v>
      </c>
      <c r="K179" s="85">
        <f t="shared" si="61"/>
        <v>43728</v>
      </c>
      <c r="L179" s="86" t="str">
        <f t="shared" ca="1" si="224"/>
        <v>2019/12/2</v>
      </c>
      <c r="M179" s="84">
        <f t="shared" ca="1" si="63"/>
        <v>9990</v>
      </c>
      <c r="N179" s="109">
        <f t="shared" ca="1" si="225"/>
        <v>-0.25113724524524533</v>
      </c>
      <c r="O179" s="89">
        <f t="shared" si="226"/>
        <v>134.9256</v>
      </c>
      <c r="P179" s="89">
        <f t="shared" si="227"/>
        <v>-7.4399999999997135E-2</v>
      </c>
      <c r="Q179" s="92">
        <f t="shared" si="228"/>
        <v>0.9</v>
      </c>
      <c r="R179" s="6">
        <f t="shared" si="229"/>
        <v>22470.430000000018</v>
      </c>
      <c r="S179" s="105">
        <f t="shared" si="230"/>
        <v>22919.838600000021</v>
      </c>
      <c r="T179" s="105"/>
      <c r="U179" s="112"/>
      <c r="V179" s="106">
        <f t="shared" si="231"/>
        <v>7247.8200000000006</v>
      </c>
      <c r="W179" s="106">
        <f t="shared" si="232"/>
        <v>30167.658600000021</v>
      </c>
      <c r="X179" s="96">
        <f t="shared" si="233"/>
        <v>27815</v>
      </c>
      <c r="Y179" s="6">
        <f t="shared" si="234"/>
        <v>2352.6586000000207</v>
      </c>
      <c r="Z179" s="4">
        <f t="shared" si="235"/>
        <v>8.4582369225238985E-2</v>
      </c>
      <c r="AA179" s="4">
        <f t="shared" si="236"/>
        <v>0.11438897311153107</v>
      </c>
      <c r="AB179" s="123">
        <f t="shared" si="67"/>
        <v>0.27091549629629635</v>
      </c>
    </row>
    <row r="180" spans="1:28">
      <c r="A180" s="108" t="s">
        <v>679</v>
      </c>
      <c r="B180">
        <v>135</v>
      </c>
      <c r="C180" s="33">
        <v>133.12</v>
      </c>
      <c r="D180" s="34">
        <v>1.0136000000000001</v>
      </c>
      <c r="E180" s="1">
        <f t="shared" ref="E180:E184" si="237">10%*Q180+13%</f>
        <v>0.22000000000000003</v>
      </c>
      <c r="F180" s="36">
        <f t="shared" ref="F180:F184" si="238">IF(G180="",($F$1*C180-B180)/B180,H180/B180)</f>
        <v>-4.4888651851851834E-2</v>
      </c>
      <c r="H180" s="40">
        <f t="shared" ref="H180:H184" si="239">IF(G180="",$F$1*C180-B180,G180-B180)</f>
        <v>-6.0599679999999978</v>
      </c>
      <c r="I180" t="s">
        <v>7</v>
      </c>
      <c r="J180" s="96" t="s">
        <v>670</v>
      </c>
      <c r="K180" s="85">
        <f t="shared" si="61"/>
        <v>43731</v>
      </c>
      <c r="L180" s="86" t="str">
        <f t="shared" ref="L180:L184" ca="1" si="240">IF(LEN(J180) &gt; 15,DATE(MID(J180,12,4),MID(J180,16,2),MID(J180,18,2)),TEXT(TODAY(),"yyyy/m/d"))</f>
        <v>2019/12/2</v>
      </c>
      <c r="M180" s="84">
        <f t="shared" ca="1" si="63"/>
        <v>9585</v>
      </c>
      <c r="N180" s="109">
        <f t="shared" ref="N180:N184" ca="1" si="241">H180/M180*365</f>
        <v>-0.23076560459050591</v>
      </c>
      <c r="O180" s="89">
        <f t="shared" ref="O180:O184" si="242">D180*C180</f>
        <v>134.93043200000002</v>
      </c>
      <c r="P180" s="89">
        <f t="shared" ref="P180:P184" si="243">O180-B180</f>
        <v>-6.9567999999975427E-2</v>
      </c>
      <c r="Q180" s="92">
        <f t="shared" ref="Q180:Q184" si="244">B180/150</f>
        <v>0.9</v>
      </c>
      <c r="R180" s="6">
        <f t="shared" ref="R180:R184" si="245">R179+C180-T180</f>
        <v>22603.550000000017</v>
      </c>
      <c r="S180" s="105">
        <f t="shared" ref="S180:S184" si="246">R180*D180</f>
        <v>22910.958280000021</v>
      </c>
      <c r="T180" s="105"/>
      <c r="U180" s="112"/>
      <c r="V180" s="106">
        <f t="shared" ref="V180:V184" si="247">U180+V179</f>
        <v>7247.8200000000006</v>
      </c>
      <c r="W180" s="106">
        <f t="shared" ref="W180:W184" si="248">S180+V180</f>
        <v>30158.77828000002</v>
      </c>
      <c r="X180" s="96">
        <f t="shared" ref="X180:X184" si="249">X179+B180</f>
        <v>27950</v>
      </c>
      <c r="Y180" s="6">
        <f t="shared" ref="Y180:Y184" si="250">W180-X180</f>
        <v>2208.7782800000205</v>
      </c>
      <c r="Z180" s="4">
        <f t="shared" ref="Z180:Z184" si="251">W180/X180-1</f>
        <v>7.9026056529517774E-2</v>
      </c>
      <c r="AA180" s="4">
        <f t="shared" ref="AA180:AA184" si="252">S180/(X180-V180)-1</f>
        <v>0.10669302846367001</v>
      </c>
      <c r="AB180" s="123">
        <f t="shared" si="67"/>
        <v>0.26488865185185184</v>
      </c>
    </row>
    <row r="181" spans="1:28">
      <c r="A181" s="108" t="s">
        <v>680</v>
      </c>
      <c r="B181">
        <v>135</v>
      </c>
      <c r="C181" s="33">
        <v>132.84</v>
      </c>
      <c r="D181" s="34">
        <v>1.0157</v>
      </c>
      <c r="E181" s="1">
        <f t="shared" si="237"/>
        <v>0.22000000000000003</v>
      </c>
      <c r="F181" s="36">
        <f t="shared" si="238"/>
        <v>-4.6897599999999998E-2</v>
      </c>
      <c r="H181" s="40">
        <f t="shared" si="239"/>
        <v>-6.3311759999999992</v>
      </c>
      <c r="I181" t="s">
        <v>7</v>
      </c>
      <c r="J181" s="96" t="s">
        <v>672</v>
      </c>
      <c r="K181" s="85">
        <f t="shared" si="61"/>
        <v>43732</v>
      </c>
      <c r="L181" s="86" t="str">
        <f t="shared" ca="1" si="240"/>
        <v>2019/12/2</v>
      </c>
      <c r="M181" s="84">
        <f t="shared" ca="1" si="63"/>
        <v>9450</v>
      </c>
      <c r="N181" s="109">
        <f t="shared" ca="1" si="241"/>
        <v>-0.24453748571428571</v>
      </c>
      <c r="O181" s="89">
        <f t="shared" si="242"/>
        <v>134.925588</v>
      </c>
      <c r="P181" s="89">
        <f t="shared" si="243"/>
        <v>-7.441199999999526E-2</v>
      </c>
      <c r="Q181" s="92">
        <f t="shared" si="244"/>
        <v>0.9</v>
      </c>
      <c r="R181" s="6">
        <f t="shared" si="245"/>
        <v>22736.390000000018</v>
      </c>
      <c r="S181" s="105">
        <f t="shared" si="246"/>
        <v>23093.351323000017</v>
      </c>
      <c r="T181" s="105"/>
      <c r="U181" s="112"/>
      <c r="V181" s="106">
        <f t="shared" si="247"/>
        <v>7247.8200000000006</v>
      </c>
      <c r="W181" s="106">
        <f t="shared" si="248"/>
        <v>30341.171323000017</v>
      </c>
      <c r="X181" s="96">
        <f t="shared" si="249"/>
        <v>28085</v>
      </c>
      <c r="Y181" s="6">
        <f t="shared" si="250"/>
        <v>2256.1713230000169</v>
      </c>
      <c r="Z181" s="4">
        <f t="shared" si="251"/>
        <v>8.0333677158626271E-2</v>
      </c>
      <c r="AA181" s="4">
        <f t="shared" si="252"/>
        <v>0.10827623138063869</v>
      </c>
      <c r="AB181" s="123">
        <f t="shared" si="67"/>
        <v>0.26689760000000001</v>
      </c>
    </row>
    <row r="182" spans="1:28">
      <c r="A182" s="108" t="s">
        <v>681</v>
      </c>
      <c r="B182">
        <v>135</v>
      </c>
      <c r="C182" s="33">
        <v>135.01</v>
      </c>
      <c r="D182" s="34">
        <v>0.99939999999999996</v>
      </c>
      <c r="E182" s="1">
        <f t="shared" si="237"/>
        <v>0.22000000000000003</v>
      </c>
      <c r="F182" s="36">
        <f t="shared" si="238"/>
        <v>-3.1328251851851972E-2</v>
      </c>
      <c r="H182" s="40">
        <f t="shared" si="239"/>
        <v>-4.2293140000000164</v>
      </c>
      <c r="I182" t="s">
        <v>7</v>
      </c>
      <c r="J182" s="96" t="s">
        <v>674</v>
      </c>
      <c r="K182" s="85">
        <f t="shared" si="61"/>
        <v>43733</v>
      </c>
      <c r="L182" s="86" t="str">
        <f t="shared" ca="1" si="240"/>
        <v>2019/12/2</v>
      </c>
      <c r="M182" s="84">
        <f t="shared" ca="1" si="63"/>
        <v>9315</v>
      </c>
      <c r="N182" s="109">
        <f t="shared" ca="1" si="241"/>
        <v>-0.1657219119699416</v>
      </c>
      <c r="O182" s="89">
        <f t="shared" si="242"/>
        <v>134.92899399999999</v>
      </c>
      <c r="P182" s="89">
        <f t="shared" si="243"/>
        <v>-7.1006000000011227E-2</v>
      </c>
      <c r="Q182" s="92">
        <f t="shared" si="244"/>
        <v>0.9</v>
      </c>
      <c r="R182" s="6">
        <f t="shared" si="245"/>
        <v>22871.400000000016</v>
      </c>
      <c r="S182" s="105">
        <f t="shared" si="246"/>
        <v>22857.677160000014</v>
      </c>
      <c r="T182" s="105"/>
      <c r="U182" s="112"/>
      <c r="V182" s="106">
        <f t="shared" si="247"/>
        <v>7247.8200000000006</v>
      </c>
      <c r="W182" s="106">
        <f t="shared" si="248"/>
        <v>30105.497160000014</v>
      </c>
      <c r="X182" s="96">
        <f t="shared" si="249"/>
        <v>28220</v>
      </c>
      <c r="Y182" s="6">
        <f t="shared" si="250"/>
        <v>1885.4971600000135</v>
      </c>
      <c r="Z182" s="4">
        <f t="shared" si="251"/>
        <v>6.6814215450035963E-2</v>
      </c>
      <c r="AA182" s="4">
        <f t="shared" si="252"/>
        <v>8.9904681344524784E-2</v>
      </c>
      <c r="AB182" s="123">
        <f t="shared" si="67"/>
        <v>0.25132825185185198</v>
      </c>
    </row>
    <row r="183" spans="1:28">
      <c r="A183" s="108" t="s">
        <v>682</v>
      </c>
      <c r="B183">
        <v>135</v>
      </c>
      <c r="C183" s="33">
        <v>137.94</v>
      </c>
      <c r="D183" s="34">
        <v>0.97819999999999996</v>
      </c>
      <c r="E183" s="1">
        <f t="shared" si="237"/>
        <v>0.22000000000000003</v>
      </c>
      <c r="F183" s="36">
        <f t="shared" si="238"/>
        <v>-1.0306044444444364E-2</v>
      </c>
      <c r="H183" s="40">
        <f t="shared" si="239"/>
        <v>-1.3913159999999891</v>
      </c>
      <c r="I183" t="s">
        <v>7</v>
      </c>
      <c r="J183" s="96" t="s">
        <v>676</v>
      </c>
      <c r="K183" s="85">
        <f t="shared" si="61"/>
        <v>43734</v>
      </c>
      <c r="L183" s="86" t="str">
        <f t="shared" ca="1" si="240"/>
        <v>2019/12/2</v>
      </c>
      <c r="M183" s="84">
        <f t="shared" ca="1" si="63"/>
        <v>9180</v>
      </c>
      <c r="N183" s="109">
        <f t="shared" ca="1" si="241"/>
        <v>-5.5319209150326371E-2</v>
      </c>
      <c r="O183" s="89">
        <f t="shared" si="242"/>
        <v>134.932908</v>
      </c>
      <c r="P183" s="89">
        <f t="shared" si="243"/>
        <v>-6.7092000000002372E-2</v>
      </c>
      <c r="Q183" s="92">
        <f t="shared" si="244"/>
        <v>0.9</v>
      </c>
      <c r="R183" s="6">
        <f t="shared" si="245"/>
        <v>23009.340000000015</v>
      </c>
      <c r="S183" s="105">
        <f t="shared" si="246"/>
        <v>22507.736388000012</v>
      </c>
      <c r="T183" s="105"/>
      <c r="U183" s="112"/>
      <c r="V183" s="106">
        <f t="shared" si="247"/>
        <v>7247.8200000000006</v>
      </c>
      <c r="W183" s="106">
        <f t="shared" si="248"/>
        <v>29755.556388000012</v>
      </c>
      <c r="X183" s="96">
        <f t="shared" si="249"/>
        <v>28355</v>
      </c>
      <c r="Y183" s="6">
        <f t="shared" si="250"/>
        <v>1400.5563880000118</v>
      </c>
      <c r="Z183" s="4">
        <f t="shared" si="251"/>
        <v>4.9393630329748195E-2</v>
      </c>
      <c r="AA183" s="4">
        <f t="shared" si="252"/>
        <v>6.6354500601217836E-2</v>
      </c>
      <c r="AB183" s="123">
        <f t="shared" si="67"/>
        <v>0.23030604444444439</v>
      </c>
    </row>
    <row r="184" spans="1:28">
      <c r="A184" s="108" t="s">
        <v>683</v>
      </c>
      <c r="B184">
        <v>135</v>
      </c>
      <c r="C184" s="33">
        <v>137.07</v>
      </c>
      <c r="D184" s="34">
        <v>0.98440000000000005</v>
      </c>
      <c r="E184" s="1">
        <f t="shared" si="237"/>
        <v>0.22000000000000003</v>
      </c>
      <c r="F184" s="36">
        <f t="shared" si="238"/>
        <v>-1.6548133333333437E-2</v>
      </c>
      <c r="H184" s="40">
        <f t="shared" si="239"/>
        <v>-2.2339980000000139</v>
      </c>
      <c r="I184" t="s">
        <v>7</v>
      </c>
      <c r="J184" s="96" t="s">
        <v>678</v>
      </c>
      <c r="K184" s="85">
        <f t="shared" si="61"/>
        <v>43735</v>
      </c>
      <c r="L184" s="86" t="str">
        <f t="shared" ca="1" si="240"/>
        <v>2019/12/2</v>
      </c>
      <c r="M184" s="84">
        <f t="shared" ca="1" si="63"/>
        <v>9045</v>
      </c>
      <c r="N184" s="109">
        <f t="shared" ca="1" si="241"/>
        <v>-9.0150278606965728E-2</v>
      </c>
      <c r="O184" s="89">
        <f t="shared" si="242"/>
        <v>134.93170800000001</v>
      </c>
      <c r="P184" s="89">
        <f t="shared" si="243"/>
        <v>-6.8291999999985364E-2</v>
      </c>
      <c r="Q184" s="92">
        <f t="shared" si="244"/>
        <v>0.9</v>
      </c>
      <c r="R184" s="6">
        <f t="shared" si="245"/>
        <v>23146.410000000014</v>
      </c>
      <c r="S184" s="105">
        <f t="shared" si="246"/>
        <v>22785.326004000017</v>
      </c>
      <c r="T184" s="105"/>
      <c r="U184" s="112"/>
      <c r="V184" s="106">
        <f t="shared" si="247"/>
        <v>7247.8200000000006</v>
      </c>
      <c r="W184" s="106">
        <f t="shared" si="248"/>
        <v>30033.146004000017</v>
      </c>
      <c r="X184" s="96">
        <f t="shared" si="249"/>
        <v>28490</v>
      </c>
      <c r="Y184" s="6">
        <f t="shared" si="250"/>
        <v>1543.1460040000165</v>
      </c>
      <c r="Z184" s="4">
        <f t="shared" si="251"/>
        <v>5.416447890487941E-2</v>
      </c>
      <c r="AA184" s="4">
        <f t="shared" si="252"/>
        <v>7.264536897813767E-2</v>
      </c>
      <c r="AB184" s="123">
        <f t="shared" si="67"/>
        <v>0.23654813333333347</v>
      </c>
    </row>
    <row r="185" spans="1:28">
      <c r="A185" s="108" t="s">
        <v>696</v>
      </c>
      <c r="B185">
        <v>135</v>
      </c>
      <c r="C185" s="33">
        <v>138.5</v>
      </c>
      <c r="D185" s="34">
        <v>0.97419999999999995</v>
      </c>
      <c r="E185" s="1">
        <f t="shared" ref="E185:E186" si="253">10%*Q185+13%</f>
        <v>0.22000000000000003</v>
      </c>
      <c r="F185" s="36">
        <f t="shared" ref="F185:F186" si="254">IF(G185="",($F$1*C185-B185)/B185,H185/B185)</f>
        <v>-6.2881481481480463E-3</v>
      </c>
      <c r="H185" s="40">
        <f t="shared" ref="H185:H186" si="255">IF(G185="",$F$1*C185-B185,G185-B185)</f>
        <v>-0.84889999999998622</v>
      </c>
      <c r="I185" t="s">
        <v>7</v>
      </c>
      <c r="J185" s="96" t="s">
        <v>687</v>
      </c>
      <c r="K185" s="85">
        <f t="shared" si="61"/>
        <v>43738</v>
      </c>
      <c r="L185" s="86" t="str">
        <f t="shared" ref="L185:L186" ca="1" si="256">IF(LEN(J185) &gt; 15,DATE(MID(J185,12,4),MID(J185,16,2),MID(J185,18,2)),TEXT(TODAY(),"yyyy/m/d"))</f>
        <v>2019/12/2</v>
      </c>
      <c r="M185" s="84">
        <f t="shared" ca="1" si="63"/>
        <v>8640</v>
      </c>
      <c r="N185" s="109">
        <f t="shared" ref="N185:N186" ca="1" si="257">H185/M185*365</f>
        <v>-3.5862094907406827E-2</v>
      </c>
      <c r="O185" s="89">
        <f t="shared" ref="O185:O186" si="258">D185*C185</f>
        <v>134.92669999999998</v>
      </c>
      <c r="P185" s="89">
        <f t="shared" ref="P185:P186" si="259">O185-B185</f>
        <v>-7.3300000000017462E-2</v>
      </c>
      <c r="Q185" s="92">
        <f t="shared" ref="Q185:Q186" si="260">B185/150</f>
        <v>0.9</v>
      </c>
      <c r="R185" s="6">
        <f t="shared" ref="R185:R186" si="261">R184+C185-T185</f>
        <v>23284.910000000014</v>
      </c>
      <c r="S185" s="105">
        <f t="shared" ref="S185:S186" si="262">R185*D185</f>
        <v>22684.159322000014</v>
      </c>
      <c r="T185" s="105"/>
      <c r="U185" s="112"/>
      <c r="V185" s="106">
        <f t="shared" ref="V185:V186" si="263">U185+V184</f>
        <v>7247.8200000000006</v>
      </c>
      <c r="W185" s="106">
        <f t="shared" ref="W185:W186" si="264">S185+V185</f>
        <v>29931.979322000014</v>
      </c>
      <c r="X185" s="96">
        <f t="shared" ref="X185:X186" si="265">X184+B185</f>
        <v>28625</v>
      </c>
      <c r="Y185" s="6">
        <f t="shared" ref="Y185:Y186" si="266">W185-X185</f>
        <v>1306.9793220000138</v>
      </c>
      <c r="Z185" s="4">
        <f t="shared" ref="Z185:Z186" si="267">W185/X185-1</f>
        <v>4.5658666270742776E-2</v>
      </c>
      <c r="AA185" s="4">
        <f t="shared" ref="AA185:AA186" si="268">S185/(X185-V185)-1</f>
        <v>6.1138995976083521E-2</v>
      </c>
      <c r="AB185" s="123">
        <f t="shared" si="67"/>
        <v>0.22628814814814807</v>
      </c>
    </row>
    <row r="186" spans="1:28">
      <c r="A186" s="108" t="s">
        <v>697</v>
      </c>
      <c r="B186">
        <v>135</v>
      </c>
      <c r="C186" s="33">
        <v>138.52000000000001</v>
      </c>
      <c r="D186" s="34">
        <v>0.97409999999999997</v>
      </c>
      <c r="E186" s="1">
        <f t="shared" si="253"/>
        <v>0.22000000000000003</v>
      </c>
      <c r="F186" s="36">
        <f t="shared" si="254"/>
        <v>-6.1446518518517186E-3</v>
      </c>
      <c r="H186" s="40">
        <f t="shared" si="255"/>
        <v>-0.82952799999998206</v>
      </c>
      <c r="I186" t="s">
        <v>7</v>
      </c>
      <c r="J186" s="96" t="s">
        <v>689</v>
      </c>
      <c r="K186" s="85">
        <f t="shared" si="61"/>
        <v>43746</v>
      </c>
      <c r="L186" s="86" t="str">
        <f t="shared" ca="1" si="256"/>
        <v>2019/12/2</v>
      </c>
      <c r="M186" s="84">
        <f t="shared" ca="1" si="63"/>
        <v>7560</v>
      </c>
      <c r="N186" s="109">
        <f t="shared" ca="1" si="257"/>
        <v>-4.0049962962962093E-2</v>
      </c>
      <c r="O186" s="89">
        <f t="shared" si="258"/>
        <v>134.932332</v>
      </c>
      <c r="P186" s="89">
        <f t="shared" si="259"/>
        <v>-6.7667999999997619E-2</v>
      </c>
      <c r="Q186" s="92">
        <f t="shared" si="260"/>
        <v>0.9</v>
      </c>
      <c r="R186" s="6">
        <f t="shared" si="261"/>
        <v>23423.430000000015</v>
      </c>
      <c r="S186" s="105">
        <f t="shared" si="262"/>
        <v>22816.763163000014</v>
      </c>
      <c r="T186" s="105"/>
      <c r="U186" s="112"/>
      <c r="V186" s="106">
        <f t="shared" si="263"/>
        <v>7247.8200000000006</v>
      </c>
      <c r="W186" s="106">
        <f t="shared" si="264"/>
        <v>30064.583163000014</v>
      </c>
      <c r="X186" s="96">
        <f t="shared" si="265"/>
        <v>28760</v>
      </c>
      <c r="Y186" s="6">
        <f t="shared" si="266"/>
        <v>1304.5831630000139</v>
      </c>
      <c r="Z186" s="4">
        <f t="shared" si="267"/>
        <v>4.5361027920723718E-2</v>
      </c>
      <c r="AA186" s="4">
        <f t="shared" si="268"/>
        <v>6.0643931158999909E-2</v>
      </c>
      <c r="AB186" s="123">
        <f t="shared" si="67"/>
        <v>0.22614465185185176</v>
      </c>
    </row>
    <row r="187" spans="1:28">
      <c r="A187" s="108" t="s">
        <v>698</v>
      </c>
      <c r="B187">
        <v>135</v>
      </c>
      <c r="C187" s="33">
        <v>137.46</v>
      </c>
      <c r="D187" s="34">
        <v>0.98160000000000003</v>
      </c>
      <c r="E187" s="1">
        <f t="shared" ref="E187:E189" si="269">10%*Q187+13%</f>
        <v>0.22000000000000003</v>
      </c>
      <c r="F187" s="36">
        <f t="shared" ref="F187:F189" si="270">IF(G187="",($F$1*C187-B187)/B187,H187/B187)</f>
        <v>-1.3749955555555584E-2</v>
      </c>
      <c r="H187" s="40">
        <f t="shared" ref="H187:H189" si="271">IF(G187="",$F$1*C187-B187,G187-B187)</f>
        <v>-1.8562440000000038</v>
      </c>
      <c r="I187" t="s">
        <v>7</v>
      </c>
      <c r="J187" s="96" t="s">
        <v>691</v>
      </c>
      <c r="K187" s="85">
        <f t="shared" si="61"/>
        <v>43747</v>
      </c>
      <c r="L187" s="86" t="str">
        <f t="shared" ref="L187:L189" ca="1" si="272">IF(LEN(J187) &gt; 15,DATE(MID(J187,12,4),MID(J187,16,2),MID(J187,18,2)),TEXT(TODAY(),"yyyy/m/d"))</f>
        <v>2019/12/2</v>
      </c>
      <c r="M187" s="84">
        <f t="shared" ca="1" si="63"/>
        <v>7425</v>
      </c>
      <c r="N187" s="109">
        <f t="shared" ref="N187:N189" ca="1" si="273">H187/M187*365</f>
        <v>-9.1249705050505239E-2</v>
      </c>
      <c r="O187" s="89">
        <f t="shared" ref="O187:O189" si="274">D187*C187</f>
        <v>134.93073600000002</v>
      </c>
      <c r="P187" s="89">
        <f t="shared" ref="P187:P189" si="275">O187-B187</f>
        <v>-6.9263999999975567E-2</v>
      </c>
      <c r="Q187" s="92">
        <f t="shared" ref="Q187:Q189" si="276">B187/150</f>
        <v>0.9</v>
      </c>
      <c r="R187" s="6">
        <f t="shared" ref="R187:R189" si="277">R186+C187-T187</f>
        <v>23560.890000000014</v>
      </c>
      <c r="S187" s="105">
        <f t="shared" ref="S187:S189" si="278">R187*D187</f>
        <v>23127.369624000014</v>
      </c>
      <c r="T187" s="105"/>
      <c r="U187" s="112"/>
      <c r="V187" s="106">
        <f t="shared" ref="V187:V189" si="279">U187+V186</f>
        <v>7247.8200000000006</v>
      </c>
      <c r="W187" s="106">
        <f t="shared" ref="W187:W189" si="280">S187+V187</f>
        <v>30375.189624000013</v>
      </c>
      <c r="X187" s="96">
        <f t="shared" ref="X187:X189" si="281">X186+B187</f>
        <v>28895</v>
      </c>
      <c r="Y187" s="6">
        <f t="shared" ref="Y187:Y189" si="282">W187-X187</f>
        <v>1480.1896240000133</v>
      </c>
      <c r="Z187" s="4">
        <f t="shared" ref="Z187:Z189" si="283">W187/X187-1</f>
        <v>5.1226496764146479E-2</v>
      </c>
      <c r="AA187" s="4">
        <f t="shared" ref="AA187:AA189" si="284">S187/(X187-V187)-1</f>
        <v>6.8377942253910806E-2</v>
      </c>
      <c r="AB187" s="123">
        <f t="shared" si="67"/>
        <v>0.23374995555555561</v>
      </c>
    </row>
    <row r="188" spans="1:28">
      <c r="A188" s="108" t="s">
        <v>699</v>
      </c>
      <c r="B188">
        <v>135</v>
      </c>
      <c r="C188" s="33">
        <v>135.85</v>
      </c>
      <c r="D188" s="34">
        <v>0.99319999999999997</v>
      </c>
      <c r="E188" s="1">
        <f t="shared" si="269"/>
        <v>0.22000000000000003</v>
      </c>
      <c r="F188" s="36">
        <f t="shared" si="270"/>
        <v>-2.5301407407407498E-2</v>
      </c>
      <c r="H188" s="40">
        <f t="shared" si="271"/>
        <v>-3.4156900000000121</v>
      </c>
      <c r="I188" t="s">
        <v>7</v>
      </c>
      <c r="J188" s="96" t="s">
        <v>693</v>
      </c>
      <c r="K188" s="85">
        <f t="shared" si="61"/>
        <v>43748</v>
      </c>
      <c r="L188" s="86" t="str">
        <f t="shared" ca="1" si="272"/>
        <v>2019/12/2</v>
      </c>
      <c r="M188" s="84">
        <f t="shared" ca="1" si="63"/>
        <v>7290</v>
      </c>
      <c r="N188" s="109">
        <f t="shared" ca="1" si="273"/>
        <v>-0.17101877229080995</v>
      </c>
      <c r="O188" s="89">
        <f t="shared" si="274"/>
        <v>134.92622</v>
      </c>
      <c r="P188" s="89">
        <f t="shared" si="275"/>
        <v>-7.3779999999999291E-2</v>
      </c>
      <c r="Q188" s="92">
        <f t="shared" si="276"/>
        <v>0.9</v>
      </c>
      <c r="R188" s="6">
        <f t="shared" si="277"/>
        <v>23696.740000000013</v>
      </c>
      <c r="S188" s="105">
        <f t="shared" si="278"/>
        <v>23535.602168000012</v>
      </c>
      <c r="T188" s="105"/>
      <c r="U188" s="112"/>
      <c r="V188" s="106">
        <f t="shared" si="279"/>
        <v>7247.8200000000006</v>
      </c>
      <c r="W188" s="106">
        <f t="shared" si="280"/>
        <v>30783.422168000012</v>
      </c>
      <c r="X188" s="96">
        <f t="shared" si="281"/>
        <v>29030</v>
      </c>
      <c r="Y188" s="6">
        <f t="shared" si="282"/>
        <v>1753.4221680000119</v>
      </c>
      <c r="Z188" s="4">
        <f t="shared" si="283"/>
        <v>6.0400350258353885E-2</v>
      </c>
      <c r="AA188" s="4">
        <f t="shared" si="284"/>
        <v>8.0498011126526992E-2</v>
      </c>
      <c r="AB188" s="123">
        <f t="shared" si="67"/>
        <v>0.24530140740740752</v>
      </c>
    </row>
    <row r="189" spans="1:28">
      <c r="A189" s="108" t="s">
        <v>700</v>
      </c>
      <c r="B189">
        <v>135</v>
      </c>
      <c r="C189" s="33">
        <v>135.59</v>
      </c>
      <c r="D189" s="34">
        <v>0.99509999999999998</v>
      </c>
      <c r="E189" s="1">
        <f t="shared" si="269"/>
        <v>0.22000000000000003</v>
      </c>
      <c r="F189" s="36">
        <f t="shared" si="270"/>
        <v>-2.7166859259259119E-2</v>
      </c>
      <c r="H189" s="40">
        <f t="shared" si="271"/>
        <v>-3.667525999999981</v>
      </c>
      <c r="I189" t="s">
        <v>7</v>
      </c>
      <c r="J189" s="96" t="s">
        <v>695</v>
      </c>
      <c r="K189" s="85">
        <f t="shared" si="61"/>
        <v>43749</v>
      </c>
      <c r="L189" s="86" t="str">
        <f t="shared" ca="1" si="272"/>
        <v>2019/12/2</v>
      </c>
      <c r="M189" s="84">
        <f t="shared" ca="1" si="63"/>
        <v>7155</v>
      </c>
      <c r="N189" s="109">
        <f t="shared" ca="1" si="273"/>
        <v>-0.18709252131376561</v>
      </c>
      <c r="O189" s="89">
        <f t="shared" si="274"/>
        <v>134.92560900000001</v>
      </c>
      <c r="P189" s="89">
        <f t="shared" si="275"/>
        <v>-7.4390999999991436E-2</v>
      </c>
      <c r="Q189" s="92">
        <f t="shared" si="276"/>
        <v>0.9</v>
      </c>
      <c r="R189" s="6">
        <f t="shared" si="277"/>
        <v>23832.330000000013</v>
      </c>
      <c r="S189" s="105">
        <f t="shared" si="278"/>
        <v>23715.551583000011</v>
      </c>
      <c r="T189" s="105"/>
      <c r="U189" s="112"/>
      <c r="V189" s="106">
        <f t="shared" si="279"/>
        <v>7247.8200000000006</v>
      </c>
      <c r="W189" s="106">
        <f t="shared" si="280"/>
        <v>30963.371583000011</v>
      </c>
      <c r="X189" s="96">
        <f t="shared" si="281"/>
        <v>29165</v>
      </c>
      <c r="Y189" s="6">
        <f t="shared" si="282"/>
        <v>1798.371583000011</v>
      </c>
      <c r="Z189" s="4">
        <f t="shared" si="283"/>
        <v>6.1661977815875568E-2</v>
      </c>
      <c r="AA189" s="4">
        <f t="shared" si="284"/>
        <v>8.2053055320073565E-2</v>
      </c>
      <c r="AB189" s="123">
        <f t="shared" si="67"/>
        <v>0.24716685925925916</v>
      </c>
    </row>
    <row r="190" spans="1:28">
      <c r="A190" s="108" t="s">
        <v>712</v>
      </c>
      <c r="B190">
        <v>135</v>
      </c>
      <c r="C190" s="33">
        <v>133.74</v>
      </c>
      <c r="D190" s="34">
        <v>1.0088999999999999</v>
      </c>
      <c r="E190" s="1">
        <f t="shared" ref="E190:E194" si="285">10%*Q190+13%</f>
        <v>0.22000000000000003</v>
      </c>
      <c r="F190" s="36">
        <f t="shared" ref="F190:F194" si="286">IF(G190="",($F$1*C190-B190)/B190,H190/B190)</f>
        <v>-4.0440266666666537E-2</v>
      </c>
      <c r="H190" s="40">
        <f t="shared" ref="H190:H194" si="287">IF(G190="",$F$1*C190-B190,G190-B190)</f>
        <v>-5.4594359999999824</v>
      </c>
      <c r="I190" t="s">
        <v>7</v>
      </c>
      <c r="J190" s="96" t="s">
        <v>703</v>
      </c>
      <c r="K190" s="85">
        <f t="shared" si="61"/>
        <v>43752</v>
      </c>
      <c r="L190" s="86" t="str">
        <f t="shared" ref="L190:L194" ca="1" si="288">IF(LEN(J190) &gt; 15,DATE(MID(J190,12,4),MID(J190,16,2),MID(J190,18,2)),TEXT(TODAY(),"yyyy/m/d"))</f>
        <v>2019/12/2</v>
      </c>
      <c r="M190" s="84">
        <f t="shared" ca="1" si="63"/>
        <v>6750</v>
      </c>
      <c r="N190" s="109">
        <f t="shared" ref="N190:N194" ca="1" si="289">H190/M190*365</f>
        <v>-0.29521394666666573</v>
      </c>
      <c r="O190" s="89">
        <f t="shared" ref="O190:O194" si="290">D190*C190</f>
        <v>134.930286</v>
      </c>
      <c r="P190" s="89">
        <f t="shared" ref="P190:P194" si="291">O190-B190</f>
        <v>-6.9714000000004717E-2</v>
      </c>
      <c r="Q190" s="92">
        <f t="shared" ref="Q190:Q194" si="292">B190/150</f>
        <v>0.9</v>
      </c>
      <c r="R190" s="6">
        <f t="shared" ref="R190:R194" si="293">R189+C190-T190</f>
        <v>23966.070000000014</v>
      </c>
      <c r="S190" s="105">
        <f t="shared" ref="S190:S194" si="294">R190*D190</f>
        <v>24179.368023000014</v>
      </c>
      <c r="T190" s="105"/>
      <c r="U190" s="112"/>
      <c r="V190" s="106">
        <f t="shared" ref="V190:V194" si="295">U190+V189</f>
        <v>7247.8200000000006</v>
      </c>
      <c r="W190" s="106">
        <f t="shared" ref="W190:W194" si="296">S190+V190</f>
        <v>31427.188023000013</v>
      </c>
      <c r="X190" s="96">
        <f t="shared" ref="X190:X194" si="297">X189+B190</f>
        <v>29300</v>
      </c>
      <c r="Y190" s="6">
        <f t="shared" ref="Y190:Y194" si="298">W190-X190</f>
        <v>2127.1880230000133</v>
      </c>
      <c r="Z190" s="4">
        <f t="shared" ref="Z190:Z194" si="299">W190/X190-1</f>
        <v>7.2600273822525985E-2</v>
      </c>
      <c r="AA190" s="4">
        <f t="shared" ref="AA190:AA194" si="300">S190/(X190-V190)-1</f>
        <v>9.6461575363524732E-2</v>
      </c>
      <c r="AB190" s="123">
        <f t="shared" si="67"/>
        <v>0.26044026666666659</v>
      </c>
    </row>
    <row r="191" spans="1:28">
      <c r="A191" s="108" t="s">
        <v>713</v>
      </c>
      <c r="B191">
        <v>135</v>
      </c>
      <c r="C191" s="33">
        <v>135.43</v>
      </c>
      <c r="D191" s="34">
        <v>0.99629999999999996</v>
      </c>
      <c r="E191" s="1">
        <f t="shared" si="285"/>
        <v>0.22000000000000003</v>
      </c>
      <c r="F191" s="36">
        <f t="shared" si="286"/>
        <v>-2.8314829629629525E-2</v>
      </c>
      <c r="H191" s="40">
        <f t="shared" si="287"/>
        <v>-3.8225019999999859</v>
      </c>
      <c r="I191" t="s">
        <v>7</v>
      </c>
      <c r="J191" s="96" t="s">
        <v>705</v>
      </c>
      <c r="K191" s="85">
        <f t="shared" si="61"/>
        <v>43753</v>
      </c>
      <c r="L191" s="86" t="str">
        <f t="shared" ca="1" si="288"/>
        <v>2019/12/2</v>
      </c>
      <c r="M191" s="84">
        <f t="shared" ca="1" si="63"/>
        <v>6615</v>
      </c>
      <c r="N191" s="109">
        <f t="shared" ca="1" si="289"/>
        <v>-0.21091658805744443</v>
      </c>
      <c r="O191" s="89">
        <f t="shared" si="290"/>
        <v>134.928909</v>
      </c>
      <c r="P191" s="89">
        <f t="shared" si="291"/>
        <v>-7.1090999999995574E-2</v>
      </c>
      <c r="Q191" s="92">
        <f t="shared" si="292"/>
        <v>0.9</v>
      </c>
      <c r="R191" s="6">
        <f t="shared" si="293"/>
        <v>24101.500000000015</v>
      </c>
      <c r="S191" s="105">
        <f t="shared" si="294"/>
        <v>24012.324450000015</v>
      </c>
      <c r="T191" s="105"/>
      <c r="U191" s="112"/>
      <c r="V191" s="106">
        <f t="shared" si="295"/>
        <v>7247.8200000000006</v>
      </c>
      <c r="W191" s="106">
        <f t="shared" si="296"/>
        <v>31260.144450000014</v>
      </c>
      <c r="X191" s="96">
        <f t="shared" si="297"/>
        <v>29435</v>
      </c>
      <c r="Y191" s="6">
        <f t="shared" si="298"/>
        <v>1825.1444500000143</v>
      </c>
      <c r="Z191" s="4">
        <f t="shared" si="299"/>
        <v>6.2005926617972218E-2</v>
      </c>
      <c r="AA191" s="4">
        <f t="shared" si="300"/>
        <v>8.2261217964608946E-2</v>
      </c>
      <c r="AB191" s="123">
        <f t="shared" si="67"/>
        <v>0.24831482962962956</v>
      </c>
    </row>
    <row r="192" spans="1:28">
      <c r="A192" s="108" t="s">
        <v>714</v>
      </c>
      <c r="B192">
        <v>135</v>
      </c>
      <c r="C192" s="33">
        <v>136.02000000000001</v>
      </c>
      <c r="D192" s="34">
        <v>0.99199999999999999</v>
      </c>
      <c r="E192" s="1">
        <f t="shared" si="285"/>
        <v>0.22000000000000003</v>
      </c>
      <c r="F192" s="36">
        <f t="shared" si="286"/>
        <v>-2.4081688888888821E-2</v>
      </c>
      <c r="H192" s="40">
        <f t="shared" si="287"/>
        <v>-3.2510279999999909</v>
      </c>
      <c r="I192" t="s">
        <v>7</v>
      </c>
      <c r="J192" s="96" t="s">
        <v>707</v>
      </c>
      <c r="K192" s="85">
        <f t="shared" si="61"/>
        <v>43754</v>
      </c>
      <c r="L192" s="86" t="str">
        <f t="shared" ca="1" si="288"/>
        <v>2019/12/2</v>
      </c>
      <c r="M192" s="84">
        <f t="shared" ca="1" si="63"/>
        <v>6480</v>
      </c>
      <c r="N192" s="109">
        <f t="shared" ca="1" si="289"/>
        <v>-0.18312117592592542</v>
      </c>
      <c r="O192" s="89">
        <f t="shared" si="290"/>
        <v>134.93184000000002</v>
      </c>
      <c r="P192" s="89">
        <f t="shared" si="291"/>
        <v>-6.8159999999977572E-2</v>
      </c>
      <c r="Q192" s="92">
        <f t="shared" si="292"/>
        <v>0.9</v>
      </c>
      <c r="R192" s="6">
        <f t="shared" si="293"/>
        <v>24237.520000000015</v>
      </c>
      <c r="S192" s="105">
        <f t="shared" si="294"/>
        <v>24043.619840000014</v>
      </c>
      <c r="T192" s="105"/>
      <c r="U192" s="112"/>
      <c r="V192" s="106">
        <f t="shared" si="295"/>
        <v>7247.8200000000006</v>
      </c>
      <c r="W192" s="106">
        <f t="shared" si="296"/>
        <v>31291.439840000014</v>
      </c>
      <c r="X192" s="96">
        <f t="shared" si="297"/>
        <v>29570</v>
      </c>
      <c r="Y192" s="6">
        <f t="shared" si="298"/>
        <v>1721.4398400000136</v>
      </c>
      <c r="Z192" s="4">
        <f t="shared" si="299"/>
        <v>5.8215753804532033E-2</v>
      </c>
      <c r="AA192" s="4">
        <f t="shared" si="300"/>
        <v>7.7117908734720908E-2</v>
      </c>
      <c r="AB192" s="123">
        <f t="shared" si="67"/>
        <v>0.24408168888888884</v>
      </c>
    </row>
    <row r="193" spans="1:28">
      <c r="A193" s="108" t="s">
        <v>715</v>
      </c>
      <c r="B193">
        <v>135</v>
      </c>
      <c r="C193" s="33">
        <v>136.27000000000001</v>
      </c>
      <c r="D193" s="34">
        <v>0.99019999999999997</v>
      </c>
      <c r="E193" s="1">
        <f t="shared" si="285"/>
        <v>0.22000000000000003</v>
      </c>
      <c r="F193" s="36">
        <f t="shared" si="286"/>
        <v>-2.2287985185185048E-2</v>
      </c>
      <c r="H193" s="40">
        <f t="shared" si="287"/>
        <v>-3.0088779999999815</v>
      </c>
      <c r="I193" t="s">
        <v>7</v>
      </c>
      <c r="J193" s="96" t="s">
        <v>709</v>
      </c>
      <c r="K193" s="85">
        <f t="shared" si="61"/>
        <v>43755</v>
      </c>
      <c r="L193" s="86" t="str">
        <f t="shared" ca="1" si="288"/>
        <v>2019/12/2</v>
      </c>
      <c r="M193" s="84">
        <f t="shared" ca="1" si="63"/>
        <v>6345</v>
      </c>
      <c r="N193" s="109">
        <f t="shared" ca="1" si="289"/>
        <v>-0.1730875445232456</v>
      </c>
      <c r="O193" s="89">
        <f t="shared" si="290"/>
        <v>134.93455400000002</v>
      </c>
      <c r="P193" s="89">
        <f t="shared" si="291"/>
        <v>-6.5445999999980131E-2</v>
      </c>
      <c r="Q193" s="92">
        <f t="shared" si="292"/>
        <v>0.9</v>
      </c>
      <c r="R193" s="6">
        <f t="shared" si="293"/>
        <v>24373.790000000015</v>
      </c>
      <c r="S193" s="105">
        <f t="shared" si="294"/>
        <v>24134.926858000013</v>
      </c>
      <c r="T193" s="105"/>
      <c r="U193" s="112"/>
      <c r="V193" s="106">
        <f t="shared" si="295"/>
        <v>7247.8200000000006</v>
      </c>
      <c r="W193" s="106">
        <f t="shared" si="296"/>
        <v>31382.746858000013</v>
      </c>
      <c r="X193" s="96">
        <f t="shared" si="297"/>
        <v>29705</v>
      </c>
      <c r="Y193" s="6">
        <f t="shared" si="298"/>
        <v>1677.7468580000132</v>
      </c>
      <c r="Z193" s="4">
        <f t="shared" si="299"/>
        <v>5.6480284733210429E-2</v>
      </c>
      <c r="AA193" s="4">
        <f t="shared" si="300"/>
        <v>7.4708705990690349E-2</v>
      </c>
      <c r="AB193" s="123">
        <f t="shared" si="67"/>
        <v>0.24228798518518507</v>
      </c>
    </row>
    <row r="194" spans="1:28">
      <c r="A194" s="108" t="s">
        <v>716</v>
      </c>
      <c r="B194">
        <v>135</v>
      </c>
      <c r="C194" s="33">
        <v>138.02000000000001</v>
      </c>
      <c r="D194" s="34">
        <v>0.97760000000000002</v>
      </c>
      <c r="E194" s="1">
        <f t="shared" si="285"/>
        <v>0.22000000000000003</v>
      </c>
      <c r="F194" s="36">
        <f t="shared" si="286"/>
        <v>-9.7320592592592663E-3</v>
      </c>
      <c r="H194" s="40">
        <f t="shared" si="287"/>
        <v>-1.3138280000000009</v>
      </c>
      <c r="I194" t="s">
        <v>7</v>
      </c>
      <c r="J194" s="96" t="s">
        <v>711</v>
      </c>
      <c r="K194" s="85">
        <f t="shared" si="61"/>
        <v>43756</v>
      </c>
      <c r="L194" s="86" t="str">
        <f t="shared" ca="1" si="288"/>
        <v>2019/12/2</v>
      </c>
      <c r="M194" s="84">
        <f t="shared" ca="1" si="63"/>
        <v>6210</v>
      </c>
      <c r="N194" s="109">
        <f t="shared" ca="1" si="289"/>
        <v>-7.7221774557165918E-2</v>
      </c>
      <c r="O194" s="89">
        <f t="shared" si="290"/>
        <v>134.92835200000002</v>
      </c>
      <c r="P194" s="89">
        <f t="shared" si="291"/>
        <v>-7.1647999999981948E-2</v>
      </c>
      <c r="Q194" s="92">
        <f t="shared" si="292"/>
        <v>0.9</v>
      </c>
      <c r="R194" s="6">
        <f t="shared" si="293"/>
        <v>24511.810000000016</v>
      </c>
      <c r="S194" s="105">
        <f t="shared" si="294"/>
        <v>23962.745456000015</v>
      </c>
      <c r="T194" s="105"/>
      <c r="U194" s="112"/>
      <c r="V194" s="106">
        <f t="shared" si="295"/>
        <v>7247.8200000000006</v>
      </c>
      <c r="W194" s="106">
        <f t="shared" si="296"/>
        <v>31210.565456000015</v>
      </c>
      <c r="X194" s="96">
        <f t="shared" si="297"/>
        <v>29840</v>
      </c>
      <c r="Y194" s="6">
        <f t="shared" si="298"/>
        <v>1370.5654560000148</v>
      </c>
      <c r="Z194" s="4">
        <f t="shared" si="299"/>
        <v>4.5930477747989862E-2</v>
      </c>
      <c r="AA194" s="4">
        <f t="shared" si="300"/>
        <v>6.0665480533530491E-2</v>
      </c>
      <c r="AB194" s="123">
        <f t="shared" si="67"/>
        <v>0.2297320592592593</v>
      </c>
    </row>
    <row r="195" spans="1:28">
      <c r="A195" s="108" t="s">
        <v>733</v>
      </c>
      <c r="B195">
        <v>135</v>
      </c>
      <c r="C195" s="33">
        <v>138.30000000000001</v>
      </c>
      <c r="D195" s="34">
        <v>0.97560000000000002</v>
      </c>
      <c r="E195" s="1">
        <f t="shared" ref="E195:E199" si="301">10%*Q195+13%</f>
        <v>0.22000000000000003</v>
      </c>
      <c r="F195" s="36">
        <f t="shared" ref="F195:F199" si="302">IF(G195="",($F$1*C195-B195)/B195,H195/B195)</f>
        <v>-7.7231111111111068E-3</v>
      </c>
      <c r="H195" s="40">
        <f t="shared" ref="H195:H199" si="303">IF(G195="",$F$1*C195-B195,G195-B195)</f>
        <v>-1.0426199999999994</v>
      </c>
      <c r="I195" t="s">
        <v>7</v>
      </c>
      <c r="J195" s="96" t="s">
        <v>724</v>
      </c>
      <c r="K195" s="85">
        <f t="shared" ref="K195:K199" si="304">DATE(MID(J195,1,4),MID(J195,5,2),MID(J195,7,2))</f>
        <v>43759</v>
      </c>
      <c r="L195" s="86" t="str">
        <f t="shared" ref="L195:L199" ca="1" si="305">IF(LEN(J195) &gt; 15,DATE(MID(J195,12,4),MID(J195,16,2),MID(J195,18,2)),TEXT(TODAY(),"yyyy/m/d"))</f>
        <v>2019/12/2</v>
      </c>
      <c r="M195" s="84">
        <f t="shared" ref="M195:M204" ca="1" si="306">(L195-K195+1)*B195</f>
        <v>5805</v>
      </c>
      <c r="N195" s="109">
        <f t="shared" ref="N195:N198" ca="1" si="307">H195/M195*365</f>
        <v>-6.5556640826873361E-2</v>
      </c>
      <c r="O195" s="89">
        <f t="shared" ref="O195:O199" si="308">D195*C195</f>
        <v>134.92548000000002</v>
      </c>
      <c r="P195" s="89">
        <f t="shared" ref="P195:P199" si="309">O195-B195</f>
        <v>-7.4519999999978381E-2</v>
      </c>
      <c r="Q195" s="92">
        <f t="shared" ref="Q195:Q199" si="310">B195/150</f>
        <v>0.9</v>
      </c>
      <c r="R195" s="6">
        <f t="shared" ref="R195:R199" si="311">R194+C195-T195</f>
        <v>24650.110000000015</v>
      </c>
      <c r="S195" s="105">
        <f t="shared" ref="S195:S199" si="312">R195*D195</f>
        <v>24048.647316000017</v>
      </c>
      <c r="T195" s="105"/>
      <c r="U195" s="112"/>
      <c r="V195" s="106">
        <f t="shared" ref="V195:V199" si="313">U195+V194</f>
        <v>7247.8200000000006</v>
      </c>
      <c r="W195" s="106">
        <f t="shared" ref="W195:W199" si="314">S195+V195</f>
        <v>31296.467316000017</v>
      </c>
      <c r="X195" s="96">
        <f t="shared" ref="X195:X199" si="315">X194+B195</f>
        <v>29975</v>
      </c>
      <c r="Y195" s="6">
        <f t="shared" ref="Y195:Y199" si="316">W195-X195</f>
        <v>1321.4673160000166</v>
      </c>
      <c r="Z195" s="4">
        <f t="shared" ref="Z195:Z199" si="317">W195/X195-1</f>
        <v>4.4085648573812142E-2</v>
      </c>
      <c r="AA195" s="4">
        <f t="shared" ref="AA195:AA199" si="318">S195/(X195-V195)-1</f>
        <v>5.8144799134781211E-2</v>
      </c>
      <c r="AB195" s="123">
        <f t="shared" ref="AB195:AB204" si="319">IF(E195-F195&lt;0,"达成",E195-F195)</f>
        <v>0.22772311111111113</v>
      </c>
    </row>
    <row r="196" spans="1:28">
      <c r="A196" s="108" t="s">
        <v>734</v>
      </c>
      <c r="B196">
        <v>135</v>
      </c>
      <c r="C196" s="33">
        <v>136.86000000000001</v>
      </c>
      <c r="D196" s="34">
        <v>0.9859</v>
      </c>
      <c r="E196" s="1">
        <f t="shared" si="301"/>
        <v>0.22000000000000003</v>
      </c>
      <c r="F196" s="36">
        <f t="shared" si="302"/>
        <v>-1.8054844444444346E-2</v>
      </c>
      <c r="H196" s="40">
        <f t="shared" si="303"/>
        <v>-2.4374039999999866</v>
      </c>
      <c r="I196" t="s">
        <v>7</v>
      </c>
      <c r="J196" s="96" t="s">
        <v>726</v>
      </c>
      <c r="K196" s="85">
        <f t="shared" si="304"/>
        <v>43760</v>
      </c>
      <c r="L196" s="86" t="str">
        <f t="shared" ca="1" si="305"/>
        <v>2019/12/2</v>
      </c>
      <c r="M196" s="84">
        <f t="shared" ca="1" si="306"/>
        <v>5670</v>
      </c>
      <c r="N196" s="109">
        <f t="shared" ca="1" si="307"/>
        <v>-0.15690519576719492</v>
      </c>
      <c r="O196" s="89">
        <f t="shared" si="308"/>
        <v>134.93027400000003</v>
      </c>
      <c r="P196" s="89">
        <f t="shared" si="309"/>
        <v>-6.972599999997442E-2</v>
      </c>
      <c r="Q196" s="92">
        <f t="shared" si="310"/>
        <v>0.9</v>
      </c>
      <c r="R196" s="6">
        <f t="shared" si="311"/>
        <v>24786.970000000016</v>
      </c>
      <c r="S196" s="105">
        <f t="shared" si="312"/>
        <v>24437.473723000014</v>
      </c>
      <c r="T196" s="105"/>
      <c r="U196" s="112"/>
      <c r="V196" s="106">
        <f t="shared" si="313"/>
        <v>7247.8200000000006</v>
      </c>
      <c r="W196" s="106">
        <f t="shared" si="314"/>
        <v>31685.293723000013</v>
      </c>
      <c r="X196" s="96">
        <f t="shared" si="315"/>
        <v>30110</v>
      </c>
      <c r="Y196" s="6">
        <f t="shared" si="316"/>
        <v>1575.2937230000134</v>
      </c>
      <c r="Z196" s="4">
        <f t="shared" si="317"/>
        <v>5.2317958253072616E-2</v>
      </c>
      <c r="AA196" s="4">
        <f t="shared" si="318"/>
        <v>6.8903915680832428E-2</v>
      </c>
      <c r="AB196" s="123">
        <f t="shared" si="319"/>
        <v>0.23805484444444439</v>
      </c>
    </row>
    <row r="197" spans="1:28">
      <c r="A197" s="108" t="s">
        <v>735</v>
      </c>
      <c r="B197">
        <v>135</v>
      </c>
      <c r="C197" s="33">
        <v>137.87</v>
      </c>
      <c r="D197" s="34">
        <v>0.97870000000000001</v>
      </c>
      <c r="E197" s="1">
        <f t="shared" si="301"/>
        <v>0.22000000000000003</v>
      </c>
      <c r="F197" s="36">
        <f t="shared" si="302"/>
        <v>-1.0808281481481403E-2</v>
      </c>
      <c r="H197" s="40">
        <f t="shared" si="303"/>
        <v>-1.4591179999999895</v>
      </c>
      <c r="I197" t="s">
        <v>7</v>
      </c>
      <c r="J197" s="96" t="s">
        <v>728</v>
      </c>
      <c r="K197" s="85">
        <f t="shared" si="304"/>
        <v>43761</v>
      </c>
      <c r="L197" s="86" t="str">
        <f t="shared" ca="1" si="305"/>
        <v>2019/12/2</v>
      </c>
      <c r="M197" s="84">
        <f t="shared" ca="1" si="306"/>
        <v>5535</v>
      </c>
      <c r="N197" s="109">
        <f t="shared" ca="1" si="307"/>
        <v>-9.6220066847334446E-2</v>
      </c>
      <c r="O197" s="89">
        <f t="shared" si="308"/>
        <v>134.933369</v>
      </c>
      <c r="P197" s="89">
        <f t="shared" si="309"/>
        <v>-6.6631000000000995E-2</v>
      </c>
      <c r="Q197" s="92">
        <f t="shared" si="310"/>
        <v>0.9</v>
      </c>
      <c r="R197" s="6">
        <f t="shared" si="311"/>
        <v>24924.840000000015</v>
      </c>
      <c r="S197" s="105">
        <f t="shared" si="312"/>
        <v>24393.940908000015</v>
      </c>
      <c r="T197" s="105"/>
      <c r="U197" s="112"/>
      <c r="V197" s="106">
        <f t="shared" si="313"/>
        <v>7247.8200000000006</v>
      </c>
      <c r="W197" s="106">
        <f t="shared" si="314"/>
        <v>31641.760908000015</v>
      </c>
      <c r="X197" s="96">
        <f t="shared" si="315"/>
        <v>30245</v>
      </c>
      <c r="Y197" s="6">
        <f t="shared" si="316"/>
        <v>1396.7609080000148</v>
      </c>
      <c r="Z197" s="4">
        <f t="shared" si="317"/>
        <v>4.6181547627707653E-2</v>
      </c>
      <c r="AA197" s="4">
        <f t="shared" si="318"/>
        <v>6.0736181914478937E-2</v>
      </c>
      <c r="AB197" s="123">
        <f t="shared" si="319"/>
        <v>0.23080828148148144</v>
      </c>
    </row>
    <row r="198" spans="1:28">
      <c r="A198" s="108" t="s">
        <v>736</v>
      </c>
      <c r="B198">
        <v>135</v>
      </c>
      <c r="C198" s="33">
        <v>138.05000000000001</v>
      </c>
      <c r="D198" s="34">
        <v>0.97740000000000005</v>
      </c>
      <c r="E198" s="1">
        <f t="shared" si="301"/>
        <v>0.22000000000000003</v>
      </c>
      <c r="F198" s="36">
        <f t="shared" si="302"/>
        <v>-9.516814814814669E-3</v>
      </c>
      <c r="H198" s="40">
        <f t="shared" si="303"/>
        <v>-1.2847699999999804</v>
      </c>
      <c r="I198" t="s">
        <v>7</v>
      </c>
      <c r="J198" s="96" t="s">
        <v>730</v>
      </c>
      <c r="K198" s="85">
        <f t="shared" si="304"/>
        <v>43762</v>
      </c>
      <c r="L198" s="86" t="str">
        <f t="shared" ca="1" si="305"/>
        <v>2019/12/2</v>
      </c>
      <c r="M198" s="84">
        <f t="shared" ca="1" si="306"/>
        <v>5400</v>
      </c>
      <c r="N198" s="109">
        <f t="shared" ca="1" si="307"/>
        <v>-8.6840935185183862E-2</v>
      </c>
      <c r="O198" s="89">
        <f t="shared" si="308"/>
        <v>134.93007000000003</v>
      </c>
      <c r="P198" s="89">
        <f t="shared" si="309"/>
        <v>-6.992999999997096E-2</v>
      </c>
      <c r="Q198" s="92">
        <f t="shared" si="310"/>
        <v>0.9</v>
      </c>
      <c r="R198" s="6">
        <f t="shared" si="311"/>
        <v>25062.890000000014</v>
      </c>
      <c r="S198" s="105">
        <f t="shared" si="312"/>
        <v>24496.468686000015</v>
      </c>
      <c r="T198" s="105"/>
      <c r="U198" s="112"/>
      <c r="V198" s="106">
        <f t="shared" si="313"/>
        <v>7247.8200000000006</v>
      </c>
      <c r="W198" s="106">
        <f t="shared" si="314"/>
        <v>31744.288686000014</v>
      </c>
      <c r="X198" s="96">
        <f t="shared" si="315"/>
        <v>30380</v>
      </c>
      <c r="Y198" s="6">
        <f t="shared" si="316"/>
        <v>1364.2886860000144</v>
      </c>
      <c r="Z198" s="4">
        <f t="shared" si="317"/>
        <v>4.4907461685319783E-2</v>
      </c>
      <c r="AA198" s="4">
        <f t="shared" si="318"/>
        <v>5.8977955644475166E-2</v>
      </c>
      <c r="AB198" s="123">
        <f t="shared" si="319"/>
        <v>0.2295168148148147</v>
      </c>
    </row>
    <row r="199" spans="1:28">
      <c r="A199" s="108" t="s">
        <v>737</v>
      </c>
      <c r="B199">
        <v>135</v>
      </c>
      <c r="C199" s="33">
        <v>137.05000000000001</v>
      </c>
      <c r="D199" s="34">
        <v>0.98450000000000004</v>
      </c>
      <c r="E199" s="1">
        <f t="shared" si="301"/>
        <v>0.22000000000000003</v>
      </c>
      <c r="F199" s="36">
        <f t="shared" si="302"/>
        <v>-1.6691629629629553E-2</v>
      </c>
      <c r="H199" s="40">
        <f t="shared" si="303"/>
        <v>-2.2533699999999897</v>
      </c>
      <c r="I199" t="s">
        <v>7</v>
      </c>
      <c r="J199" s="96" t="s">
        <v>732</v>
      </c>
      <c r="K199" s="85">
        <f t="shared" si="304"/>
        <v>43763</v>
      </c>
      <c r="L199" s="86" t="str">
        <f t="shared" ca="1" si="305"/>
        <v>2019/12/2</v>
      </c>
      <c r="M199" s="84">
        <f t="shared" ca="1" si="306"/>
        <v>5265</v>
      </c>
      <c r="N199" s="109">
        <f ca="1">H199/M199*365</f>
        <v>-0.15621653371319966</v>
      </c>
      <c r="O199" s="89">
        <f t="shared" si="308"/>
        <v>134.92572500000003</v>
      </c>
      <c r="P199" s="89">
        <f t="shared" si="309"/>
        <v>-7.4274999999971669E-2</v>
      </c>
      <c r="Q199" s="92">
        <f t="shared" si="310"/>
        <v>0.9</v>
      </c>
      <c r="R199" s="6">
        <f t="shared" si="311"/>
        <v>25199.940000000013</v>
      </c>
      <c r="S199" s="105">
        <f t="shared" si="312"/>
        <v>24809.340930000013</v>
      </c>
      <c r="T199" s="105"/>
      <c r="U199" s="112"/>
      <c r="V199" s="106">
        <f t="shared" si="313"/>
        <v>7247.8200000000006</v>
      </c>
      <c r="W199" s="106">
        <f t="shared" si="314"/>
        <v>32057.160930000013</v>
      </c>
      <c r="X199" s="96">
        <f t="shared" si="315"/>
        <v>30515</v>
      </c>
      <c r="Y199" s="6">
        <f t="shared" si="316"/>
        <v>1542.1609300000127</v>
      </c>
      <c r="Z199" s="4">
        <f t="shared" si="317"/>
        <v>5.0537798787481991E-2</v>
      </c>
      <c r="AA199" s="4">
        <f t="shared" si="318"/>
        <v>6.6280526045700894E-2</v>
      </c>
      <c r="AB199" s="123">
        <f t="shared" si="319"/>
        <v>0.23669162962962959</v>
      </c>
    </row>
    <row r="200" spans="1:28">
      <c r="A200" s="108" t="s">
        <v>741</v>
      </c>
      <c r="B200">
        <v>135</v>
      </c>
      <c r="C200" s="33">
        <v>134.81</v>
      </c>
      <c r="D200" s="34">
        <v>1.0008999999999999</v>
      </c>
      <c r="E200" s="1">
        <f t="shared" ref="E200:E204" si="320">10%*Q200+13%</f>
        <v>0.22000000000000003</v>
      </c>
      <c r="F200" s="36">
        <f t="shared" ref="F200:F204" si="321">IF(G200="",($F$1*C200-B200)/B200,H200/B200)</f>
        <v>-3.2763214814814826E-2</v>
      </c>
      <c r="H200" s="40">
        <f t="shared" ref="H200:H204" si="322">IF(G200="",$F$1*C200-B200,G200-B200)</f>
        <v>-4.4230340000000012</v>
      </c>
      <c r="I200" t="s">
        <v>7</v>
      </c>
      <c r="J200" s="96" t="s">
        <v>742</v>
      </c>
      <c r="K200" s="85">
        <f t="shared" ref="K200:K204" si="323">DATE(MID(J200,1,4),MID(J200,5,2),MID(J200,7,2))</f>
        <v>43766</v>
      </c>
      <c r="L200" s="86" t="str">
        <f t="shared" ref="L200:L204" ca="1" si="324">IF(LEN(J200) &gt; 15,DATE(MID(J200,12,4),MID(J200,16,2),MID(J200,18,2)),TEXT(TODAY(),"yyyy/m/d"))</f>
        <v>2019/12/2</v>
      </c>
      <c r="M200" s="84">
        <f t="shared" ca="1" si="306"/>
        <v>4860</v>
      </c>
      <c r="N200" s="109">
        <f t="shared" ref="N200:N204" ca="1" si="325">H200/M200*365</f>
        <v>-0.33218259465020589</v>
      </c>
      <c r="O200" s="89">
        <f t="shared" ref="O200:O204" si="326">D200*C200</f>
        <v>134.93132899999998</v>
      </c>
      <c r="P200" s="89">
        <f t="shared" ref="P200:P204" si="327">O200-B200</f>
        <v>-6.8671000000023241E-2</v>
      </c>
      <c r="Q200" s="92">
        <f t="shared" ref="Q200:Q204" si="328">B200/150</f>
        <v>0.9</v>
      </c>
      <c r="R200" s="6">
        <f t="shared" ref="R200:R204" si="329">R199+C200-T200</f>
        <v>25334.750000000015</v>
      </c>
      <c r="S200" s="105">
        <f t="shared" ref="S200:S204" si="330">R200*D200</f>
        <v>25357.551275000013</v>
      </c>
      <c r="T200" s="105"/>
      <c r="U200" s="112"/>
      <c r="V200" s="106">
        <f t="shared" ref="V200:V204" si="331">U200+V199</f>
        <v>7247.8200000000006</v>
      </c>
      <c r="W200" s="106">
        <f t="shared" ref="W200:W204" si="332">S200+V200</f>
        <v>32605.371275000012</v>
      </c>
      <c r="X200" s="96">
        <f t="shared" ref="X200:X204" si="333">X199+B200</f>
        <v>30650</v>
      </c>
      <c r="Y200" s="6">
        <f t="shared" ref="Y200:Y204" si="334">W200-X200</f>
        <v>1955.3712750000122</v>
      </c>
      <c r="Z200" s="4">
        <f t="shared" ref="Z200:Z204" si="335">W200/X200-1</f>
        <v>6.3796778955954814E-2</v>
      </c>
      <c r="AA200" s="4">
        <f t="shared" ref="AA200:AA204" si="336">S200/(X200-V200)-1</f>
        <v>8.3555090807780008E-2</v>
      </c>
      <c r="AB200" s="123">
        <f t="shared" si="319"/>
        <v>0.25276321481481484</v>
      </c>
    </row>
    <row r="201" spans="1:28">
      <c r="A201" s="108" t="s">
        <v>743</v>
      </c>
      <c r="B201">
        <v>135</v>
      </c>
      <c r="C201" s="33">
        <v>136.69</v>
      </c>
      <c r="D201" s="34">
        <v>0.98709999999999998</v>
      </c>
      <c r="E201" s="1">
        <f t="shared" si="320"/>
        <v>0.22000000000000003</v>
      </c>
      <c r="F201" s="36">
        <f t="shared" si="321"/>
        <v>-1.927456296296302E-2</v>
      </c>
      <c r="H201" s="40">
        <f t="shared" si="322"/>
        <v>-2.6020660000000078</v>
      </c>
      <c r="I201" t="s">
        <v>7</v>
      </c>
      <c r="J201" s="96" t="s">
        <v>744</v>
      </c>
      <c r="K201" s="85">
        <f t="shared" si="323"/>
        <v>43767</v>
      </c>
      <c r="L201" s="86" t="str">
        <f t="shared" ca="1" si="324"/>
        <v>2019/12/2</v>
      </c>
      <c r="M201" s="84">
        <f t="shared" ca="1" si="306"/>
        <v>4725</v>
      </c>
      <c r="N201" s="109">
        <f t="shared" ca="1" si="325"/>
        <v>-0.2010061566137572</v>
      </c>
      <c r="O201" s="89">
        <f t="shared" si="326"/>
        <v>134.92669899999999</v>
      </c>
      <c r="P201" s="89">
        <f t="shared" si="327"/>
        <v>-7.3301000000014938E-2</v>
      </c>
      <c r="Q201" s="92">
        <f t="shared" si="328"/>
        <v>0.9</v>
      </c>
      <c r="R201" s="6">
        <f t="shared" si="329"/>
        <v>25471.440000000013</v>
      </c>
      <c r="S201" s="105">
        <f t="shared" si="330"/>
        <v>25142.858424000013</v>
      </c>
      <c r="T201" s="105"/>
      <c r="U201" s="112"/>
      <c r="V201" s="106">
        <f t="shared" si="331"/>
        <v>7247.8200000000006</v>
      </c>
      <c r="W201" s="106">
        <f t="shared" si="332"/>
        <v>32390.678424000012</v>
      </c>
      <c r="X201" s="96">
        <f t="shared" si="333"/>
        <v>30785</v>
      </c>
      <c r="Y201" s="6">
        <f t="shared" si="334"/>
        <v>1605.6784240000125</v>
      </c>
      <c r="Z201" s="4">
        <f t="shared" si="335"/>
        <v>5.2157817898327519E-2</v>
      </c>
      <c r="AA201" s="4">
        <f t="shared" si="336"/>
        <v>6.8218810579687705E-2</v>
      </c>
      <c r="AB201" s="123">
        <f t="shared" si="319"/>
        <v>0.23927456296296304</v>
      </c>
    </row>
    <row r="202" spans="1:28">
      <c r="A202" s="108" t="s">
        <v>745</v>
      </c>
      <c r="B202">
        <v>135</v>
      </c>
      <c r="C202" s="33">
        <v>138.22999999999999</v>
      </c>
      <c r="D202" s="34">
        <v>0.97609999999999997</v>
      </c>
      <c r="E202" s="1">
        <f t="shared" si="320"/>
        <v>0.22000000000000003</v>
      </c>
      <c r="F202" s="36">
        <f t="shared" si="321"/>
        <v>-8.2253481481481469E-3</v>
      </c>
      <c r="H202" s="40">
        <f t="shared" si="322"/>
        <v>-1.1104219999999998</v>
      </c>
      <c r="I202" t="s">
        <v>7</v>
      </c>
      <c r="J202" s="96" t="s">
        <v>746</v>
      </c>
      <c r="K202" s="85">
        <f t="shared" si="323"/>
        <v>43768</v>
      </c>
      <c r="L202" s="86" t="str">
        <f t="shared" ca="1" si="324"/>
        <v>2019/12/2</v>
      </c>
      <c r="M202" s="84">
        <f t="shared" ca="1" si="306"/>
        <v>4590</v>
      </c>
      <c r="N202" s="109">
        <f t="shared" ca="1" si="325"/>
        <v>-8.8301531590413929E-2</v>
      </c>
      <c r="O202" s="89">
        <f t="shared" si="326"/>
        <v>134.92630299999999</v>
      </c>
      <c r="P202" s="89">
        <f t="shared" si="327"/>
        <v>-7.3697000000009893E-2</v>
      </c>
      <c r="Q202" s="92">
        <f t="shared" si="328"/>
        <v>0.9</v>
      </c>
      <c r="R202" s="6">
        <f t="shared" si="329"/>
        <v>25609.670000000013</v>
      </c>
      <c r="S202" s="105">
        <f t="shared" si="330"/>
        <v>24997.598887000011</v>
      </c>
      <c r="T202" s="105"/>
      <c r="U202" s="112"/>
      <c r="V202" s="106">
        <f t="shared" si="331"/>
        <v>7247.8200000000006</v>
      </c>
      <c r="W202" s="106">
        <f t="shared" si="332"/>
        <v>32245.418887000011</v>
      </c>
      <c r="X202" s="96">
        <f t="shared" si="333"/>
        <v>30920</v>
      </c>
      <c r="Y202" s="6">
        <f t="shared" si="334"/>
        <v>1325.4188870000107</v>
      </c>
      <c r="Z202" s="4">
        <f t="shared" si="335"/>
        <v>4.2866070084088381E-2</v>
      </c>
      <c r="AA202" s="4">
        <f t="shared" si="336"/>
        <v>5.5990571506300268E-2</v>
      </c>
      <c r="AB202" s="123">
        <f t="shared" si="319"/>
        <v>0.22822534814814818</v>
      </c>
    </row>
    <row r="203" spans="1:28">
      <c r="A203" s="108" t="s">
        <v>747</v>
      </c>
      <c r="B203">
        <v>135</v>
      </c>
      <c r="C203" s="33">
        <v>138.99</v>
      </c>
      <c r="D203" s="34">
        <v>0.9708</v>
      </c>
      <c r="E203" s="1">
        <f t="shared" si="320"/>
        <v>0.22000000000000003</v>
      </c>
      <c r="F203" s="36">
        <f t="shared" si="321"/>
        <v>-2.7724888888887682E-3</v>
      </c>
      <c r="H203" s="40">
        <f t="shared" si="322"/>
        <v>-0.37428599999998369</v>
      </c>
      <c r="I203" t="s">
        <v>7</v>
      </c>
      <c r="J203" s="96" t="s">
        <v>748</v>
      </c>
      <c r="K203" s="85">
        <f t="shared" si="323"/>
        <v>43769</v>
      </c>
      <c r="L203" s="86" t="str">
        <f t="shared" ca="1" si="324"/>
        <v>2019/12/2</v>
      </c>
      <c r="M203" s="84">
        <f t="shared" ca="1" si="306"/>
        <v>4455</v>
      </c>
      <c r="N203" s="109">
        <f t="shared" ca="1" si="325"/>
        <v>-3.0665407407406069E-2</v>
      </c>
      <c r="O203" s="89">
        <f t="shared" si="326"/>
        <v>134.93149200000002</v>
      </c>
      <c r="P203" s="89">
        <f t="shared" si="327"/>
        <v>-6.8507999999980029E-2</v>
      </c>
      <c r="Q203" s="92">
        <f t="shared" si="328"/>
        <v>0.9</v>
      </c>
      <c r="R203" s="6">
        <f t="shared" si="329"/>
        <v>25748.660000000014</v>
      </c>
      <c r="S203" s="105">
        <f t="shared" si="330"/>
        <v>24996.799128000013</v>
      </c>
      <c r="T203" s="105"/>
      <c r="U203" s="112"/>
      <c r="V203" s="106">
        <f t="shared" si="331"/>
        <v>7247.8200000000006</v>
      </c>
      <c r="W203" s="106">
        <f t="shared" si="332"/>
        <v>32244.619128000013</v>
      </c>
      <c r="X203" s="96">
        <f t="shared" si="333"/>
        <v>31055</v>
      </c>
      <c r="Y203" s="6">
        <f t="shared" si="334"/>
        <v>1189.619128000013</v>
      </c>
      <c r="Z203" s="4">
        <f t="shared" si="335"/>
        <v>3.8306846820158169E-2</v>
      </c>
      <c r="AA203" s="4">
        <f t="shared" si="336"/>
        <v>4.996892231671346E-2</v>
      </c>
      <c r="AB203" s="123">
        <f t="shared" si="319"/>
        <v>0.22277248888888879</v>
      </c>
    </row>
    <row r="204" spans="1:28">
      <c r="A204" s="108" t="s">
        <v>749</v>
      </c>
      <c r="B204">
        <v>135</v>
      </c>
      <c r="C204" s="33">
        <v>137.81</v>
      </c>
      <c r="D204" s="34">
        <v>0.97909999999999997</v>
      </c>
      <c r="E204" s="1">
        <f t="shared" si="320"/>
        <v>0.22000000000000003</v>
      </c>
      <c r="F204" s="36">
        <f t="shared" si="321"/>
        <v>-1.1238770370370386E-2</v>
      </c>
      <c r="H204" s="40">
        <f t="shared" si="322"/>
        <v>-1.517234000000002</v>
      </c>
      <c r="I204" t="s">
        <v>7</v>
      </c>
      <c r="J204" s="96" t="s">
        <v>750</v>
      </c>
      <c r="K204" s="85">
        <f t="shared" si="323"/>
        <v>43770</v>
      </c>
      <c r="L204" s="86" t="str">
        <f t="shared" ca="1" si="324"/>
        <v>2019/12/2</v>
      </c>
      <c r="M204" s="84">
        <f t="shared" ca="1" si="306"/>
        <v>4320</v>
      </c>
      <c r="N204" s="109">
        <f t="shared" ca="1" si="325"/>
        <v>-0.12819222453703721</v>
      </c>
      <c r="O204" s="89">
        <f t="shared" si="326"/>
        <v>134.92977099999999</v>
      </c>
      <c r="P204" s="89">
        <f t="shared" si="327"/>
        <v>-7.0229000000011865E-2</v>
      </c>
      <c r="Q204" s="92">
        <f t="shared" si="328"/>
        <v>0.9</v>
      </c>
      <c r="R204" s="6">
        <f t="shared" si="329"/>
        <v>25886.470000000016</v>
      </c>
      <c r="S204" s="105">
        <f t="shared" si="330"/>
        <v>25345.442777000015</v>
      </c>
      <c r="T204" s="105"/>
      <c r="U204" s="112"/>
      <c r="V204" s="106">
        <f t="shared" si="331"/>
        <v>7247.8200000000006</v>
      </c>
      <c r="W204" s="106">
        <f t="shared" si="332"/>
        <v>32593.262777000014</v>
      </c>
      <c r="X204" s="96">
        <f t="shared" si="333"/>
        <v>31190</v>
      </c>
      <c r="Y204" s="6">
        <f t="shared" si="334"/>
        <v>1403.2627770000145</v>
      </c>
      <c r="Z204" s="4">
        <f t="shared" si="335"/>
        <v>4.4990791183072032E-2</v>
      </c>
      <c r="AA204" s="4">
        <f t="shared" si="336"/>
        <v>5.8610484801301155E-2</v>
      </c>
      <c r="AB204" s="123">
        <f t="shared" si="319"/>
        <v>0.23123877037037041</v>
      </c>
    </row>
    <row r="205" spans="1:28">
      <c r="A205" s="108" t="s">
        <v>769</v>
      </c>
      <c r="B205">
        <v>135</v>
      </c>
      <c r="C205" s="33">
        <v>137.15</v>
      </c>
      <c r="D205" s="34">
        <v>0.98380000000000001</v>
      </c>
      <c r="E205" s="1">
        <f t="shared" ref="E205:E209" si="337">10%*Q205+13%</f>
        <v>0.22000000000000003</v>
      </c>
      <c r="F205" s="36">
        <f t="shared" ref="F205:F209" si="338">IF(G205="",($F$1*C205-B205)/B205,H205/B205)</f>
        <v>-1.5974148148148126E-2</v>
      </c>
      <c r="H205" s="40">
        <f t="shared" ref="H205:H209" si="339">IF(G205="",$F$1*C205-B205,G205-B205)</f>
        <v>-2.1565099999999973</v>
      </c>
      <c r="I205" t="s">
        <v>7</v>
      </c>
      <c r="J205" s="96" t="s">
        <v>760</v>
      </c>
      <c r="K205" s="85">
        <f t="shared" ref="K205:K209" si="340">DATE(MID(J205,1,4),MID(J205,5,2),MID(J205,7,2))</f>
        <v>43773</v>
      </c>
      <c r="L205" s="86" t="str">
        <f t="shared" ref="L205:L209" ca="1" si="341">IF(LEN(J205) &gt; 15,DATE(MID(J205,12,4),MID(J205,16,2),MID(J205,18,2)),TEXT(TODAY(),"yyyy/m/d"))</f>
        <v>2019/12/2</v>
      </c>
      <c r="M205" s="84">
        <f t="shared" ref="M205:M209" ca="1" si="342">(L205-K205+1)*B205</f>
        <v>3915</v>
      </c>
      <c r="N205" s="109">
        <f t="shared" ref="N205:N209" ca="1" si="343">H205/M205*365</f>
        <v>-0.20105393358876092</v>
      </c>
      <c r="O205" s="89">
        <f t="shared" ref="O205:O209" si="344">D205*C205</f>
        <v>134.92816999999999</v>
      </c>
      <c r="P205" s="89">
        <f t="shared" ref="P205:P209" si="345">O205-B205</f>
        <v>-7.1830000000005612E-2</v>
      </c>
      <c r="Q205" s="92">
        <f t="shared" ref="Q205:Q209" si="346">B205/150</f>
        <v>0.9</v>
      </c>
      <c r="R205" s="6">
        <f t="shared" ref="R205:R209" si="347">R204+C205-T205</f>
        <v>26023.620000000017</v>
      </c>
      <c r="S205" s="105">
        <f t="shared" ref="S205:S209" si="348">R205*D205</f>
        <v>25602.037356000015</v>
      </c>
      <c r="T205" s="105"/>
      <c r="U205" s="112"/>
      <c r="V205" s="106">
        <f t="shared" ref="V205:V209" si="349">U205+V204</f>
        <v>7247.8200000000006</v>
      </c>
      <c r="W205" s="106">
        <f t="shared" ref="W205:W209" si="350">S205+V205</f>
        <v>32849.857356000015</v>
      </c>
      <c r="X205" s="96">
        <f t="shared" ref="X205:X209" si="351">X204+B205</f>
        <v>31325</v>
      </c>
      <c r="Y205" s="6">
        <f t="shared" ref="Y205:Y209" si="352">W205-X205</f>
        <v>1524.857356000015</v>
      </c>
      <c r="Z205" s="4">
        <f t="shared" ref="Z205:Z209" si="353">W205/X205-1</f>
        <v>4.8678606735834462E-2</v>
      </c>
      <c r="AA205" s="4">
        <f t="shared" ref="AA205:AA209" si="354">S205/(X205-V205)-1</f>
        <v>6.333205782404816E-2</v>
      </c>
      <c r="AB205" s="123">
        <f t="shared" ref="AB205:AB209" si="355">IF(E205-F205&lt;0,"达成",E205-F205)</f>
        <v>0.23597414814814816</v>
      </c>
    </row>
    <row r="206" spans="1:28">
      <c r="A206" s="108" t="s">
        <v>770</v>
      </c>
      <c r="B206">
        <v>135</v>
      </c>
      <c r="C206" s="33">
        <v>136.16999999999999</v>
      </c>
      <c r="D206" s="34">
        <v>0.9909</v>
      </c>
      <c r="E206" s="1">
        <f t="shared" si="337"/>
        <v>0.22000000000000003</v>
      </c>
      <c r="F206" s="36">
        <f t="shared" si="338"/>
        <v>-2.3005466666666682E-2</v>
      </c>
      <c r="H206" s="40">
        <f t="shared" si="339"/>
        <v>-3.1057380000000023</v>
      </c>
      <c r="I206" t="s">
        <v>7</v>
      </c>
      <c r="J206" s="96" t="s">
        <v>762</v>
      </c>
      <c r="K206" s="85">
        <f t="shared" si="340"/>
        <v>43774</v>
      </c>
      <c r="L206" s="86" t="str">
        <f t="shared" ca="1" si="341"/>
        <v>2019/12/2</v>
      </c>
      <c r="M206" s="84">
        <f t="shared" ca="1" si="342"/>
        <v>3780</v>
      </c>
      <c r="N206" s="109">
        <f t="shared" ca="1" si="343"/>
        <v>-0.29989269047619072</v>
      </c>
      <c r="O206" s="89">
        <f t="shared" si="344"/>
        <v>134.93085299999998</v>
      </c>
      <c r="P206" s="89">
        <f t="shared" si="345"/>
        <v>-6.9147000000015169E-2</v>
      </c>
      <c r="Q206" s="92">
        <f t="shared" si="346"/>
        <v>0.9</v>
      </c>
      <c r="R206" s="6">
        <f t="shared" si="347"/>
        <v>26159.790000000015</v>
      </c>
      <c r="S206" s="105">
        <f t="shared" si="348"/>
        <v>25921.735911000014</v>
      </c>
      <c r="T206" s="105"/>
      <c r="U206" s="112"/>
      <c r="V206" s="106">
        <f t="shared" si="349"/>
        <v>7247.8200000000006</v>
      </c>
      <c r="W206" s="106">
        <f t="shared" si="350"/>
        <v>33169.555911000018</v>
      </c>
      <c r="X206" s="96">
        <f t="shared" si="351"/>
        <v>31460</v>
      </c>
      <c r="Y206" s="6">
        <f t="shared" si="352"/>
        <v>1709.5559110000177</v>
      </c>
      <c r="Z206" s="4">
        <f t="shared" si="353"/>
        <v>5.4340620184361699E-2</v>
      </c>
      <c r="AA206" s="4">
        <f t="shared" si="354"/>
        <v>7.060726919261362E-2</v>
      </c>
      <c r="AB206" s="123">
        <f t="shared" si="355"/>
        <v>0.24300546666666673</v>
      </c>
    </row>
    <row r="207" spans="1:28">
      <c r="A207" s="108" t="s">
        <v>771</v>
      </c>
      <c r="B207">
        <v>135</v>
      </c>
      <c r="C207" s="33">
        <v>137.44999999999999</v>
      </c>
      <c r="D207" s="34">
        <v>0.98170000000000002</v>
      </c>
      <c r="E207" s="1">
        <f t="shared" si="337"/>
        <v>0.22000000000000003</v>
      </c>
      <c r="F207" s="36">
        <f t="shared" si="338"/>
        <v>-1.3821703703703852E-2</v>
      </c>
      <c r="H207" s="40">
        <f t="shared" si="339"/>
        <v>-1.8659300000000201</v>
      </c>
      <c r="I207" t="s">
        <v>7</v>
      </c>
      <c r="J207" s="96" t="s">
        <v>764</v>
      </c>
      <c r="K207" s="85">
        <f t="shared" si="340"/>
        <v>43775</v>
      </c>
      <c r="L207" s="86" t="str">
        <f t="shared" ca="1" si="341"/>
        <v>2019/12/2</v>
      </c>
      <c r="M207" s="84">
        <f t="shared" ca="1" si="342"/>
        <v>3645</v>
      </c>
      <c r="N207" s="109">
        <f t="shared" ca="1" si="343"/>
        <v>-0.18684895747599653</v>
      </c>
      <c r="O207" s="89">
        <f t="shared" si="344"/>
        <v>134.934665</v>
      </c>
      <c r="P207" s="89">
        <f t="shared" si="345"/>
        <v>-6.5335000000004584E-2</v>
      </c>
      <c r="Q207" s="92">
        <f t="shared" si="346"/>
        <v>0.9</v>
      </c>
      <c r="R207" s="6">
        <f t="shared" si="347"/>
        <v>26297.240000000016</v>
      </c>
      <c r="S207" s="105">
        <f t="shared" si="348"/>
        <v>25816.000508000016</v>
      </c>
      <c r="T207" s="105"/>
      <c r="U207" s="112"/>
      <c r="V207" s="106">
        <f t="shared" si="349"/>
        <v>7247.8200000000006</v>
      </c>
      <c r="W207" s="106">
        <f t="shared" si="350"/>
        <v>33063.820508000019</v>
      </c>
      <c r="X207" s="96">
        <f t="shared" si="351"/>
        <v>31595</v>
      </c>
      <c r="Y207" s="6">
        <f t="shared" si="352"/>
        <v>1468.8205080000189</v>
      </c>
      <c r="Z207" s="4">
        <f t="shared" si="353"/>
        <v>4.6489017502770125E-2</v>
      </c>
      <c r="AA207" s="4">
        <f t="shared" si="354"/>
        <v>6.0328157429321072E-2</v>
      </c>
      <c r="AB207" s="123">
        <f t="shared" si="355"/>
        <v>0.23382170370370389</v>
      </c>
    </row>
    <row r="208" spans="1:28">
      <c r="A208" s="108" t="s">
        <v>772</v>
      </c>
      <c r="B208">
        <v>135</v>
      </c>
      <c r="C208" s="33">
        <v>136.6</v>
      </c>
      <c r="D208" s="34">
        <v>0.98780000000000001</v>
      </c>
      <c r="E208" s="1">
        <f t="shared" si="337"/>
        <v>0.22000000000000003</v>
      </c>
      <c r="F208" s="36">
        <f t="shared" si="338"/>
        <v>-1.9920296296296387E-2</v>
      </c>
      <c r="H208" s="40">
        <f t="shared" si="339"/>
        <v>-2.6892400000000123</v>
      </c>
      <c r="I208" t="s">
        <v>7</v>
      </c>
      <c r="J208" s="96" t="s">
        <v>766</v>
      </c>
      <c r="K208" s="85">
        <f t="shared" si="340"/>
        <v>43776</v>
      </c>
      <c r="L208" s="86" t="str">
        <f t="shared" ca="1" si="341"/>
        <v>2019/12/2</v>
      </c>
      <c r="M208" s="84">
        <f t="shared" ca="1" si="342"/>
        <v>3510</v>
      </c>
      <c r="N208" s="109">
        <f t="shared" ca="1" si="343"/>
        <v>-0.27965031339031465</v>
      </c>
      <c r="O208" s="89">
        <f t="shared" si="344"/>
        <v>134.93348</v>
      </c>
      <c r="P208" s="89">
        <f t="shared" si="345"/>
        <v>-6.6519999999997026E-2</v>
      </c>
      <c r="Q208" s="92">
        <f t="shared" si="346"/>
        <v>0.9</v>
      </c>
      <c r="R208" s="6">
        <f t="shared" si="347"/>
        <v>26433.840000000015</v>
      </c>
      <c r="S208" s="105">
        <f t="shared" si="348"/>
        <v>26111.347152000013</v>
      </c>
      <c r="T208" s="105"/>
      <c r="U208" s="112"/>
      <c r="V208" s="106">
        <f t="shared" si="349"/>
        <v>7247.8200000000006</v>
      </c>
      <c r="W208" s="106">
        <f t="shared" si="350"/>
        <v>33359.167152000016</v>
      </c>
      <c r="X208" s="96">
        <f t="shared" si="351"/>
        <v>31730</v>
      </c>
      <c r="Y208" s="6">
        <f t="shared" si="352"/>
        <v>1629.1671520000164</v>
      </c>
      <c r="Z208" s="4">
        <f t="shared" si="353"/>
        <v>5.1344694358651743E-2</v>
      </c>
      <c r="AA208" s="4">
        <f t="shared" si="354"/>
        <v>6.6545019765397173E-2</v>
      </c>
      <c r="AB208" s="123">
        <f t="shared" si="355"/>
        <v>0.23992029629629641</v>
      </c>
    </row>
    <row r="209" spans="1:28">
      <c r="A209" s="108" t="s">
        <v>773</v>
      </c>
      <c r="B209">
        <v>135</v>
      </c>
      <c r="C209" s="33">
        <v>137.01</v>
      </c>
      <c r="D209" s="34">
        <v>0.98480000000000001</v>
      </c>
      <c r="E209" s="1">
        <f t="shared" si="337"/>
        <v>0.22000000000000003</v>
      </c>
      <c r="F209" s="36">
        <f t="shared" si="338"/>
        <v>-1.6978622222222208E-2</v>
      </c>
      <c r="H209" s="40">
        <f t="shared" si="339"/>
        <v>-2.292113999999998</v>
      </c>
      <c r="I209" t="s">
        <v>7</v>
      </c>
      <c r="J209" s="96" t="s">
        <v>768</v>
      </c>
      <c r="K209" s="85">
        <f t="shared" si="340"/>
        <v>43777</v>
      </c>
      <c r="L209" s="86" t="str">
        <f t="shared" ca="1" si="341"/>
        <v>2019/12/2</v>
      </c>
      <c r="M209" s="84">
        <f t="shared" ca="1" si="342"/>
        <v>3375</v>
      </c>
      <c r="N209" s="109">
        <f t="shared" ca="1" si="343"/>
        <v>-0.24788788444444423</v>
      </c>
      <c r="O209" s="89">
        <f t="shared" si="344"/>
        <v>134.927448</v>
      </c>
      <c r="P209" s="89">
        <f t="shared" si="345"/>
        <v>-7.2552000000001726E-2</v>
      </c>
      <c r="Q209" s="92">
        <f t="shared" si="346"/>
        <v>0.9</v>
      </c>
      <c r="R209" s="6">
        <f t="shared" si="347"/>
        <v>26570.850000000013</v>
      </c>
      <c r="S209" s="105">
        <f t="shared" si="348"/>
        <v>26166.973080000014</v>
      </c>
      <c r="T209" s="105"/>
      <c r="U209" s="112"/>
      <c r="V209" s="106">
        <f t="shared" si="349"/>
        <v>7247.8200000000006</v>
      </c>
      <c r="W209" s="106">
        <f t="shared" si="350"/>
        <v>33414.793080000018</v>
      </c>
      <c r="X209" s="96">
        <f t="shared" si="351"/>
        <v>31865</v>
      </c>
      <c r="Y209" s="6">
        <f t="shared" si="352"/>
        <v>1549.7930800000177</v>
      </c>
      <c r="Z209" s="4">
        <f t="shared" si="353"/>
        <v>4.8636217793818215E-2</v>
      </c>
      <c r="AA209" s="4">
        <f t="shared" si="354"/>
        <v>6.2955752039836055E-2</v>
      </c>
      <c r="AB209" s="123">
        <f t="shared" si="355"/>
        <v>0.23697862222222224</v>
      </c>
    </row>
    <row r="210" spans="1:28">
      <c r="A210" s="108" t="s">
        <v>793</v>
      </c>
      <c r="B210">
        <v>135</v>
      </c>
      <c r="C210" s="33">
        <v>139.97</v>
      </c>
      <c r="D210" s="34">
        <v>0.96399999999999997</v>
      </c>
      <c r="E210" s="1">
        <f t="shared" ref="E210:E214" si="356">10%*Q210+13%</f>
        <v>0.22000000000000003</v>
      </c>
      <c r="F210" s="36">
        <f t="shared" ref="F210:F214" si="357">IF(G210="",($F$1*C210-B210)/B210,H210/B210)</f>
        <v>4.2588296296295772E-3</v>
      </c>
      <c r="H210" s="40">
        <f t="shared" ref="H210:H214" si="358">IF(G210="",$F$1*C210-B210,G210-B210)</f>
        <v>0.57494199999999296</v>
      </c>
      <c r="I210" t="s">
        <v>7</v>
      </c>
      <c r="J210" s="96" t="s">
        <v>784</v>
      </c>
      <c r="K210" s="85">
        <f t="shared" ref="K210:K214" si="359">DATE(MID(J210,1,4),MID(J210,5,2),MID(J210,7,2))</f>
        <v>43780</v>
      </c>
      <c r="L210" s="86" t="str">
        <f t="shared" ref="L210:L214" ca="1" si="360">IF(LEN(J210) &gt; 15,DATE(MID(J210,12,4),MID(J210,16,2),MID(J210,18,2)),TEXT(TODAY(),"yyyy/m/d"))</f>
        <v>2019/12/2</v>
      </c>
      <c r="M210" s="84">
        <f t="shared" ref="M210:M214" ca="1" si="361">(L210-K210+1)*B210</f>
        <v>2970</v>
      </c>
      <c r="N210" s="109">
        <f t="shared" ref="N210:N214" ca="1" si="362">H210/M210*365</f>
        <v>7.0657855218854357E-2</v>
      </c>
      <c r="O210" s="89">
        <f t="shared" ref="O210:O214" si="363">D210*C210</f>
        <v>134.93108000000001</v>
      </c>
      <c r="P210" s="89">
        <f t="shared" ref="P210:P214" si="364">O210-B210</f>
        <v>-6.8919999999991433E-2</v>
      </c>
      <c r="Q210" s="92">
        <f t="shared" ref="Q210:Q214" si="365">B210/150</f>
        <v>0.9</v>
      </c>
      <c r="R210" s="6">
        <f t="shared" ref="R210:R214" si="366">R209+C210-T210</f>
        <v>26710.820000000014</v>
      </c>
      <c r="S210" s="105">
        <f t="shared" ref="S210:S214" si="367">R210*D210</f>
        <v>25749.230480000013</v>
      </c>
      <c r="T210" s="105"/>
      <c r="U210" s="112"/>
      <c r="V210" s="106">
        <f t="shared" ref="V210:V214" si="368">U210+V209</f>
        <v>7247.8200000000006</v>
      </c>
      <c r="W210" s="106">
        <f t="shared" ref="W210:W214" si="369">S210+V210</f>
        <v>32997.050480000013</v>
      </c>
      <c r="X210" s="96">
        <f t="shared" ref="X210:X214" si="370">X209+B210</f>
        <v>32000</v>
      </c>
      <c r="Y210" s="6">
        <f t="shared" ref="Y210:Y214" si="371">W210-X210</f>
        <v>997.05048000001261</v>
      </c>
      <c r="Z210" s="4">
        <f t="shared" ref="Z210:Z214" si="372">W210/X210-1</f>
        <v>3.1157827500000401E-2</v>
      </c>
      <c r="AA210" s="4">
        <f t="shared" ref="AA210:AA214" si="373">S210/(X210-V210)-1</f>
        <v>4.0281319867583987E-2</v>
      </c>
      <c r="AB210" s="123">
        <f t="shared" ref="AB210:AB214" si="374">IF(E210-F210&lt;0,"达成",E210-F210)</f>
        <v>0.21574117037037044</v>
      </c>
    </row>
    <row r="211" spans="1:28">
      <c r="A211" s="108" t="s">
        <v>794</v>
      </c>
      <c r="B211">
        <v>240</v>
      </c>
      <c r="C211" s="33">
        <v>248.71</v>
      </c>
      <c r="D211" s="34">
        <v>0.96450000000000002</v>
      </c>
      <c r="E211" s="1">
        <f t="shared" si="356"/>
        <v>0.29000000000000004</v>
      </c>
      <c r="F211" s="36">
        <f t="shared" si="357"/>
        <v>3.7521083333333632E-3</v>
      </c>
      <c r="H211" s="40">
        <f t="shared" si="358"/>
        <v>0.90050600000000713</v>
      </c>
      <c r="I211" t="s">
        <v>7</v>
      </c>
      <c r="J211" s="96" t="s">
        <v>786</v>
      </c>
      <c r="K211" s="85">
        <f t="shared" si="359"/>
        <v>43781</v>
      </c>
      <c r="L211" s="86" t="str">
        <f t="shared" ca="1" si="360"/>
        <v>2019/12/2</v>
      </c>
      <c r="M211" s="84">
        <f t="shared" ca="1" si="361"/>
        <v>5040</v>
      </c>
      <c r="N211" s="109">
        <f t="shared" ca="1" si="362"/>
        <v>6.5215216269841794E-2</v>
      </c>
      <c r="O211" s="89">
        <f t="shared" si="363"/>
        <v>239.88079500000001</v>
      </c>
      <c r="P211" s="89">
        <f t="shared" si="364"/>
        <v>-0.11920499999999379</v>
      </c>
      <c r="Q211" s="92">
        <f t="shared" si="365"/>
        <v>1.6</v>
      </c>
      <c r="R211" s="6">
        <f t="shared" si="366"/>
        <v>26959.530000000013</v>
      </c>
      <c r="S211" s="105">
        <f t="shared" si="367"/>
        <v>26002.466685000014</v>
      </c>
      <c r="T211" s="105"/>
      <c r="U211" s="112"/>
      <c r="V211" s="106">
        <f t="shared" si="368"/>
        <v>7247.8200000000006</v>
      </c>
      <c r="W211" s="106">
        <f t="shared" si="369"/>
        <v>33250.286685000014</v>
      </c>
      <c r="X211" s="96">
        <f t="shared" si="370"/>
        <v>32240</v>
      </c>
      <c r="Y211" s="6">
        <f t="shared" si="371"/>
        <v>1010.2866850000137</v>
      </c>
      <c r="Z211" s="4">
        <f t="shared" si="372"/>
        <v>3.1336435638958271E-2</v>
      </c>
      <c r="AA211" s="4">
        <f t="shared" si="373"/>
        <v>4.0424112062253714E-2</v>
      </c>
      <c r="AB211" s="123">
        <f t="shared" si="374"/>
        <v>0.2862478916666667</v>
      </c>
    </row>
    <row r="212" spans="1:28">
      <c r="A212" s="108" t="s">
        <v>795</v>
      </c>
      <c r="B212">
        <v>240</v>
      </c>
      <c r="C212" s="33">
        <v>249.02</v>
      </c>
      <c r="D212" s="34">
        <v>0.96330000000000005</v>
      </c>
      <c r="E212" s="1">
        <f t="shared" si="356"/>
        <v>0.29000000000000004</v>
      </c>
      <c r="F212" s="36">
        <f t="shared" si="357"/>
        <v>5.0032166666666694E-3</v>
      </c>
      <c r="H212" s="40">
        <f t="shared" si="358"/>
        <v>1.2007720000000006</v>
      </c>
      <c r="I212" t="s">
        <v>7</v>
      </c>
      <c r="J212" s="96" t="s">
        <v>788</v>
      </c>
      <c r="K212" s="85">
        <f t="shared" si="359"/>
        <v>43782</v>
      </c>
      <c r="L212" s="86" t="str">
        <f t="shared" ca="1" si="360"/>
        <v>2019/12/2</v>
      </c>
      <c r="M212" s="84">
        <f t="shared" ca="1" si="361"/>
        <v>4800</v>
      </c>
      <c r="N212" s="109">
        <f t="shared" ca="1" si="362"/>
        <v>9.1308704166666713E-2</v>
      </c>
      <c r="O212" s="89">
        <f t="shared" si="363"/>
        <v>239.88096600000003</v>
      </c>
      <c r="P212" s="89">
        <f t="shared" si="364"/>
        <v>-0.11903399999997077</v>
      </c>
      <c r="Q212" s="92">
        <f t="shared" si="365"/>
        <v>1.6</v>
      </c>
      <c r="R212" s="6">
        <f t="shared" si="366"/>
        <v>27208.550000000014</v>
      </c>
      <c r="S212" s="105">
        <f t="shared" si="367"/>
        <v>26209.996215000014</v>
      </c>
      <c r="T212" s="105"/>
      <c r="U212" s="112"/>
      <c r="V212" s="106">
        <f t="shared" si="368"/>
        <v>7247.8200000000006</v>
      </c>
      <c r="W212" s="106">
        <f t="shared" si="369"/>
        <v>33457.816215000013</v>
      </c>
      <c r="X212" s="96">
        <f t="shared" si="370"/>
        <v>32480</v>
      </c>
      <c r="Y212" s="6">
        <f t="shared" si="371"/>
        <v>977.81621500001347</v>
      </c>
      <c r="Z212" s="4">
        <f t="shared" si="372"/>
        <v>3.0105179033251606E-2</v>
      </c>
      <c r="AA212" s="4">
        <f t="shared" si="373"/>
        <v>3.8752744114856963E-2</v>
      </c>
      <c r="AB212" s="123">
        <f t="shared" si="374"/>
        <v>0.28499678333333339</v>
      </c>
    </row>
    <row r="213" spans="1:28">
      <c r="A213" s="108" t="s">
        <v>796</v>
      </c>
      <c r="B213">
        <v>240</v>
      </c>
      <c r="C213" s="33">
        <v>247.22</v>
      </c>
      <c r="D213" s="34">
        <v>0.97030000000000005</v>
      </c>
      <c r="E213" s="1">
        <f t="shared" si="356"/>
        <v>0.29000000000000004</v>
      </c>
      <c r="F213" s="36">
        <f t="shared" si="357"/>
        <v>-2.2612833333333525E-3</v>
      </c>
      <c r="H213" s="40">
        <f t="shared" si="358"/>
        <v>-0.54270800000000463</v>
      </c>
      <c r="I213" t="s">
        <v>7</v>
      </c>
      <c r="J213" s="96" t="s">
        <v>790</v>
      </c>
      <c r="K213" s="85">
        <f t="shared" si="359"/>
        <v>43783</v>
      </c>
      <c r="L213" s="86" t="str">
        <f t="shared" ca="1" si="360"/>
        <v>2019/12/2</v>
      </c>
      <c r="M213" s="84">
        <f t="shared" ca="1" si="361"/>
        <v>4560</v>
      </c>
      <c r="N213" s="109">
        <f t="shared" ca="1" si="362"/>
        <v>-4.3440442982456515E-2</v>
      </c>
      <c r="O213" s="89">
        <f t="shared" si="363"/>
        <v>239.877566</v>
      </c>
      <c r="P213" s="89">
        <f t="shared" si="364"/>
        <v>-0.12243399999999838</v>
      </c>
      <c r="Q213" s="92">
        <f t="shared" si="365"/>
        <v>1.6</v>
      </c>
      <c r="R213" s="6">
        <f t="shared" si="366"/>
        <v>27455.770000000015</v>
      </c>
      <c r="S213" s="105">
        <f t="shared" si="367"/>
        <v>26640.333631000016</v>
      </c>
      <c r="T213" s="105"/>
      <c r="U213" s="112"/>
      <c r="V213" s="106">
        <f t="shared" si="368"/>
        <v>7247.8200000000006</v>
      </c>
      <c r="W213" s="106">
        <f t="shared" si="369"/>
        <v>33888.153631000016</v>
      </c>
      <c r="X213" s="96">
        <f t="shared" si="370"/>
        <v>32720</v>
      </c>
      <c r="Y213" s="6">
        <f t="shared" si="371"/>
        <v>1168.1536310000156</v>
      </c>
      <c r="Z213" s="4">
        <f t="shared" si="372"/>
        <v>3.5701516839853786E-2</v>
      </c>
      <c r="AA213" s="4">
        <f t="shared" si="373"/>
        <v>4.5859978651219269E-2</v>
      </c>
      <c r="AB213" s="123">
        <f t="shared" si="374"/>
        <v>0.2922612833333334</v>
      </c>
    </row>
    <row r="214" spans="1:28">
      <c r="A214" s="108" t="s">
        <v>797</v>
      </c>
      <c r="B214">
        <v>135</v>
      </c>
      <c r="C214" s="33">
        <v>140.13</v>
      </c>
      <c r="D214" s="34">
        <v>0.96289999999999998</v>
      </c>
      <c r="E214" s="1">
        <f t="shared" si="356"/>
        <v>0.22000000000000003</v>
      </c>
      <c r="F214" s="36">
        <f t="shared" si="357"/>
        <v>5.4067999999999842E-3</v>
      </c>
      <c r="H214" s="40">
        <f t="shared" si="358"/>
        <v>0.72991799999999785</v>
      </c>
      <c r="I214" t="s">
        <v>7</v>
      </c>
      <c r="J214" s="96" t="s">
        <v>792</v>
      </c>
      <c r="K214" s="85">
        <f t="shared" si="359"/>
        <v>43784</v>
      </c>
      <c r="L214" s="86" t="str">
        <f t="shared" ca="1" si="360"/>
        <v>2019/12/2</v>
      </c>
      <c r="M214" s="84">
        <f t="shared" ca="1" si="361"/>
        <v>2430</v>
      </c>
      <c r="N214" s="109">
        <f t="shared" ca="1" si="362"/>
        <v>0.10963788888888858</v>
      </c>
      <c r="O214" s="89">
        <f t="shared" si="363"/>
        <v>134.93117699999999</v>
      </c>
      <c r="P214" s="89">
        <f t="shared" si="364"/>
        <v>-6.882300000000896E-2</v>
      </c>
      <c r="Q214" s="92">
        <f t="shared" si="365"/>
        <v>0.9</v>
      </c>
      <c r="R214" s="6">
        <f t="shared" si="366"/>
        <v>27595.900000000016</v>
      </c>
      <c r="S214" s="105">
        <f t="shared" si="367"/>
        <v>26572.092110000016</v>
      </c>
      <c r="T214" s="105"/>
      <c r="U214" s="112"/>
      <c r="V214" s="106">
        <f t="shared" si="368"/>
        <v>7247.8200000000006</v>
      </c>
      <c r="W214" s="106">
        <f t="shared" si="369"/>
        <v>33819.912110000019</v>
      </c>
      <c r="X214" s="96">
        <f t="shared" si="370"/>
        <v>32855</v>
      </c>
      <c r="Y214" s="6">
        <f t="shared" si="371"/>
        <v>964.91211000001931</v>
      </c>
      <c r="Z214" s="4">
        <f t="shared" si="372"/>
        <v>2.9368805661239339E-2</v>
      </c>
      <c r="AA214" s="4">
        <f t="shared" si="373"/>
        <v>3.7681310866718443E-2</v>
      </c>
      <c r="AB214" s="123">
        <f t="shared" si="374"/>
        <v>0.21459320000000004</v>
      </c>
    </row>
    <row r="215" spans="1:28">
      <c r="A215" s="108" t="s">
        <v>812</v>
      </c>
      <c r="B215">
        <v>240</v>
      </c>
      <c r="C215" s="33">
        <v>247.63</v>
      </c>
      <c r="D215" s="34">
        <v>0.96870000000000001</v>
      </c>
      <c r="E215" s="1">
        <f t="shared" ref="E215:E218" si="375">10%*Q215+13%</f>
        <v>0.29000000000000004</v>
      </c>
      <c r="F215" s="36">
        <f t="shared" ref="F215:F218" si="376">IF(G215="",($F$1*C215-B215)/B215,H215/B215)</f>
        <v>-6.0659166666662638E-4</v>
      </c>
      <c r="H215" s="40">
        <f t="shared" ref="H215:H218" si="377">IF(G215="",$F$1*C215-B215,G215-B215)</f>
        <v>-0.14558199999999033</v>
      </c>
      <c r="I215" t="s">
        <v>7</v>
      </c>
      <c r="J215" s="96" t="s">
        <v>803</v>
      </c>
      <c r="K215" s="85">
        <f t="shared" ref="K215:K218" si="378">DATE(MID(J215,1,4),MID(J215,5,2),MID(J215,7,2))</f>
        <v>43787</v>
      </c>
      <c r="L215" s="86" t="str">
        <f t="shared" ref="L215:L218" ca="1" si="379">IF(LEN(J215) &gt; 15,DATE(MID(J215,12,4),MID(J215,16,2),MID(J215,18,2)),TEXT(TODAY(),"yyyy/m/d"))</f>
        <v>2019/12/2</v>
      </c>
      <c r="M215" s="84">
        <f t="shared" ref="M215:M218" ca="1" si="380">(L215-K215+1)*B215</f>
        <v>3600</v>
      </c>
      <c r="N215" s="109">
        <f t="shared" ref="N215:N218" ca="1" si="381">H215/M215*365</f>
        <v>-1.4760397222221241E-2</v>
      </c>
      <c r="O215" s="89">
        <f t="shared" ref="O215:O218" si="382">D215*C215</f>
        <v>239.87918099999999</v>
      </c>
      <c r="P215" s="89">
        <f t="shared" ref="P215:P218" si="383">O215-B215</f>
        <v>-0.12081900000001156</v>
      </c>
      <c r="Q215" s="92">
        <f t="shared" ref="Q215:Q218" si="384">B215/150</f>
        <v>1.6</v>
      </c>
      <c r="R215" s="6">
        <f t="shared" ref="R215:R219" si="385">R214+C215-T215</f>
        <v>27843.530000000017</v>
      </c>
      <c r="S215" s="105">
        <f t="shared" ref="S215:S219" si="386">R215*D215</f>
        <v>26972.027511000018</v>
      </c>
      <c r="T215" s="105"/>
      <c r="U215" s="112"/>
      <c r="V215" s="106">
        <f t="shared" ref="V215:V219" si="387">U215+V214</f>
        <v>7247.8200000000006</v>
      </c>
      <c r="W215" s="106">
        <f t="shared" ref="W215:W219" si="388">S215+V215</f>
        <v>34219.847511000022</v>
      </c>
      <c r="X215" s="96">
        <f t="shared" ref="X215:X219" si="389">X214+B215</f>
        <v>33095</v>
      </c>
      <c r="Y215" s="6">
        <f t="shared" ref="Y215:Y219" si="390">W215-X215</f>
        <v>1124.8475110000218</v>
      </c>
      <c r="Z215" s="4">
        <f t="shared" ref="Z215:Z219" si="391">W215/X215-1</f>
        <v>3.3988442695271903E-2</v>
      </c>
      <c r="AA215" s="4">
        <f t="shared" ref="AA215:AA219" si="392">S215/(X215-V215)-1</f>
        <v>4.3519158028071825E-2</v>
      </c>
      <c r="AB215" s="123">
        <f t="shared" ref="AB215:AB219" si="393">IF(E215-F215&lt;0,"达成",E215-F215)</f>
        <v>0.29060659166666664</v>
      </c>
    </row>
    <row r="216" spans="1:28">
      <c r="A216" s="108" t="s">
        <v>813</v>
      </c>
      <c r="B216">
        <v>135</v>
      </c>
      <c r="C216" s="33">
        <v>137.11000000000001</v>
      </c>
      <c r="D216" s="34">
        <v>0.98409999999999997</v>
      </c>
      <c r="E216" s="1">
        <f t="shared" si="375"/>
        <v>0.22000000000000003</v>
      </c>
      <c r="F216" s="36">
        <f t="shared" si="376"/>
        <v>-1.626114074074057E-2</v>
      </c>
      <c r="H216" s="40">
        <f t="shared" si="377"/>
        <v>-2.1952539999999772</v>
      </c>
      <c r="I216" t="s">
        <v>7</v>
      </c>
      <c r="J216" s="96" t="s">
        <v>805</v>
      </c>
      <c r="K216" s="85">
        <f t="shared" si="378"/>
        <v>43788</v>
      </c>
      <c r="L216" s="86" t="str">
        <f t="shared" ca="1" si="379"/>
        <v>2019/12/2</v>
      </c>
      <c r="M216" s="84">
        <f t="shared" ca="1" si="380"/>
        <v>1890</v>
      </c>
      <c r="N216" s="109">
        <f t="shared" ca="1" si="381"/>
        <v>-0.42395116931216492</v>
      </c>
      <c r="O216" s="89">
        <f t="shared" si="382"/>
        <v>134.92995100000002</v>
      </c>
      <c r="P216" s="89">
        <f t="shared" si="383"/>
        <v>-7.0048999999983153E-2</v>
      </c>
      <c r="Q216" s="92">
        <f t="shared" si="384"/>
        <v>0.9</v>
      </c>
      <c r="R216" s="6">
        <f t="shared" si="385"/>
        <v>27980.640000000018</v>
      </c>
      <c r="S216" s="105">
        <f t="shared" si="386"/>
        <v>27535.747824000016</v>
      </c>
      <c r="T216" s="105"/>
      <c r="U216" s="112"/>
      <c r="V216" s="106">
        <f t="shared" si="387"/>
        <v>7247.8200000000006</v>
      </c>
      <c r="W216" s="106">
        <f t="shared" si="388"/>
        <v>34783.56782400002</v>
      </c>
      <c r="X216" s="96">
        <f t="shared" si="389"/>
        <v>33230</v>
      </c>
      <c r="Y216" s="6">
        <f t="shared" si="390"/>
        <v>1553.5678240000198</v>
      </c>
      <c r="Z216" s="4">
        <f t="shared" si="391"/>
        <v>4.6751965814024077E-2</v>
      </c>
      <c r="AA216" s="4">
        <f t="shared" si="392"/>
        <v>5.9793590222222193E-2</v>
      </c>
      <c r="AB216" s="123">
        <f t="shared" si="393"/>
        <v>0.23626114074074059</v>
      </c>
    </row>
    <row r="217" spans="1:28">
      <c r="A217" s="108" t="s">
        <v>814</v>
      </c>
      <c r="B217">
        <v>135</v>
      </c>
      <c r="C217" s="33">
        <v>137.87</v>
      </c>
      <c r="D217" s="34">
        <v>0.97870000000000001</v>
      </c>
      <c r="E217" s="1">
        <f t="shared" si="375"/>
        <v>0.22000000000000003</v>
      </c>
      <c r="F217" s="36">
        <f t="shared" si="376"/>
        <v>-1.0808281481481403E-2</v>
      </c>
      <c r="H217" s="40">
        <f t="shared" si="377"/>
        <v>-1.4591179999999895</v>
      </c>
      <c r="I217" t="s">
        <v>7</v>
      </c>
      <c r="J217" s="96" t="s">
        <v>807</v>
      </c>
      <c r="K217" s="85">
        <f t="shared" si="378"/>
        <v>43789</v>
      </c>
      <c r="L217" s="86" t="str">
        <f t="shared" ca="1" si="379"/>
        <v>2019/12/2</v>
      </c>
      <c r="M217" s="84">
        <f t="shared" ca="1" si="380"/>
        <v>1755</v>
      </c>
      <c r="N217" s="109">
        <f t="shared" ca="1" si="381"/>
        <v>-0.30346328774928555</v>
      </c>
      <c r="O217" s="89">
        <f t="shared" si="382"/>
        <v>134.933369</v>
      </c>
      <c r="P217" s="89">
        <f t="shared" si="383"/>
        <v>-6.6631000000000995E-2</v>
      </c>
      <c r="Q217" s="92">
        <f t="shared" si="384"/>
        <v>0.9</v>
      </c>
      <c r="R217" s="6">
        <f t="shared" si="385"/>
        <v>28118.510000000017</v>
      </c>
      <c r="S217" s="105">
        <f t="shared" si="386"/>
        <v>27519.585737000016</v>
      </c>
      <c r="T217" s="105"/>
      <c r="U217" s="112"/>
      <c r="V217" s="106">
        <f t="shared" si="387"/>
        <v>7247.8200000000006</v>
      </c>
      <c r="W217" s="106">
        <f t="shared" si="388"/>
        <v>34767.405737000016</v>
      </c>
      <c r="X217" s="96">
        <f t="shared" si="389"/>
        <v>33365</v>
      </c>
      <c r="Y217" s="6">
        <f t="shared" si="390"/>
        <v>1402.4057370000155</v>
      </c>
      <c r="Z217" s="4">
        <f t="shared" si="391"/>
        <v>4.2032241480593813E-2</v>
      </c>
      <c r="AA217" s="4">
        <f t="shared" si="392"/>
        <v>5.3696675406763594E-2</v>
      </c>
      <c r="AB217" s="123">
        <f t="shared" si="393"/>
        <v>0.23080828148148144</v>
      </c>
    </row>
    <row r="218" spans="1:28">
      <c r="A218" s="108" t="s">
        <v>815</v>
      </c>
      <c r="B218">
        <v>135</v>
      </c>
      <c r="C218" s="33">
        <v>137.87</v>
      </c>
      <c r="D218" s="34">
        <v>0.97870000000000001</v>
      </c>
      <c r="E218" s="1">
        <f t="shared" si="375"/>
        <v>0.22000000000000003</v>
      </c>
      <c r="F218" s="36">
        <f t="shared" si="376"/>
        <v>-1.0808281481481403E-2</v>
      </c>
      <c r="H218" s="40">
        <f t="shared" si="377"/>
        <v>-1.4591179999999895</v>
      </c>
      <c r="I218" t="s">
        <v>7</v>
      </c>
      <c r="J218" s="96" t="s">
        <v>809</v>
      </c>
      <c r="K218" s="85">
        <f t="shared" si="378"/>
        <v>43790</v>
      </c>
      <c r="L218" s="86" t="str">
        <f t="shared" ca="1" si="379"/>
        <v>2019/12/2</v>
      </c>
      <c r="M218" s="84">
        <f t="shared" ca="1" si="380"/>
        <v>1620</v>
      </c>
      <c r="N218" s="109">
        <f t="shared" ca="1" si="381"/>
        <v>-0.32875189506172603</v>
      </c>
      <c r="O218" s="89">
        <f t="shared" si="382"/>
        <v>134.933369</v>
      </c>
      <c r="P218" s="89">
        <f t="shared" si="383"/>
        <v>-6.6631000000000995E-2</v>
      </c>
      <c r="Q218" s="92">
        <f t="shared" si="384"/>
        <v>0.9</v>
      </c>
      <c r="R218" s="6">
        <f t="shared" si="385"/>
        <v>28256.380000000016</v>
      </c>
      <c r="S218" s="105">
        <f t="shared" si="386"/>
        <v>27654.519106000014</v>
      </c>
      <c r="T218" s="105"/>
      <c r="U218" s="112"/>
      <c r="V218" s="106">
        <f t="shared" si="387"/>
        <v>7247.8200000000006</v>
      </c>
      <c r="W218" s="106">
        <f t="shared" si="388"/>
        <v>34902.339106000014</v>
      </c>
      <c r="X218" s="96">
        <f t="shared" si="389"/>
        <v>33500</v>
      </c>
      <c r="Y218" s="6">
        <f t="shared" si="390"/>
        <v>1402.339106000014</v>
      </c>
      <c r="Z218" s="4">
        <f t="shared" si="391"/>
        <v>4.1860868835821297E-2</v>
      </c>
      <c r="AA218" s="4">
        <f t="shared" si="392"/>
        <v>5.3418005895129905E-2</v>
      </c>
      <c r="AB218" s="123">
        <f t="shared" si="393"/>
        <v>0.23080828148148144</v>
      </c>
    </row>
    <row r="219" spans="1:28">
      <c r="A219" s="108" t="s">
        <v>816</v>
      </c>
      <c r="B219">
        <v>135</v>
      </c>
      <c r="C219" s="33">
        <v>138.97</v>
      </c>
      <c r="D219" s="34">
        <v>0.97089999999999999</v>
      </c>
      <c r="E219" s="1">
        <f t="shared" ref="E219" si="394">10%*Q219+13%</f>
        <v>0.22000000000000003</v>
      </c>
      <c r="F219" s="36">
        <f t="shared" ref="F219" si="395">IF(G219="",($F$1*C219-B219)/B219,H219/B219)</f>
        <v>-2.9159851851850954E-3</v>
      </c>
      <c r="H219" s="40">
        <f t="shared" ref="H219" si="396">IF(G219="",$F$1*C219-B219,G219-B219)</f>
        <v>-0.39365799999998785</v>
      </c>
      <c r="I219" t="s">
        <v>7</v>
      </c>
      <c r="J219" s="96" t="s">
        <v>811</v>
      </c>
      <c r="K219" s="85">
        <f t="shared" ref="K219" si="397">DATE(MID(J219,1,4),MID(J219,5,2),MID(J219,7,2))</f>
        <v>43791</v>
      </c>
      <c r="L219" s="86" t="str">
        <f t="shared" ref="L219" ca="1" si="398">IF(LEN(J219) &gt; 15,DATE(MID(J219,12,4),MID(J219,16,2),MID(J219,18,2)),TEXT(TODAY(),"yyyy/m/d"))</f>
        <v>2019/12/2</v>
      </c>
      <c r="M219" s="84">
        <f t="shared" ref="M219" ca="1" si="399">(L219-K219+1)*B219</f>
        <v>1485</v>
      </c>
      <c r="N219" s="109">
        <f t="shared" ref="N219" ca="1" si="400">H219/M219*365</f>
        <v>-9.6757690235687241E-2</v>
      </c>
      <c r="O219" s="89">
        <f t="shared" ref="O219" si="401">D219*C219</f>
        <v>134.925973</v>
      </c>
      <c r="P219" s="89">
        <f t="shared" ref="P219" si="402">O219-B219</f>
        <v>-7.4027000000000953E-2</v>
      </c>
      <c r="Q219" s="92">
        <f t="shared" ref="Q219" si="403">B219/150</f>
        <v>0.9</v>
      </c>
      <c r="R219" s="6">
        <f t="shared" si="385"/>
        <v>28395.350000000017</v>
      </c>
      <c r="S219" s="105">
        <f t="shared" si="386"/>
        <v>27569.045315000018</v>
      </c>
      <c r="T219" s="105"/>
      <c r="U219" s="112"/>
      <c r="V219" s="106">
        <f t="shared" si="387"/>
        <v>7247.8200000000006</v>
      </c>
      <c r="W219" s="106">
        <f t="shared" si="388"/>
        <v>34816.865315000017</v>
      </c>
      <c r="X219" s="96">
        <f t="shared" si="389"/>
        <v>33635</v>
      </c>
      <c r="Y219" s="6">
        <f t="shared" si="390"/>
        <v>1181.8653150000173</v>
      </c>
      <c r="Z219" s="4">
        <f t="shared" si="391"/>
        <v>3.5137960903820931E-2</v>
      </c>
      <c r="AA219" s="4">
        <f t="shared" si="392"/>
        <v>4.4789375560405409E-2</v>
      </c>
      <c r="AB219" s="123">
        <f t="shared" si="393"/>
        <v>0.22291598518518513</v>
      </c>
    </row>
    <row r="220" spans="1:28">
      <c r="A220" s="108" t="s">
        <v>856</v>
      </c>
      <c r="B220">
        <v>135</v>
      </c>
      <c r="C220" s="33">
        <v>139</v>
      </c>
      <c r="D220" s="34">
        <v>0.97070000000000001</v>
      </c>
      <c r="E220" s="1">
        <f t="shared" ref="E220:E224" si="404">10%*Q220+13%</f>
        <v>0.22000000000000003</v>
      </c>
      <c r="F220" s="36">
        <f t="shared" ref="F220:F224" si="405">IF(G220="",($F$1*C220-B220)/B220,H220/B220)</f>
        <v>-2.7007407407407097E-3</v>
      </c>
      <c r="H220" s="40">
        <f t="shared" ref="H220:H224" si="406">IF(G220="",$F$1*C220-B220,G220-B220)</f>
        <v>-0.36459999999999582</v>
      </c>
      <c r="I220" t="s">
        <v>7</v>
      </c>
      <c r="J220" s="96" t="s">
        <v>847</v>
      </c>
      <c r="K220" s="85">
        <f t="shared" ref="K220:K224" si="407">DATE(MID(J220,1,4),MID(J220,5,2),MID(J220,7,2))</f>
        <v>43794</v>
      </c>
      <c r="L220" s="86" t="str">
        <f t="shared" ref="L220:L224" ca="1" si="408">IF(LEN(J220) &gt; 15,DATE(MID(J220,12,4),MID(J220,16,2),MID(J220,18,2)),TEXT(TODAY(),"yyyy/m/d"))</f>
        <v>2019/12/2</v>
      </c>
      <c r="M220" s="84">
        <f t="shared" ref="M220:M224" ca="1" si="409">(L220-K220+1)*B220</f>
        <v>1080</v>
      </c>
      <c r="N220" s="109">
        <f t="shared" ref="N220:N224" ca="1" si="410">H220/M220*365</f>
        <v>-0.12322129629629489</v>
      </c>
      <c r="O220" s="89">
        <f t="shared" ref="O220:O224" si="411">D220*C220</f>
        <v>134.9273</v>
      </c>
      <c r="P220" s="89">
        <f t="shared" ref="P220:P224" si="412">O220-B220</f>
        <v>-7.2699999999997544E-2</v>
      </c>
      <c r="Q220" s="92">
        <f t="shared" ref="Q220:Q224" si="413">B220/150</f>
        <v>0.9</v>
      </c>
      <c r="R220" s="6" t="e">
        <f>#REF!+C220-T220</f>
        <v>#REF!</v>
      </c>
      <c r="S220" s="105" t="e">
        <f t="shared" ref="S220:S224" si="414">R220*D220</f>
        <v>#REF!</v>
      </c>
      <c r="T220" s="105"/>
      <c r="U220" s="112"/>
      <c r="V220" s="106" t="e">
        <f>U220+#REF!</f>
        <v>#REF!</v>
      </c>
      <c r="W220" s="106" t="e">
        <f t="shared" ref="W220:W224" si="415">S220+V220</f>
        <v>#REF!</v>
      </c>
      <c r="X220" s="96" t="e">
        <f>#REF!+B220</f>
        <v>#REF!</v>
      </c>
      <c r="Y220" s="6" t="e">
        <f t="shared" ref="Y220:Y224" si="416">W220-X220</f>
        <v>#REF!</v>
      </c>
      <c r="Z220" s="4" t="e">
        <f t="shared" ref="Z220:Z224" si="417">W220/X220-1</f>
        <v>#REF!</v>
      </c>
      <c r="AA220" s="4" t="e">
        <f t="shared" ref="AA220:AA224" si="418">S220/(X220-V220)-1</f>
        <v>#REF!</v>
      </c>
      <c r="AB220" s="123">
        <f t="shared" ref="AB220:AB224" si="419">IF(E220-F220&lt;0,"达成",E220-F220)</f>
        <v>0.22270074074074073</v>
      </c>
    </row>
    <row r="221" spans="1:28">
      <c r="A221" s="108" t="s">
        <v>857</v>
      </c>
      <c r="B221">
        <v>135</v>
      </c>
      <c r="C221" s="33">
        <v>139.46</v>
      </c>
      <c r="D221" s="34">
        <v>0.96750000000000003</v>
      </c>
      <c r="E221" s="1">
        <f t="shared" si="404"/>
        <v>0.22000000000000003</v>
      </c>
      <c r="F221" s="36">
        <f t="shared" si="405"/>
        <v>5.9967407407418279E-4</v>
      </c>
      <c r="H221" s="40">
        <f t="shared" si="406"/>
        <v>8.0956000000014683E-2</v>
      </c>
      <c r="I221" t="s">
        <v>7</v>
      </c>
      <c r="J221" s="96" t="s">
        <v>849</v>
      </c>
      <c r="K221" s="85">
        <f t="shared" si="407"/>
        <v>43795</v>
      </c>
      <c r="L221" s="86" t="str">
        <f t="shared" ca="1" si="408"/>
        <v>2019/12/2</v>
      </c>
      <c r="M221" s="84">
        <f t="shared" ca="1" si="409"/>
        <v>945</v>
      </c>
      <c r="N221" s="109">
        <f t="shared" ca="1" si="410"/>
        <v>3.1268719576725251E-2</v>
      </c>
      <c r="O221" s="89">
        <f t="shared" si="411"/>
        <v>134.92755000000002</v>
      </c>
      <c r="P221" s="89">
        <f t="shared" si="412"/>
        <v>-7.2449999999975034E-2</v>
      </c>
      <c r="Q221" s="92">
        <f t="shared" si="413"/>
        <v>0.9</v>
      </c>
      <c r="R221" s="6" t="e">
        <f t="shared" ref="R221:R224" si="420">R220+C221-T221</f>
        <v>#REF!</v>
      </c>
      <c r="S221" s="105" t="e">
        <f t="shared" si="414"/>
        <v>#REF!</v>
      </c>
      <c r="T221" s="105"/>
      <c r="U221" s="112"/>
      <c r="V221" s="106" t="e">
        <f t="shared" ref="V221:V224" si="421">U221+V220</f>
        <v>#REF!</v>
      </c>
      <c r="W221" s="106" t="e">
        <f t="shared" si="415"/>
        <v>#REF!</v>
      </c>
      <c r="X221" s="96" t="e">
        <f t="shared" ref="X221:X224" si="422">X220+B221</f>
        <v>#REF!</v>
      </c>
      <c r="Y221" s="6" t="e">
        <f t="shared" si="416"/>
        <v>#REF!</v>
      </c>
      <c r="Z221" s="4" t="e">
        <f t="shared" si="417"/>
        <v>#REF!</v>
      </c>
      <c r="AA221" s="4" t="e">
        <f t="shared" si="418"/>
        <v>#REF!</v>
      </c>
      <c r="AB221" s="123">
        <f t="shared" si="419"/>
        <v>0.21940032592592584</v>
      </c>
    </row>
    <row r="222" spans="1:28">
      <c r="A222" s="108" t="s">
        <v>858</v>
      </c>
      <c r="B222">
        <v>240</v>
      </c>
      <c r="C222" s="33">
        <v>138.97</v>
      </c>
      <c r="D222" s="34">
        <v>0.97089999999999999</v>
      </c>
      <c r="E222" s="1">
        <f t="shared" si="404"/>
        <v>0.29000000000000004</v>
      </c>
      <c r="F222" s="36">
        <f t="shared" si="405"/>
        <v>-0.4391402416666666</v>
      </c>
      <c r="H222" s="40">
        <f t="shared" si="406"/>
        <v>-105.39365799999999</v>
      </c>
      <c r="I222" t="s">
        <v>7</v>
      </c>
      <c r="J222" s="96" t="s">
        <v>851</v>
      </c>
      <c r="K222" s="85">
        <f t="shared" si="407"/>
        <v>43796</v>
      </c>
      <c r="L222" s="86" t="str">
        <f t="shared" ca="1" si="408"/>
        <v>2019/12/2</v>
      </c>
      <c r="M222" s="84">
        <f t="shared" ca="1" si="409"/>
        <v>1440</v>
      </c>
      <c r="N222" s="109">
        <f t="shared" ca="1" si="410"/>
        <v>-26.714364701388888</v>
      </c>
      <c r="O222" s="89">
        <f t="shared" si="411"/>
        <v>134.925973</v>
      </c>
      <c r="P222" s="89">
        <f t="shared" si="412"/>
        <v>-105.074027</v>
      </c>
      <c r="Q222" s="92">
        <f t="shared" si="413"/>
        <v>1.6</v>
      </c>
      <c r="R222" s="6" t="e">
        <f t="shared" si="420"/>
        <v>#REF!</v>
      </c>
      <c r="S222" s="105" t="e">
        <f t="shared" si="414"/>
        <v>#REF!</v>
      </c>
      <c r="T222" s="105"/>
      <c r="U222" s="112"/>
      <c r="V222" s="106" t="e">
        <f t="shared" si="421"/>
        <v>#REF!</v>
      </c>
      <c r="W222" s="106" t="e">
        <f t="shared" si="415"/>
        <v>#REF!</v>
      </c>
      <c r="X222" s="96" t="e">
        <f t="shared" si="422"/>
        <v>#REF!</v>
      </c>
      <c r="Y222" s="6" t="e">
        <f t="shared" si="416"/>
        <v>#REF!</v>
      </c>
      <c r="Z222" s="4" t="e">
        <f t="shared" si="417"/>
        <v>#REF!</v>
      </c>
      <c r="AA222" s="4" t="e">
        <f t="shared" si="418"/>
        <v>#REF!</v>
      </c>
      <c r="AB222" s="123">
        <f t="shared" si="419"/>
        <v>0.72914024166666658</v>
      </c>
    </row>
    <row r="223" spans="1:28">
      <c r="A223" s="108" t="s">
        <v>859</v>
      </c>
      <c r="B223">
        <v>135</v>
      </c>
      <c r="C223" s="33">
        <v>138.97</v>
      </c>
      <c r="D223" s="34">
        <v>0.97089999999999999</v>
      </c>
      <c r="E223" s="1">
        <f t="shared" si="404"/>
        <v>0.22000000000000003</v>
      </c>
      <c r="F223" s="36">
        <f t="shared" si="405"/>
        <v>-2.9159851851850954E-3</v>
      </c>
      <c r="H223" s="40">
        <f t="shared" si="406"/>
        <v>-0.39365799999998785</v>
      </c>
      <c r="I223" t="s">
        <v>7</v>
      </c>
      <c r="J223" s="96" t="s">
        <v>853</v>
      </c>
      <c r="K223" s="85">
        <f t="shared" si="407"/>
        <v>43797</v>
      </c>
      <c r="L223" s="86" t="str">
        <f t="shared" ca="1" si="408"/>
        <v>2019/12/2</v>
      </c>
      <c r="M223" s="84">
        <f t="shared" ca="1" si="409"/>
        <v>675</v>
      </c>
      <c r="N223" s="109">
        <f t="shared" ca="1" si="410"/>
        <v>-0.21286691851851194</v>
      </c>
      <c r="O223" s="89">
        <f t="shared" si="411"/>
        <v>134.925973</v>
      </c>
      <c r="P223" s="89">
        <f t="shared" si="412"/>
        <v>-7.4027000000000953E-2</v>
      </c>
      <c r="Q223" s="92">
        <f t="shared" si="413"/>
        <v>0.9</v>
      </c>
      <c r="R223" s="6" t="e">
        <f t="shared" si="420"/>
        <v>#REF!</v>
      </c>
      <c r="S223" s="105" t="e">
        <f t="shared" si="414"/>
        <v>#REF!</v>
      </c>
      <c r="T223" s="105"/>
      <c r="U223" s="112"/>
      <c r="V223" s="106" t="e">
        <f t="shared" si="421"/>
        <v>#REF!</v>
      </c>
      <c r="W223" s="106" t="e">
        <f t="shared" si="415"/>
        <v>#REF!</v>
      </c>
      <c r="X223" s="96" t="e">
        <f t="shared" si="422"/>
        <v>#REF!</v>
      </c>
      <c r="Y223" s="6" t="e">
        <f t="shared" si="416"/>
        <v>#REF!</v>
      </c>
      <c r="Z223" s="4" t="e">
        <f t="shared" si="417"/>
        <v>#REF!</v>
      </c>
      <c r="AA223" s="4" t="e">
        <f t="shared" si="418"/>
        <v>#REF!</v>
      </c>
      <c r="AB223" s="123">
        <f t="shared" si="419"/>
        <v>0.22291598518518513</v>
      </c>
    </row>
    <row r="224" spans="1:28">
      <c r="A224" s="108" t="s">
        <v>860</v>
      </c>
      <c r="B224">
        <v>240</v>
      </c>
      <c r="C224" s="33">
        <v>138.97</v>
      </c>
      <c r="D224" s="34">
        <v>0.97089999999999999</v>
      </c>
      <c r="E224" s="1">
        <f t="shared" si="404"/>
        <v>0.29000000000000004</v>
      </c>
      <c r="F224" s="36">
        <f t="shared" si="405"/>
        <v>-0.4391402416666666</v>
      </c>
      <c r="H224" s="40">
        <f t="shared" si="406"/>
        <v>-105.39365799999999</v>
      </c>
      <c r="I224" t="s">
        <v>7</v>
      </c>
      <c r="J224" s="96" t="s">
        <v>855</v>
      </c>
      <c r="K224" s="85">
        <f t="shared" si="407"/>
        <v>43798</v>
      </c>
      <c r="L224" s="86" t="str">
        <f t="shared" ca="1" si="408"/>
        <v>2019/12/2</v>
      </c>
      <c r="M224" s="84">
        <f t="shared" ca="1" si="409"/>
        <v>960</v>
      </c>
      <c r="N224" s="109">
        <f t="shared" ca="1" si="410"/>
        <v>-40.071547052083325</v>
      </c>
      <c r="O224" s="89">
        <f t="shared" si="411"/>
        <v>134.925973</v>
      </c>
      <c r="P224" s="89">
        <f t="shared" si="412"/>
        <v>-105.074027</v>
      </c>
      <c r="Q224" s="92">
        <f t="shared" si="413"/>
        <v>1.6</v>
      </c>
      <c r="R224" s="6" t="e">
        <f t="shared" si="420"/>
        <v>#REF!</v>
      </c>
      <c r="S224" s="105" t="e">
        <f t="shared" si="414"/>
        <v>#REF!</v>
      </c>
      <c r="T224" s="105"/>
      <c r="U224" s="112"/>
      <c r="V224" s="106" t="e">
        <f t="shared" si="421"/>
        <v>#REF!</v>
      </c>
      <c r="W224" s="106" t="e">
        <f t="shared" si="415"/>
        <v>#REF!</v>
      </c>
      <c r="X224" s="96" t="e">
        <f t="shared" si="422"/>
        <v>#REF!</v>
      </c>
      <c r="Y224" s="6" t="e">
        <f t="shared" si="416"/>
        <v>#REF!</v>
      </c>
      <c r="Z224" s="4" t="e">
        <f t="shared" si="417"/>
        <v>#REF!</v>
      </c>
      <c r="AA224" s="4" t="e">
        <f t="shared" si="418"/>
        <v>#REF!</v>
      </c>
      <c r="AB224" s="123">
        <f t="shared" si="419"/>
        <v>0.72914024166666658</v>
      </c>
    </row>
  </sheetData>
  <autoFilter ref="A1:AB1" xr:uid="{EBD5E519-1AC8-D646-A624-501481F39CB6}"/>
  <phoneticPr fontId="2" type="noConversion"/>
  <conditionalFormatting sqref="P1:P35 P225:P1048576">
    <cfRule type="cellIs" dxfId="12" priority="13" operator="between">
      <formula>-0.01</formula>
      <formula>0.01</formula>
    </cfRule>
  </conditionalFormatting>
  <conditionalFormatting sqref="Z1:Z1048576 AB1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{89DCB866-074A-DB49-AE2F-9FBF8C409AB2}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{CA0EFC09-5E07-D844-9E63-F64B754BFA1B}</x14:id>
        </ext>
      </extLst>
    </cfRule>
  </conditionalFormatting>
  <conditionalFormatting sqref="AA1:AA1048576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{56521D96-ABAF-C748-ACCB-A3C16D47FC0A}</x14:id>
        </ext>
      </extLst>
    </cfRule>
  </conditionalFormatting>
  <conditionalFormatting sqref="F2:F1048576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{E4608A75-332A-4040-A6D5-DF8EA40BFCD0}</x14:id>
        </ext>
      </extLst>
    </cfRule>
  </conditionalFormatting>
  <conditionalFormatting sqref="F2:F224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P36:P224">
    <cfRule type="cellIs" dxfId="9" priority="4" operator="between">
      <formula>-0.3</formula>
      <formula>-0.03</formula>
    </cfRule>
  </conditionalFormatting>
  <conditionalFormatting sqref="E36 E39:E224">
    <cfRule type="cellIs" dxfId="8" priority="3" operator="lessThan">
      <formula>F36</formula>
    </cfRule>
  </conditionalFormatting>
  <conditionalFormatting sqref="E37">
    <cfRule type="cellIs" dxfId="7" priority="2" operator="lessThan">
      <formula>F37</formula>
    </cfRule>
  </conditionalFormatting>
  <conditionalFormatting sqref="E38">
    <cfRule type="cellIs" dxfId="6" priority="1" operator="lessThan">
      <formula>F38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CB866-074A-DB49-AE2F-9FBF8C409A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0EFC09-5E07-D844-9E63-F64B754B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Z1:Z1048576 AB1</xm:sqref>
        </x14:conditionalFormatting>
        <x14:conditionalFormatting xmlns:xm="http://schemas.microsoft.com/office/excel/2006/main">
          <x14:cfRule type="dataBar" id="{56521D96-ABAF-C748-ACCB-A3C16D47FC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E4608A75-332A-4040-A6D5-DF8EA40BFC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BABA-6668-7848-906A-80F457F01307}">
  <dimension ref="B1:H146"/>
  <sheetViews>
    <sheetView topLeftCell="A79" workbookViewId="0">
      <selection activeCell="C3" sqref="C3"/>
    </sheetView>
  </sheetViews>
  <sheetFormatPr baseColWidth="10" defaultRowHeight="16"/>
  <sheetData>
    <row r="1" spans="2:8">
      <c r="F1">
        <f>SUM(F3:F3000)</f>
        <v>19980000</v>
      </c>
      <c r="G1">
        <f>SUM(G3:G1000)</f>
        <v>135.41502438880318</v>
      </c>
      <c r="H1">
        <f>F1/G1</f>
        <v>147546.40476697392</v>
      </c>
    </row>
    <row r="2" spans="2:8">
      <c r="B2" t="s">
        <v>520</v>
      </c>
      <c r="C2" t="s">
        <v>521</v>
      </c>
      <c r="D2" t="s">
        <v>518</v>
      </c>
      <c r="E2" t="s">
        <v>519</v>
      </c>
      <c r="F2" t="s">
        <v>523</v>
      </c>
      <c r="G2" t="s">
        <v>522</v>
      </c>
    </row>
    <row r="3" spans="2:8">
      <c r="B3">
        <v>102</v>
      </c>
      <c r="C3">
        <v>122877</v>
      </c>
      <c r="D3">
        <v>1.7</v>
      </c>
      <c r="E3">
        <v>150000</v>
      </c>
      <c r="F3">
        <f>E3*D3</f>
        <v>255000</v>
      </c>
      <c r="G3">
        <f>F3/C3</f>
        <v>2.0752459776850021</v>
      </c>
    </row>
    <row r="4" spans="2:8">
      <c r="B4">
        <v>103</v>
      </c>
      <c r="C4">
        <v>121450</v>
      </c>
      <c r="D4">
        <v>1.7</v>
      </c>
      <c r="E4">
        <v>150000</v>
      </c>
      <c r="F4">
        <f t="shared" ref="F4:F67" si="0">E4*D4</f>
        <v>255000</v>
      </c>
      <c r="G4">
        <f t="shared" ref="G4:G67" si="1">F4/C4</f>
        <v>2.0996294771510908</v>
      </c>
    </row>
    <row r="5" spans="2:8">
      <c r="B5">
        <v>104</v>
      </c>
      <c r="C5">
        <v>124516</v>
      </c>
      <c r="D5">
        <v>0.7</v>
      </c>
      <c r="E5">
        <v>150000</v>
      </c>
      <c r="F5">
        <f t="shared" si="0"/>
        <v>105000</v>
      </c>
      <c r="G5">
        <f t="shared" si="1"/>
        <v>0.84326512255453112</v>
      </c>
    </row>
    <row r="6" spans="2:8">
      <c r="B6">
        <v>107</v>
      </c>
      <c r="C6">
        <v>126806</v>
      </c>
      <c r="D6">
        <v>0.7</v>
      </c>
      <c r="E6">
        <v>150000</v>
      </c>
      <c r="F6">
        <f t="shared" si="0"/>
        <v>105000</v>
      </c>
      <c r="G6">
        <f t="shared" si="1"/>
        <v>0.82803652823998863</v>
      </c>
    </row>
    <row r="7" spans="2:8">
      <c r="B7">
        <v>108</v>
      </c>
      <c r="C7">
        <v>126351</v>
      </c>
      <c r="D7">
        <v>0.7</v>
      </c>
      <c r="E7">
        <v>150000</v>
      </c>
      <c r="F7">
        <f t="shared" si="0"/>
        <v>105000</v>
      </c>
      <c r="G7">
        <f t="shared" si="1"/>
        <v>0.83101835363392451</v>
      </c>
    </row>
    <row r="8" spans="2:8">
      <c r="B8">
        <v>109</v>
      </c>
      <c r="C8">
        <v>126252</v>
      </c>
      <c r="D8">
        <v>0.7</v>
      </c>
      <c r="E8">
        <v>150000</v>
      </c>
      <c r="F8">
        <f t="shared" si="0"/>
        <v>105000</v>
      </c>
      <c r="G8">
        <f t="shared" si="1"/>
        <v>0.83166999334664005</v>
      </c>
    </row>
    <row r="9" spans="2:8">
      <c r="B9">
        <v>110</v>
      </c>
      <c r="C9">
        <v>125899</v>
      </c>
      <c r="D9">
        <v>0.7</v>
      </c>
      <c r="E9">
        <v>150000</v>
      </c>
      <c r="F9">
        <f t="shared" si="0"/>
        <v>105000</v>
      </c>
      <c r="G9">
        <f t="shared" si="1"/>
        <v>0.83400185863271348</v>
      </c>
    </row>
    <row r="10" spans="2:8">
      <c r="B10">
        <v>111</v>
      </c>
      <c r="C10">
        <v>126156</v>
      </c>
      <c r="D10">
        <v>0.7</v>
      </c>
      <c r="E10">
        <v>150000</v>
      </c>
      <c r="F10">
        <f t="shared" si="0"/>
        <v>105000</v>
      </c>
      <c r="G10">
        <f t="shared" si="1"/>
        <v>0.83230286312184909</v>
      </c>
    </row>
    <row r="11" spans="2:8">
      <c r="B11">
        <v>114</v>
      </c>
      <c r="C11">
        <v>124600</v>
      </c>
      <c r="D11">
        <v>0.7</v>
      </c>
      <c r="E11">
        <v>150000</v>
      </c>
      <c r="F11">
        <f t="shared" si="0"/>
        <v>105000</v>
      </c>
      <c r="G11">
        <f t="shared" si="1"/>
        <v>0.84269662921348309</v>
      </c>
    </row>
    <row r="12" spans="2:8">
      <c r="B12">
        <v>115</v>
      </c>
      <c r="C12">
        <v>126627</v>
      </c>
      <c r="D12">
        <v>0.7</v>
      </c>
      <c r="E12">
        <v>150000</v>
      </c>
      <c r="F12">
        <f t="shared" si="0"/>
        <v>105000</v>
      </c>
      <c r="G12">
        <f t="shared" si="1"/>
        <v>0.82920704115236088</v>
      </c>
    </row>
    <row r="13" spans="2:8">
      <c r="B13">
        <v>116</v>
      </c>
      <c r="C13">
        <v>126730</v>
      </c>
      <c r="D13">
        <v>0.7</v>
      </c>
      <c r="E13">
        <v>150000</v>
      </c>
      <c r="F13">
        <f t="shared" si="0"/>
        <v>105000</v>
      </c>
      <c r="G13">
        <f t="shared" si="1"/>
        <v>0.82853310187011753</v>
      </c>
    </row>
    <row r="14" spans="2:8">
      <c r="B14">
        <v>117</v>
      </c>
      <c r="C14">
        <v>125141</v>
      </c>
      <c r="D14">
        <v>0.7</v>
      </c>
      <c r="E14">
        <v>150000</v>
      </c>
      <c r="F14">
        <f t="shared" si="0"/>
        <v>105000</v>
      </c>
      <c r="G14">
        <f t="shared" si="1"/>
        <v>0.83905354759830908</v>
      </c>
    </row>
    <row r="15" spans="2:8">
      <c r="B15">
        <v>118</v>
      </c>
      <c r="C15">
        <v>126950</v>
      </c>
      <c r="D15">
        <v>0.7</v>
      </c>
      <c r="E15">
        <v>150000</v>
      </c>
      <c r="F15">
        <f t="shared" si="0"/>
        <v>105000</v>
      </c>
      <c r="G15">
        <f t="shared" si="1"/>
        <v>0.82709728239464353</v>
      </c>
    </row>
    <row r="16" spans="2:8">
      <c r="B16">
        <v>121</v>
      </c>
      <c r="C16">
        <v>127479</v>
      </c>
      <c r="D16">
        <v>1.7</v>
      </c>
      <c r="E16">
        <v>150000</v>
      </c>
      <c r="F16">
        <f t="shared" si="0"/>
        <v>255000</v>
      </c>
      <c r="G16">
        <f t="shared" si="1"/>
        <v>2.0003294660296991</v>
      </c>
    </row>
    <row r="17" spans="2:7">
      <c r="B17">
        <v>122</v>
      </c>
      <c r="C17">
        <v>125224</v>
      </c>
      <c r="D17">
        <v>1.7</v>
      </c>
      <c r="E17">
        <v>150000</v>
      </c>
      <c r="F17">
        <f t="shared" si="0"/>
        <v>255000</v>
      </c>
      <c r="G17">
        <f t="shared" si="1"/>
        <v>2.0363508592602058</v>
      </c>
    </row>
    <row r="18" spans="2:7">
      <c r="B18">
        <v>123</v>
      </c>
      <c r="C18">
        <v>125113</v>
      </c>
      <c r="D18">
        <v>1.7</v>
      </c>
      <c r="E18">
        <v>150000</v>
      </c>
      <c r="F18">
        <f t="shared" si="0"/>
        <v>255000</v>
      </c>
      <c r="G18">
        <f t="shared" si="1"/>
        <v>2.0381575056149241</v>
      </c>
    </row>
    <row r="19" spans="2:7">
      <c r="B19">
        <v>124</v>
      </c>
      <c r="C19">
        <v>126516</v>
      </c>
      <c r="D19">
        <v>1.7</v>
      </c>
      <c r="E19">
        <v>150000</v>
      </c>
      <c r="F19">
        <f t="shared" si="0"/>
        <v>255000</v>
      </c>
      <c r="G19">
        <f t="shared" si="1"/>
        <v>2.0155553447785262</v>
      </c>
    </row>
    <row r="20" spans="2:7">
      <c r="B20">
        <v>125</v>
      </c>
      <c r="C20">
        <v>126549</v>
      </c>
      <c r="D20">
        <v>1.7</v>
      </c>
      <c r="E20">
        <v>150000</v>
      </c>
      <c r="F20">
        <f t="shared" si="0"/>
        <v>255000</v>
      </c>
      <c r="G20">
        <f t="shared" si="1"/>
        <v>2.0150297513216224</v>
      </c>
    </row>
    <row r="21" spans="2:7">
      <c r="B21">
        <v>128</v>
      </c>
      <c r="C21">
        <v>125974</v>
      </c>
      <c r="D21">
        <v>1.7</v>
      </c>
      <c r="E21">
        <v>150000</v>
      </c>
      <c r="F21">
        <f t="shared" si="0"/>
        <v>255000</v>
      </c>
      <c r="G21">
        <f t="shared" si="1"/>
        <v>2.0242272214901487</v>
      </c>
    </row>
    <row r="22" spans="2:7">
      <c r="B22">
        <v>129</v>
      </c>
      <c r="C22">
        <v>124359</v>
      </c>
      <c r="D22">
        <v>1.7</v>
      </c>
      <c r="E22">
        <v>150000</v>
      </c>
      <c r="F22">
        <f t="shared" si="0"/>
        <v>255000</v>
      </c>
      <c r="G22">
        <f t="shared" si="1"/>
        <v>2.0505150411309194</v>
      </c>
    </row>
    <row r="23" spans="2:7">
      <c r="B23">
        <v>130</v>
      </c>
      <c r="C23">
        <v>123082</v>
      </c>
      <c r="D23">
        <v>1.7</v>
      </c>
      <c r="E23">
        <v>150000</v>
      </c>
      <c r="F23">
        <f t="shared" si="0"/>
        <v>255000</v>
      </c>
      <c r="G23">
        <f t="shared" si="1"/>
        <v>2.0717895386815295</v>
      </c>
    </row>
    <row r="24" spans="2:7">
      <c r="B24">
        <v>131</v>
      </c>
      <c r="C24">
        <v>122799</v>
      </c>
      <c r="D24">
        <v>1.7</v>
      </c>
      <c r="E24">
        <v>150000</v>
      </c>
      <c r="F24">
        <f t="shared" si="0"/>
        <v>255000</v>
      </c>
      <c r="G24">
        <f t="shared" si="1"/>
        <v>2.076564141401803</v>
      </c>
    </row>
    <row r="25" spans="2:7">
      <c r="B25">
        <v>201</v>
      </c>
      <c r="C25">
        <v>127127</v>
      </c>
      <c r="D25">
        <v>1.7</v>
      </c>
      <c r="E25">
        <v>150000</v>
      </c>
      <c r="F25">
        <f t="shared" si="0"/>
        <v>255000</v>
      </c>
      <c r="G25">
        <f t="shared" si="1"/>
        <v>2.005868147600431</v>
      </c>
    </row>
    <row r="26" spans="2:7">
      <c r="B26">
        <v>211</v>
      </c>
      <c r="C26">
        <v>131610</v>
      </c>
      <c r="D26">
        <v>1.7</v>
      </c>
      <c r="E26">
        <v>150000</v>
      </c>
      <c r="F26">
        <f t="shared" si="0"/>
        <v>255000</v>
      </c>
      <c r="G26">
        <f t="shared" si="1"/>
        <v>1.9375427399133804</v>
      </c>
    </row>
    <row r="27" spans="2:7">
      <c r="B27">
        <v>212</v>
      </c>
      <c r="C27">
        <v>133227</v>
      </c>
      <c r="D27">
        <v>0.8</v>
      </c>
      <c r="E27">
        <v>150000</v>
      </c>
      <c r="F27">
        <f t="shared" si="0"/>
        <v>120000</v>
      </c>
      <c r="G27">
        <f t="shared" si="1"/>
        <v>0.90071832286248288</v>
      </c>
    </row>
    <row r="28" spans="2:7">
      <c r="B28">
        <v>213</v>
      </c>
      <c r="C28">
        <v>135767</v>
      </c>
      <c r="D28">
        <v>0.8</v>
      </c>
      <c r="E28">
        <v>150000</v>
      </c>
      <c r="F28">
        <f t="shared" si="0"/>
        <v>120000</v>
      </c>
      <c r="G28">
        <f t="shared" si="1"/>
        <v>0.88386721368226451</v>
      </c>
    </row>
    <row r="29" spans="2:7">
      <c r="B29">
        <v>214</v>
      </c>
      <c r="C29">
        <v>136194</v>
      </c>
      <c r="D29">
        <v>0.8</v>
      </c>
      <c r="E29">
        <v>150000</v>
      </c>
      <c r="F29">
        <f t="shared" si="0"/>
        <v>120000</v>
      </c>
      <c r="G29">
        <f t="shared" si="1"/>
        <v>0.88109608352790869</v>
      </c>
    </row>
    <row r="30" spans="2:7">
      <c r="B30">
        <v>215</v>
      </c>
      <c r="C30">
        <v>135784</v>
      </c>
      <c r="D30">
        <v>0.8</v>
      </c>
      <c r="E30">
        <v>150000</v>
      </c>
      <c r="F30">
        <f t="shared" si="0"/>
        <v>120000</v>
      </c>
      <c r="G30">
        <f t="shared" si="1"/>
        <v>0.88375655452777946</v>
      </c>
    </row>
    <row r="31" spans="2:7">
      <c r="B31">
        <v>218</v>
      </c>
      <c r="C31">
        <v>141360</v>
      </c>
      <c r="D31">
        <v>0.8</v>
      </c>
      <c r="E31">
        <v>150000</v>
      </c>
      <c r="F31">
        <f t="shared" si="0"/>
        <v>120000</v>
      </c>
      <c r="G31">
        <f t="shared" si="1"/>
        <v>0.84889643463497455</v>
      </c>
    </row>
    <row r="32" spans="2:7">
      <c r="B32">
        <v>219</v>
      </c>
      <c r="C32">
        <v>140604</v>
      </c>
      <c r="D32">
        <v>0.8</v>
      </c>
      <c r="E32">
        <v>150000</v>
      </c>
      <c r="F32">
        <f t="shared" si="0"/>
        <v>120000</v>
      </c>
      <c r="G32">
        <f t="shared" si="1"/>
        <v>0.85346078347699927</v>
      </c>
    </row>
    <row r="33" spans="2:7">
      <c r="B33">
        <v>220</v>
      </c>
      <c r="C33">
        <v>140838</v>
      </c>
      <c r="D33">
        <v>0.8</v>
      </c>
      <c r="E33">
        <v>150000</v>
      </c>
      <c r="F33">
        <f t="shared" si="0"/>
        <v>120000</v>
      </c>
      <c r="G33">
        <f t="shared" si="1"/>
        <v>0.85204277254718186</v>
      </c>
    </row>
    <row r="34" spans="2:7">
      <c r="B34">
        <v>221</v>
      </c>
      <c r="C34">
        <v>141254</v>
      </c>
      <c r="D34">
        <v>0.8</v>
      </c>
      <c r="E34">
        <v>150000</v>
      </c>
      <c r="F34">
        <f t="shared" si="0"/>
        <v>120000</v>
      </c>
      <c r="G34">
        <f t="shared" si="1"/>
        <v>0.84953346453905731</v>
      </c>
    </row>
    <row r="35" spans="2:7">
      <c r="B35">
        <v>222</v>
      </c>
      <c r="C35">
        <v>145630</v>
      </c>
      <c r="D35">
        <v>0.8</v>
      </c>
      <c r="E35">
        <v>150000</v>
      </c>
      <c r="F35">
        <f t="shared" si="0"/>
        <v>120000</v>
      </c>
      <c r="G35">
        <f t="shared" si="1"/>
        <v>0.82400604271097988</v>
      </c>
    </row>
    <row r="36" spans="2:7">
      <c r="B36">
        <v>225</v>
      </c>
      <c r="C36">
        <v>153637</v>
      </c>
      <c r="D36">
        <v>0.9</v>
      </c>
      <c r="E36">
        <v>150000</v>
      </c>
      <c r="F36">
        <f t="shared" si="0"/>
        <v>135000</v>
      </c>
      <c r="G36">
        <f t="shared" si="1"/>
        <v>0.87869458528870004</v>
      </c>
    </row>
    <row r="37" spans="2:7">
      <c r="B37">
        <v>226</v>
      </c>
      <c r="C37">
        <v>154699</v>
      </c>
      <c r="D37">
        <v>0.9</v>
      </c>
      <c r="E37">
        <v>150000</v>
      </c>
      <c r="F37">
        <f t="shared" si="0"/>
        <v>135000</v>
      </c>
      <c r="G37">
        <f t="shared" si="1"/>
        <v>0.8726623960077311</v>
      </c>
    </row>
    <row r="38" spans="2:7">
      <c r="B38">
        <v>227</v>
      </c>
      <c r="C38">
        <v>152042</v>
      </c>
      <c r="D38">
        <v>0.9</v>
      </c>
      <c r="E38">
        <v>150000</v>
      </c>
      <c r="F38">
        <f t="shared" si="0"/>
        <v>135000</v>
      </c>
      <c r="G38">
        <f t="shared" si="1"/>
        <v>0.88791255047947282</v>
      </c>
    </row>
    <row r="39" spans="2:7">
      <c r="B39">
        <v>228</v>
      </c>
      <c r="C39">
        <v>153568</v>
      </c>
      <c r="D39">
        <v>0.9</v>
      </c>
      <c r="E39">
        <v>150000</v>
      </c>
      <c r="F39">
        <f t="shared" si="0"/>
        <v>135000</v>
      </c>
      <c r="G39">
        <f t="shared" si="1"/>
        <v>0.87908939362367156</v>
      </c>
    </row>
    <row r="40" spans="2:7">
      <c r="B40">
        <v>301</v>
      </c>
      <c r="C40">
        <v>156787</v>
      </c>
      <c r="D40">
        <v>0.9</v>
      </c>
      <c r="E40">
        <v>150000</v>
      </c>
      <c r="F40">
        <f t="shared" si="0"/>
        <v>135000</v>
      </c>
      <c r="G40">
        <f t="shared" si="1"/>
        <v>0.86104077506425913</v>
      </c>
    </row>
    <row r="41" spans="2:7">
      <c r="B41">
        <v>304</v>
      </c>
      <c r="C41">
        <v>161971</v>
      </c>
      <c r="D41">
        <v>0.9</v>
      </c>
      <c r="E41">
        <v>150000</v>
      </c>
      <c r="F41">
        <f t="shared" si="0"/>
        <v>135000</v>
      </c>
      <c r="G41">
        <f t="shared" si="1"/>
        <v>0.83348253699736374</v>
      </c>
    </row>
    <row r="42" spans="2:7">
      <c r="B42">
        <v>305</v>
      </c>
      <c r="C42">
        <v>167657</v>
      </c>
      <c r="D42">
        <v>0.9</v>
      </c>
      <c r="E42">
        <v>150000</v>
      </c>
      <c r="F42">
        <f t="shared" si="0"/>
        <v>135000</v>
      </c>
      <c r="G42">
        <f t="shared" si="1"/>
        <v>0.80521541003358044</v>
      </c>
    </row>
    <row r="43" spans="2:7">
      <c r="B43">
        <v>306</v>
      </c>
      <c r="C43">
        <v>170050</v>
      </c>
      <c r="D43">
        <v>0.8</v>
      </c>
      <c r="E43">
        <v>150000</v>
      </c>
      <c r="F43">
        <f t="shared" si="0"/>
        <v>120000</v>
      </c>
      <c r="G43">
        <f t="shared" si="1"/>
        <v>0.70567480152896211</v>
      </c>
    </row>
    <row r="44" spans="2:7">
      <c r="B44">
        <v>307</v>
      </c>
      <c r="C44">
        <v>169242</v>
      </c>
      <c r="D44">
        <v>0.8</v>
      </c>
      <c r="E44">
        <v>150000</v>
      </c>
      <c r="F44">
        <f t="shared" si="0"/>
        <v>120000</v>
      </c>
      <c r="G44">
        <f t="shared" si="1"/>
        <v>0.70904385436239237</v>
      </c>
    </row>
    <row r="45" spans="2:7">
      <c r="B45">
        <v>308</v>
      </c>
      <c r="C45">
        <v>165449</v>
      </c>
      <c r="D45">
        <v>0.8</v>
      </c>
      <c r="E45">
        <v>150000</v>
      </c>
      <c r="F45">
        <f t="shared" si="0"/>
        <v>120000</v>
      </c>
      <c r="G45">
        <f t="shared" si="1"/>
        <v>0.72529903474786794</v>
      </c>
    </row>
    <row r="46" spans="2:7">
      <c r="B46">
        <v>311</v>
      </c>
      <c r="C46">
        <v>172780</v>
      </c>
      <c r="D46">
        <v>0.8</v>
      </c>
      <c r="E46">
        <v>150000</v>
      </c>
      <c r="F46">
        <f t="shared" si="0"/>
        <v>120000</v>
      </c>
      <c r="G46">
        <f t="shared" si="1"/>
        <v>0.69452482926264614</v>
      </c>
    </row>
    <row r="47" spans="2:7">
      <c r="B47">
        <v>312</v>
      </c>
      <c r="C47">
        <v>177343</v>
      </c>
      <c r="D47">
        <v>0.8</v>
      </c>
      <c r="E47">
        <v>150000</v>
      </c>
      <c r="F47">
        <f t="shared" si="0"/>
        <v>120000</v>
      </c>
      <c r="G47">
        <f t="shared" si="1"/>
        <v>0.67665484400286446</v>
      </c>
    </row>
    <row r="48" spans="2:7">
      <c r="B48">
        <v>313</v>
      </c>
      <c r="C48">
        <v>169386</v>
      </c>
      <c r="D48">
        <v>0.8</v>
      </c>
      <c r="E48">
        <v>150000</v>
      </c>
      <c r="F48">
        <f t="shared" si="0"/>
        <v>120000</v>
      </c>
      <c r="G48">
        <f t="shared" si="1"/>
        <v>0.7084410754135525</v>
      </c>
    </row>
    <row r="49" spans="2:7">
      <c r="B49">
        <v>314</v>
      </c>
      <c r="C49">
        <v>165019</v>
      </c>
      <c r="D49">
        <v>0.8</v>
      </c>
      <c r="E49">
        <v>150000</v>
      </c>
      <c r="F49">
        <f t="shared" si="0"/>
        <v>120000</v>
      </c>
      <c r="G49">
        <f t="shared" si="1"/>
        <v>0.727188990358686</v>
      </c>
    </row>
    <row r="50" spans="2:7">
      <c r="B50">
        <v>315</v>
      </c>
      <c r="C50">
        <v>166262</v>
      </c>
      <c r="D50">
        <v>0.8</v>
      </c>
      <c r="E50">
        <v>150000</v>
      </c>
      <c r="F50">
        <f t="shared" si="0"/>
        <v>120000</v>
      </c>
      <c r="G50">
        <f t="shared" si="1"/>
        <v>0.72175241486328812</v>
      </c>
    </row>
    <row r="51" spans="2:7">
      <c r="B51">
        <v>318</v>
      </c>
      <c r="C51">
        <v>170706</v>
      </c>
      <c r="D51">
        <v>0.8</v>
      </c>
      <c r="E51">
        <v>150000</v>
      </c>
      <c r="F51">
        <f t="shared" si="0"/>
        <v>120000</v>
      </c>
      <c r="G51">
        <f t="shared" si="1"/>
        <v>0.70296298899862919</v>
      </c>
    </row>
    <row r="52" spans="2:7">
      <c r="B52">
        <v>319</v>
      </c>
      <c r="C52">
        <v>170887</v>
      </c>
      <c r="D52">
        <v>0.8</v>
      </c>
      <c r="E52">
        <v>150000</v>
      </c>
      <c r="F52">
        <f t="shared" si="0"/>
        <v>120000</v>
      </c>
      <c r="G52">
        <f t="shared" si="1"/>
        <v>0.70221842504110898</v>
      </c>
    </row>
    <row r="53" spans="2:7">
      <c r="B53">
        <v>320</v>
      </c>
      <c r="C53">
        <v>168790</v>
      </c>
      <c r="D53">
        <v>0.8</v>
      </c>
      <c r="E53">
        <v>150000</v>
      </c>
      <c r="F53">
        <f t="shared" si="0"/>
        <v>120000</v>
      </c>
      <c r="G53">
        <f t="shared" si="1"/>
        <v>0.71094259138574556</v>
      </c>
    </row>
    <row r="54" spans="2:7">
      <c r="B54">
        <v>321</v>
      </c>
      <c r="C54">
        <v>170385</v>
      </c>
      <c r="D54">
        <v>0.8</v>
      </c>
      <c r="E54">
        <v>150000</v>
      </c>
      <c r="F54">
        <f t="shared" si="0"/>
        <v>120000</v>
      </c>
      <c r="G54">
        <f t="shared" si="1"/>
        <v>0.70428734923848935</v>
      </c>
    </row>
    <row r="55" spans="2:7">
      <c r="B55">
        <v>322</v>
      </c>
      <c r="C55">
        <v>169387</v>
      </c>
      <c r="D55">
        <v>0.8</v>
      </c>
      <c r="E55">
        <v>150000</v>
      </c>
      <c r="F55">
        <f t="shared" si="0"/>
        <v>120000</v>
      </c>
      <c r="G55">
        <f t="shared" si="1"/>
        <v>0.7084368930319328</v>
      </c>
    </row>
    <row r="56" spans="2:7">
      <c r="B56">
        <v>325</v>
      </c>
      <c r="C56">
        <v>166884</v>
      </c>
      <c r="D56">
        <v>0.8</v>
      </c>
      <c r="E56">
        <v>150000</v>
      </c>
      <c r="F56">
        <f t="shared" si="0"/>
        <v>120000</v>
      </c>
      <c r="G56">
        <f t="shared" si="1"/>
        <v>0.71906234270511249</v>
      </c>
    </row>
    <row r="57" spans="2:7">
      <c r="B57">
        <v>326</v>
      </c>
      <c r="C57">
        <v>163019</v>
      </c>
      <c r="D57">
        <v>0.8</v>
      </c>
      <c r="E57">
        <v>150000</v>
      </c>
      <c r="F57">
        <f t="shared" si="0"/>
        <v>120000</v>
      </c>
      <c r="G57">
        <f t="shared" si="1"/>
        <v>0.73611051472527744</v>
      </c>
    </row>
    <row r="58" spans="2:7">
      <c r="B58">
        <v>327</v>
      </c>
      <c r="C58">
        <v>163777</v>
      </c>
      <c r="D58">
        <v>0.8</v>
      </c>
      <c r="E58">
        <v>150000</v>
      </c>
      <c r="F58">
        <f t="shared" si="0"/>
        <v>120000</v>
      </c>
      <c r="G58">
        <f t="shared" si="1"/>
        <v>0.73270361528175509</v>
      </c>
    </row>
    <row r="59" spans="2:7">
      <c r="B59">
        <v>328</v>
      </c>
      <c r="C59">
        <v>162682</v>
      </c>
      <c r="D59">
        <v>0.8</v>
      </c>
      <c r="E59">
        <v>150000</v>
      </c>
      <c r="F59">
        <f t="shared" si="0"/>
        <v>120000</v>
      </c>
      <c r="G59">
        <f t="shared" si="1"/>
        <v>0.73763538682829077</v>
      </c>
    </row>
    <row r="60" spans="2:7">
      <c r="B60">
        <v>329</v>
      </c>
      <c r="C60">
        <v>169355</v>
      </c>
      <c r="D60">
        <v>0.9</v>
      </c>
      <c r="E60">
        <v>150000</v>
      </c>
      <c r="F60">
        <f t="shared" si="0"/>
        <v>135000</v>
      </c>
      <c r="G60">
        <f t="shared" si="1"/>
        <v>0.79714209795990676</v>
      </c>
    </row>
    <row r="61" spans="2:7">
      <c r="B61">
        <v>401</v>
      </c>
      <c r="C61">
        <v>176089</v>
      </c>
      <c r="D61">
        <v>0.8</v>
      </c>
      <c r="E61">
        <v>150000</v>
      </c>
      <c r="F61">
        <f t="shared" si="0"/>
        <v>120000</v>
      </c>
      <c r="G61">
        <f t="shared" si="1"/>
        <v>0.68147357302273281</v>
      </c>
    </row>
    <row r="62" spans="2:7">
      <c r="B62">
        <v>402</v>
      </c>
      <c r="C62">
        <v>175416</v>
      </c>
      <c r="D62">
        <v>0.8</v>
      </c>
      <c r="E62">
        <v>150000</v>
      </c>
      <c r="F62">
        <f t="shared" si="0"/>
        <v>120000</v>
      </c>
      <c r="G62">
        <f t="shared" si="1"/>
        <v>0.68408811054863872</v>
      </c>
    </row>
    <row r="63" spans="2:7">
      <c r="B63">
        <v>403</v>
      </c>
      <c r="C63">
        <v>176818</v>
      </c>
      <c r="D63">
        <v>0.8</v>
      </c>
      <c r="E63">
        <v>150000</v>
      </c>
      <c r="F63">
        <f t="shared" si="0"/>
        <v>120000</v>
      </c>
      <c r="G63">
        <f t="shared" si="1"/>
        <v>0.67866393692949811</v>
      </c>
    </row>
    <row r="64" spans="2:7">
      <c r="B64">
        <v>404</v>
      </c>
      <c r="C64">
        <v>177726</v>
      </c>
      <c r="D64">
        <v>0.8</v>
      </c>
      <c r="E64">
        <v>150000</v>
      </c>
      <c r="F64">
        <f t="shared" si="0"/>
        <v>120000</v>
      </c>
      <c r="G64">
        <f t="shared" si="1"/>
        <v>0.67519665102461091</v>
      </c>
    </row>
    <row r="65" spans="2:7">
      <c r="B65">
        <v>408</v>
      </c>
      <c r="C65">
        <v>173966</v>
      </c>
      <c r="D65">
        <v>0.8</v>
      </c>
      <c r="E65">
        <v>150000</v>
      </c>
      <c r="F65">
        <f t="shared" si="0"/>
        <v>120000</v>
      </c>
      <c r="G65">
        <f t="shared" si="1"/>
        <v>0.6897899589574974</v>
      </c>
    </row>
    <row r="66" spans="2:7">
      <c r="B66">
        <v>409</v>
      </c>
      <c r="C66">
        <v>174117</v>
      </c>
      <c r="D66">
        <v>0.8</v>
      </c>
      <c r="E66">
        <v>150000</v>
      </c>
      <c r="F66">
        <f t="shared" si="0"/>
        <v>120000</v>
      </c>
      <c r="G66">
        <f t="shared" si="1"/>
        <v>0.689191750374748</v>
      </c>
    </row>
    <row r="67" spans="2:7">
      <c r="B67">
        <v>410</v>
      </c>
      <c r="C67">
        <v>172664</v>
      </c>
      <c r="D67">
        <v>0.8</v>
      </c>
      <c r="E67">
        <v>150000</v>
      </c>
      <c r="F67">
        <f t="shared" si="0"/>
        <v>120000</v>
      </c>
      <c r="G67">
        <f t="shared" si="1"/>
        <v>0.69499142843904926</v>
      </c>
    </row>
    <row r="68" spans="2:7">
      <c r="B68">
        <v>411</v>
      </c>
      <c r="C68">
        <v>169110</v>
      </c>
      <c r="D68">
        <v>0.8</v>
      </c>
      <c r="E68">
        <v>150000</v>
      </c>
      <c r="F68">
        <f t="shared" ref="F68:F131" si="2">E68*D68</f>
        <v>120000</v>
      </c>
      <c r="G68">
        <f t="shared" ref="G68:G131" si="3">F68/C68</f>
        <v>0.70959730353024664</v>
      </c>
    </row>
    <row r="69" spans="2:7">
      <c r="B69">
        <v>412</v>
      </c>
      <c r="C69">
        <v>169573</v>
      </c>
      <c r="D69">
        <v>0.8</v>
      </c>
      <c r="E69">
        <v>150000</v>
      </c>
      <c r="F69">
        <f t="shared" si="2"/>
        <v>120000</v>
      </c>
      <c r="G69">
        <f t="shared" si="3"/>
        <v>0.70765982792071846</v>
      </c>
    </row>
    <row r="70" spans="2:7">
      <c r="B70">
        <v>415</v>
      </c>
      <c r="C70">
        <v>166690</v>
      </c>
      <c r="D70">
        <v>0.8</v>
      </c>
      <c r="E70">
        <v>150000</v>
      </c>
      <c r="F70">
        <f t="shared" si="2"/>
        <v>120000</v>
      </c>
      <c r="G70">
        <f t="shared" si="3"/>
        <v>0.71989921411002455</v>
      </c>
    </row>
    <row r="71" spans="2:7">
      <c r="B71">
        <v>416</v>
      </c>
      <c r="C71">
        <v>169753</v>
      </c>
      <c r="D71">
        <v>0.8</v>
      </c>
      <c r="E71">
        <v>150000</v>
      </c>
      <c r="F71">
        <f t="shared" si="2"/>
        <v>120000</v>
      </c>
      <c r="G71">
        <f t="shared" si="3"/>
        <v>0.7069094507902659</v>
      </c>
    </row>
    <row r="72" spans="2:7">
      <c r="B72">
        <v>417</v>
      </c>
      <c r="C72">
        <v>171744</v>
      </c>
      <c r="D72">
        <v>0.8</v>
      </c>
      <c r="E72">
        <v>150000</v>
      </c>
      <c r="F72">
        <f t="shared" si="2"/>
        <v>120000</v>
      </c>
      <c r="G72">
        <f t="shared" si="3"/>
        <v>0.69871436556735611</v>
      </c>
    </row>
    <row r="73" spans="2:7">
      <c r="B73">
        <v>418</v>
      </c>
      <c r="C73">
        <v>170455</v>
      </c>
      <c r="D73">
        <v>0.8</v>
      </c>
      <c r="E73">
        <v>150000</v>
      </c>
      <c r="F73">
        <f t="shared" si="2"/>
        <v>120000</v>
      </c>
      <c r="G73">
        <f t="shared" si="3"/>
        <v>0.70399812267167283</v>
      </c>
    </row>
    <row r="74" spans="2:7">
      <c r="B74">
        <v>419</v>
      </c>
      <c r="C74">
        <v>171580</v>
      </c>
      <c r="D74">
        <v>0.8</v>
      </c>
      <c r="E74">
        <v>150000</v>
      </c>
      <c r="F74">
        <f t="shared" si="2"/>
        <v>120000</v>
      </c>
      <c r="G74">
        <f t="shared" si="3"/>
        <v>0.69938221237906517</v>
      </c>
    </row>
    <row r="75" spans="2:7">
      <c r="B75">
        <v>422</v>
      </c>
      <c r="C75">
        <v>169751</v>
      </c>
      <c r="D75">
        <v>0.8</v>
      </c>
      <c r="E75">
        <v>150000</v>
      </c>
      <c r="F75">
        <f t="shared" si="2"/>
        <v>120000</v>
      </c>
      <c r="G75">
        <f t="shared" si="3"/>
        <v>0.70691777957125435</v>
      </c>
    </row>
    <row r="76" spans="2:7">
      <c r="B76">
        <v>423</v>
      </c>
      <c r="C76">
        <v>168380</v>
      </c>
      <c r="D76">
        <v>0.8</v>
      </c>
      <c r="E76">
        <v>150000</v>
      </c>
      <c r="F76">
        <f t="shared" si="2"/>
        <v>120000</v>
      </c>
      <c r="G76">
        <f t="shared" si="3"/>
        <v>0.71267371421784065</v>
      </c>
    </row>
    <row r="77" spans="2:7">
      <c r="B77">
        <v>424</v>
      </c>
      <c r="C77">
        <v>171885</v>
      </c>
      <c r="D77">
        <v>0.8</v>
      </c>
      <c r="E77">
        <v>150000</v>
      </c>
      <c r="F77">
        <f t="shared" si="2"/>
        <v>120000</v>
      </c>
      <c r="G77">
        <f t="shared" si="3"/>
        <v>0.69814119905750938</v>
      </c>
    </row>
    <row r="78" spans="2:7">
      <c r="B78">
        <v>425</v>
      </c>
      <c r="C78">
        <v>166998</v>
      </c>
      <c r="D78">
        <v>0.8</v>
      </c>
      <c r="E78">
        <v>150000</v>
      </c>
      <c r="F78">
        <f t="shared" si="2"/>
        <v>120000</v>
      </c>
      <c r="G78">
        <f t="shared" si="3"/>
        <v>0.71857147989796288</v>
      </c>
    </row>
    <row r="79" spans="2:7">
      <c r="B79">
        <v>426</v>
      </c>
      <c r="C79">
        <v>165782</v>
      </c>
      <c r="D79">
        <v>0.8</v>
      </c>
      <c r="E79">
        <v>150000</v>
      </c>
      <c r="F79">
        <f t="shared" si="2"/>
        <v>120000</v>
      </c>
      <c r="G79">
        <f t="shared" si="3"/>
        <v>0.72384215415425079</v>
      </c>
    </row>
    <row r="80" spans="2:7">
      <c r="B80">
        <v>429</v>
      </c>
      <c r="C80">
        <v>161562</v>
      </c>
      <c r="D80">
        <v>0.8</v>
      </c>
      <c r="E80">
        <v>150000</v>
      </c>
      <c r="F80">
        <f t="shared" si="2"/>
        <v>120000</v>
      </c>
      <c r="G80">
        <f t="shared" si="3"/>
        <v>0.74274891372971363</v>
      </c>
    </row>
    <row r="81" spans="2:7">
      <c r="B81">
        <v>430</v>
      </c>
      <c r="C81">
        <v>162378</v>
      </c>
      <c r="D81">
        <v>0.9</v>
      </c>
      <c r="E81">
        <v>150000</v>
      </c>
      <c r="F81">
        <f t="shared" si="2"/>
        <v>135000</v>
      </c>
      <c r="G81">
        <f t="shared" si="3"/>
        <v>0.83139341536415035</v>
      </c>
    </row>
    <row r="82" spans="2:7">
      <c r="B82">
        <v>506</v>
      </c>
      <c r="C82">
        <v>149489</v>
      </c>
      <c r="D82">
        <v>0.9</v>
      </c>
      <c r="E82">
        <v>150000</v>
      </c>
      <c r="F82">
        <f t="shared" si="2"/>
        <v>135000</v>
      </c>
      <c r="G82">
        <f t="shared" si="3"/>
        <v>0.90307648054371892</v>
      </c>
    </row>
    <row r="83" spans="2:7">
      <c r="B83">
        <v>507</v>
      </c>
      <c r="C83">
        <v>150416</v>
      </c>
      <c r="D83">
        <v>0.9</v>
      </c>
      <c r="E83">
        <v>150000</v>
      </c>
      <c r="F83">
        <f t="shared" si="2"/>
        <v>135000</v>
      </c>
      <c r="G83">
        <f t="shared" si="3"/>
        <v>0.89751090309541537</v>
      </c>
    </row>
    <row r="84" spans="2:7">
      <c r="B84">
        <v>508</v>
      </c>
      <c r="C84">
        <v>148187</v>
      </c>
      <c r="D84">
        <v>0.9</v>
      </c>
      <c r="E84">
        <v>150000</v>
      </c>
      <c r="F84">
        <f t="shared" si="2"/>
        <v>135000</v>
      </c>
      <c r="G84">
        <f t="shared" si="3"/>
        <v>0.91101108734234448</v>
      </c>
    </row>
    <row r="85" spans="2:7">
      <c r="B85">
        <v>509</v>
      </c>
      <c r="C85">
        <v>146948</v>
      </c>
      <c r="D85">
        <v>0.9</v>
      </c>
      <c r="E85">
        <v>150000</v>
      </c>
      <c r="F85">
        <f t="shared" si="2"/>
        <v>135000</v>
      </c>
      <c r="G85">
        <f t="shared" si="3"/>
        <v>0.9186923265372785</v>
      </c>
    </row>
    <row r="86" spans="2:7">
      <c r="B86">
        <v>510</v>
      </c>
      <c r="C86">
        <v>153387</v>
      </c>
      <c r="D86">
        <v>0.9</v>
      </c>
      <c r="E86">
        <v>150000</v>
      </c>
      <c r="F86">
        <f t="shared" si="2"/>
        <v>135000</v>
      </c>
      <c r="G86">
        <f t="shared" si="3"/>
        <v>0.88012673825030807</v>
      </c>
    </row>
    <row r="87" spans="2:7">
      <c r="B87">
        <v>513</v>
      </c>
      <c r="C87">
        <v>150306</v>
      </c>
      <c r="D87">
        <v>0.9</v>
      </c>
      <c r="E87">
        <v>150000</v>
      </c>
      <c r="F87">
        <f t="shared" si="2"/>
        <v>135000</v>
      </c>
      <c r="G87">
        <f t="shared" si="3"/>
        <v>0.8981677378148577</v>
      </c>
    </row>
    <row r="88" spans="2:7">
      <c r="B88">
        <v>514</v>
      </c>
      <c r="C88">
        <v>149460</v>
      </c>
      <c r="D88">
        <v>0.9</v>
      </c>
      <c r="E88">
        <v>150000</v>
      </c>
      <c r="F88">
        <f t="shared" si="2"/>
        <v>135000</v>
      </c>
      <c r="G88">
        <f t="shared" si="3"/>
        <v>0.90325170614211159</v>
      </c>
    </row>
    <row r="89" spans="2:7">
      <c r="B89">
        <v>515</v>
      </c>
      <c r="C89">
        <v>152869</v>
      </c>
      <c r="D89">
        <v>0.9</v>
      </c>
      <c r="E89">
        <v>150000</v>
      </c>
      <c r="F89">
        <f t="shared" si="2"/>
        <v>135000</v>
      </c>
      <c r="G89">
        <f t="shared" si="3"/>
        <v>0.88310906724057858</v>
      </c>
    </row>
    <row r="90" spans="2:7">
      <c r="B90">
        <v>516</v>
      </c>
      <c r="C90">
        <v>153367</v>
      </c>
      <c r="D90">
        <v>0.9</v>
      </c>
      <c r="E90">
        <v>150000</v>
      </c>
      <c r="F90">
        <f t="shared" si="2"/>
        <v>135000</v>
      </c>
      <c r="G90">
        <f t="shared" si="3"/>
        <v>0.88024151218971491</v>
      </c>
    </row>
    <row r="91" spans="2:7">
      <c r="B91">
        <v>517</v>
      </c>
      <c r="C91">
        <v>147875</v>
      </c>
      <c r="D91">
        <v>0.9</v>
      </c>
      <c r="E91">
        <v>150000</v>
      </c>
      <c r="F91">
        <f t="shared" si="2"/>
        <v>135000</v>
      </c>
      <c r="G91">
        <f t="shared" si="3"/>
        <v>0.91293322062552829</v>
      </c>
    </row>
    <row r="92" spans="2:7">
      <c r="B92">
        <v>520</v>
      </c>
      <c r="C92">
        <v>146931</v>
      </c>
      <c r="D92">
        <v>0.9</v>
      </c>
      <c r="E92">
        <v>150000</v>
      </c>
      <c r="F92">
        <f t="shared" si="2"/>
        <v>135000</v>
      </c>
      <c r="G92">
        <f t="shared" si="3"/>
        <v>0.91879861976029564</v>
      </c>
    </row>
    <row r="93" spans="2:7">
      <c r="B93">
        <v>521</v>
      </c>
      <c r="C93">
        <v>149372</v>
      </c>
      <c r="D93">
        <v>0.9</v>
      </c>
      <c r="E93">
        <v>150000</v>
      </c>
      <c r="F93">
        <f t="shared" si="2"/>
        <v>135000</v>
      </c>
      <c r="G93">
        <f t="shared" si="3"/>
        <v>0.90378384168384973</v>
      </c>
    </row>
    <row r="94" spans="2:7">
      <c r="B94">
        <v>522</v>
      </c>
      <c r="C94">
        <v>148863</v>
      </c>
      <c r="D94">
        <v>0.9</v>
      </c>
      <c r="E94">
        <v>150000</v>
      </c>
      <c r="F94">
        <f t="shared" si="2"/>
        <v>135000</v>
      </c>
      <c r="G94">
        <f t="shared" si="3"/>
        <v>0.90687410572136795</v>
      </c>
    </row>
    <row r="95" spans="2:7">
      <c r="B95">
        <v>523</v>
      </c>
      <c r="C95">
        <v>145124</v>
      </c>
      <c r="D95">
        <v>0.9</v>
      </c>
      <c r="E95">
        <v>150000</v>
      </c>
      <c r="F95">
        <f t="shared" si="2"/>
        <v>135000</v>
      </c>
      <c r="G95">
        <f t="shared" si="3"/>
        <v>0.9302389680549048</v>
      </c>
    </row>
    <row r="96" spans="2:7">
      <c r="B96">
        <v>524</v>
      </c>
      <c r="C96">
        <v>144375</v>
      </c>
      <c r="D96">
        <v>0.9</v>
      </c>
      <c r="E96">
        <v>150000</v>
      </c>
      <c r="F96">
        <f t="shared" si="2"/>
        <v>135000</v>
      </c>
      <c r="G96">
        <f t="shared" si="3"/>
        <v>0.93506493506493504</v>
      </c>
    </row>
    <row r="97" spans="2:7">
      <c r="B97">
        <v>527</v>
      </c>
      <c r="C97">
        <v>149195</v>
      </c>
      <c r="D97">
        <v>0.9</v>
      </c>
      <c r="E97">
        <v>150000</v>
      </c>
      <c r="F97">
        <f t="shared" si="2"/>
        <v>135000</v>
      </c>
      <c r="G97">
        <f t="shared" si="3"/>
        <v>0.90485606085994841</v>
      </c>
    </row>
    <row r="98" spans="2:7">
      <c r="B98">
        <v>528</v>
      </c>
      <c r="C98">
        <v>150516</v>
      </c>
      <c r="D98">
        <v>0.9</v>
      </c>
      <c r="E98">
        <v>150000</v>
      </c>
      <c r="F98">
        <f t="shared" si="2"/>
        <v>135000</v>
      </c>
      <c r="G98">
        <f t="shared" si="3"/>
        <v>0.89691461372877301</v>
      </c>
    </row>
    <row r="99" spans="2:7">
      <c r="B99">
        <v>529</v>
      </c>
      <c r="C99">
        <v>149789</v>
      </c>
      <c r="D99">
        <v>0.9</v>
      </c>
      <c r="E99">
        <v>150000</v>
      </c>
      <c r="F99">
        <f t="shared" si="2"/>
        <v>135000</v>
      </c>
      <c r="G99">
        <f t="shared" si="3"/>
        <v>0.90126778334857705</v>
      </c>
    </row>
    <row r="100" spans="2:7">
      <c r="B100">
        <v>530</v>
      </c>
      <c r="C100">
        <v>148524</v>
      </c>
      <c r="D100">
        <v>0.9</v>
      </c>
      <c r="E100">
        <v>150000</v>
      </c>
      <c r="F100">
        <f t="shared" si="2"/>
        <v>135000</v>
      </c>
      <c r="G100">
        <f t="shared" si="3"/>
        <v>0.9089440090490426</v>
      </c>
    </row>
    <row r="101" spans="2:7">
      <c r="B101">
        <v>531</v>
      </c>
      <c r="C101">
        <v>148366</v>
      </c>
      <c r="D101">
        <v>0.9</v>
      </c>
      <c r="E101">
        <v>150000</v>
      </c>
      <c r="F101">
        <f t="shared" si="2"/>
        <v>135000</v>
      </c>
      <c r="G101">
        <f t="shared" si="3"/>
        <v>0.90991197444158367</v>
      </c>
    </row>
    <row r="102" spans="2:7">
      <c r="B102">
        <v>603</v>
      </c>
      <c r="C102">
        <v>146898</v>
      </c>
      <c r="D102">
        <v>0.9</v>
      </c>
      <c r="E102">
        <v>150000</v>
      </c>
      <c r="F102">
        <f t="shared" si="2"/>
        <v>135000</v>
      </c>
      <c r="G102">
        <f t="shared" si="3"/>
        <v>0.91900502389413063</v>
      </c>
    </row>
    <row r="103" spans="2:7">
      <c r="B103">
        <v>604</v>
      </c>
      <c r="C103">
        <v>145627</v>
      </c>
      <c r="D103">
        <v>0.9</v>
      </c>
      <c r="E103">
        <v>150000</v>
      </c>
      <c r="F103">
        <f t="shared" si="2"/>
        <v>135000</v>
      </c>
      <c r="G103">
        <f t="shared" si="3"/>
        <v>0.92702589492333154</v>
      </c>
    </row>
    <row r="104" spans="2:7">
      <c r="B104">
        <v>605</v>
      </c>
      <c r="C104">
        <v>145118</v>
      </c>
      <c r="D104">
        <v>0.9</v>
      </c>
      <c r="E104">
        <v>150000</v>
      </c>
      <c r="F104">
        <f t="shared" si="2"/>
        <v>135000</v>
      </c>
      <c r="G104">
        <f t="shared" si="3"/>
        <v>0.93027742940227953</v>
      </c>
    </row>
    <row r="105" spans="2:7">
      <c r="B105">
        <v>606</v>
      </c>
      <c r="C105">
        <v>141606</v>
      </c>
      <c r="D105">
        <v>0.9</v>
      </c>
      <c r="E105">
        <v>150000</v>
      </c>
      <c r="F105">
        <f t="shared" si="2"/>
        <v>135000</v>
      </c>
      <c r="G105">
        <f t="shared" si="3"/>
        <v>0.95334943434600228</v>
      </c>
    </row>
    <row r="106" spans="2:7">
      <c r="B106">
        <v>610</v>
      </c>
      <c r="C106">
        <v>143134</v>
      </c>
      <c r="D106">
        <v>0.9</v>
      </c>
      <c r="E106">
        <v>150000</v>
      </c>
      <c r="F106">
        <f t="shared" si="2"/>
        <v>135000</v>
      </c>
      <c r="G106">
        <f t="shared" si="3"/>
        <v>0.9431721324073945</v>
      </c>
    </row>
    <row r="107" spans="2:7">
      <c r="B107">
        <v>611</v>
      </c>
      <c r="C107">
        <v>148735</v>
      </c>
      <c r="D107">
        <v>0.9</v>
      </c>
      <c r="E107">
        <v>150000</v>
      </c>
      <c r="F107">
        <f t="shared" si="2"/>
        <v>135000</v>
      </c>
      <c r="G107">
        <f t="shared" si="3"/>
        <v>0.90765455340034285</v>
      </c>
    </row>
    <row r="108" spans="2:7">
      <c r="B108">
        <v>612</v>
      </c>
      <c r="C108">
        <v>147390</v>
      </c>
      <c r="D108">
        <v>0.9</v>
      </c>
      <c r="E108">
        <v>150000</v>
      </c>
      <c r="F108">
        <f t="shared" si="2"/>
        <v>135000</v>
      </c>
      <c r="G108">
        <f t="shared" si="3"/>
        <v>0.91593730917972727</v>
      </c>
    </row>
    <row r="109" spans="2:7">
      <c r="B109">
        <v>613</v>
      </c>
      <c r="C109">
        <v>147983</v>
      </c>
      <c r="D109">
        <v>0.9</v>
      </c>
      <c r="E109">
        <v>150000</v>
      </c>
      <c r="F109">
        <f t="shared" si="2"/>
        <v>135000</v>
      </c>
      <c r="G109">
        <f t="shared" si="3"/>
        <v>0.91226694958204657</v>
      </c>
    </row>
    <row r="110" spans="2:7">
      <c r="B110">
        <v>614</v>
      </c>
      <c r="C110">
        <v>145396</v>
      </c>
      <c r="D110">
        <v>0.9</v>
      </c>
      <c r="E110">
        <v>150000</v>
      </c>
      <c r="F110">
        <f t="shared" si="2"/>
        <v>135000</v>
      </c>
      <c r="G110">
        <f t="shared" si="3"/>
        <v>0.92849872073509587</v>
      </c>
    </row>
    <row r="111" spans="2:7">
      <c r="B111">
        <v>617</v>
      </c>
      <c r="C111">
        <v>144235</v>
      </c>
      <c r="D111">
        <v>0.9</v>
      </c>
      <c r="E111">
        <v>150000</v>
      </c>
      <c r="F111">
        <f t="shared" si="2"/>
        <v>135000</v>
      </c>
      <c r="G111">
        <f t="shared" si="3"/>
        <v>0.93597254480535241</v>
      </c>
    </row>
    <row r="112" spans="2:7">
      <c r="B112">
        <v>618</v>
      </c>
      <c r="C112">
        <v>145575</v>
      </c>
      <c r="D112">
        <v>0.9</v>
      </c>
      <c r="E112">
        <v>150000</v>
      </c>
      <c r="F112">
        <f t="shared" si="2"/>
        <v>135000</v>
      </c>
      <c r="G112">
        <f t="shared" si="3"/>
        <v>0.92735703245749612</v>
      </c>
    </row>
    <row r="113" spans="2:7">
      <c r="B113">
        <v>619</v>
      </c>
      <c r="C113">
        <v>146999</v>
      </c>
      <c r="D113">
        <v>0.9</v>
      </c>
      <c r="E113">
        <v>150000</v>
      </c>
      <c r="F113">
        <f t="shared" si="2"/>
        <v>135000</v>
      </c>
      <c r="G113">
        <f t="shared" si="3"/>
        <v>0.9183735943781931</v>
      </c>
    </row>
    <row r="114" spans="2:7">
      <c r="B114">
        <v>620</v>
      </c>
      <c r="C114">
        <v>149801</v>
      </c>
      <c r="D114">
        <v>0.9</v>
      </c>
      <c r="E114">
        <v>150000</v>
      </c>
      <c r="F114">
        <f t="shared" si="2"/>
        <v>135000</v>
      </c>
      <c r="G114">
        <f t="shared" si="3"/>
        <v>0.90119558614428474</v>
      </c>
    </row>
    <row r="115" spans="2:7">
      <c r="B115">
        <v>621</v>
      </c>
      <c r="C115">
        <v>152381</v>
      </c>
      <c r="D115">
        <v>0.9</v>
      </c>
      <c r="E115">
        <v>150000</v>
      </c>
      <c r="F115">
        <f t="shared" si="2"/>
        <v>135000</v>
      </c>
      <c r="G115">
        <f t="shared" si="3"/>
        <v>0.88593722314461776</v>
      </c>
    </row>
    <row r="116" spans="2:7">
      <c r="B116">
        <v>624</v>
      </c>
      <c r="C116">
        <v>151446</v>
      </c>
      <c r="D116">
        <v>0.9</v>
      </c>
      <c r="E116">
        <v>150000</v>
      </c>
      <c r="F116">
        <f t="shared" si="2"/>
        <v>135000</v>
      </c>
      <c r="G116">
        <f t="shared" si="3"/>
        <v>0.89140683808090015</v>
      </c>
    </row>
    <row r="117" spans="2:7">
      <c r="B117">
        <v>625</v>
      </c>
      <c r="C117">
        <v>149847</v>
      </c>
      <c r="D117">
        <v>0.9</v>
      </c>
      <c r="E117">
        <v>150000</v>
      </c>
      <c r="F117">
        <f t="shared" si="2"/>
        <v>135000</v>
      </c>
      <c r="G117">
        <f t="shared" si="3"/>
        <v>0.90091893731606243</v>
      </c>
    </row>
    <row r="118" spans="2:7">
      <c r="B118">
        <v>626</v>
      </c>
      <c r="C118">
        <v>150455</v>
      </c>
      <c r="D118">
        <v>0.9</v>
      </c>
      <c r="E118">
        <v>150000</v>
      </c>
      <c r="F118">
        <f t="shared" si="2"/>
        <v>135000</v>
      </c>
      <c r="G118">
        <f t="shared" si="3"/>
        <v>0.89727825595693067</v>
      </c>
    </row>
    <row r="119" spans="2:7">
      <c r="B119">
        <v>627</v>
      </c>
      <c r="C119">
        <v>152524</v>
      </c>
      <c r="D119">
        <v>0.9</v>
      </c>
      <c r="E119">
        <v>150000</v>
      </c>
      <c r="F119">
        <f t="shared" si="2"/>
        <v>135000</v>
      </c>
      <c r="G119">
        <f t="shared" si="3"/>
        <v>0.88510660617345471</v>
      </c>
    </row>
    <row r="120" spans="2:7">
      <c r="B120">
        <v>628</v>
      </c>
      <c r="C120">
        <v>151151</v>
      </c>
      <c r="D120">
        <v>0.9</v>
      </c>
      <c r="E120">
        <v>150000</v>
      </c>
      <c r="F120">
        <f t="shared" si="2"/>
        <v>135000</v>
      </c>
      <c r="G120">
        <f t="shared" si="3"/>
        <v>0.89314658851082696</v>
      </c>
    </row>
    <row r="121" spans="2:7">
      <c r="B121">
        <v>701</v>
      </c>
      <c r="C121">
        <v>156816</v>
      </c>
      <c r="D121">
        <v>0.9</v>
      </c>
      <c r="E121">
        <v>150000</v>
      </c>
      <c r="F121">
        <f t="shared" si="2"/>
        <v>135000</v>
      </c>
      <c r="G121">
        <f t="shared" si="3"/>
        <v>0.8608815426997245</v>
      </c>
    </row>
    <row r="122" spans="2:7">
      <c r="B122">
        <v>702</v>
      </c>
      <c r="C122">
        <v>157051</v>
      </c>
      <c r="D122">
        <v>0.9</v>
      </c>
      <c r="E122">
        <v>150000</v>
      </c>
      <c r="F122">
        <f t="shared" si="2"/>
        <v>135000</v>
      </c>
      <c r="G122">
        <f t="shared" si="3"/>
        <v>0.85959338049423439</v>
      </c>
    </row>
    <row r="123" spans="2:7">
      <c r="B123">
        <v>703</v>
      </c>
      <c r="C123">
        <v>154436</v>
      </c>
      <c r="D123">
        <v>0.9</v>
      </c>
      <c r="E123">
        <v>150000</v>
      </c>
      <c r="F123">
        <f t="shared" si="2"/>
        <v>135000</v>
      </c>
      <c r="G123">
        <f t="shared" si="3"/>
        <v>0.87414851459504261</v>
      </c>
    </row>
    <row r="124" spans="2:7">
      <c r="B124">
        <v>704</v>
      </c>
      <c r="C124">
        <v>153274</v>
      </c>
      <c r="D124">
        <v>0.9</v>
      </c>
      <c r="E124">
        <v>150000</v>
      </c>
      <c r="F124">
        <f t="shared" si="2"/>
        <v>135000</v>
      </c>
      <c r="G124">
        <f t="shared" si="3"/>
        <v>0.88077560447303527</v>
      </c>
    </row>
    <row r="125" spans="2:7">
      <c r="B125">
        <v>705</v>
      </c>
      <c r="C125">
        <v>154774</v>
      </c>
      <c r="D125">
        <v>0.9</v>
      </c>
      <c r="E125">
        <v>150000</v>
      </c>
      <c r="F125">
        <f t="shared" si="2"/>
        <v>135000</v>
      </c>
      <c r="G125">
        <f t="shared" si="3"/>
        <v>0.87223952343416855</v>
      </c>
    </row>
    <row r="126" spans="2:7">
      <c r="B126">
        <v>708</v>
      </c>
      <c r="C126">
        <v>150666</v>
      </c>
      <c r="D126">
        <v>0.9</v>
      </c>
      <c r="E126">
        <v>150000</v>
      </c>
      <c r="F126">
        <f t="shared" si="2"/>
        <v>135000</v>
      </c>
      <c r="G126">
        <f t="shared" si="3"/>
        <v>0.89602166381267179</v>
      </c>
    </row>
    <row r="127" spans="2:7">
      <c r="B127">
        <v>709</v>
      </c>
      <c r="C127">
        <v>151779</v>
      </c>
      <c r="D127">
        <v>0.9</v>
      </c>
      <c r="E127">
        <v>150000</v>
      </c>
      <c r="F127">
        <f t="shared" si="2"/>
        <v>135000</v>
      </c>
      <c r="G127">
        <f t="shared" si="3"/>
        <v>0.88945110983732922</v>
      </c>
    </row>
    <row r="128" spans="2:7">
      <c r="B128">
        <v>710</v>
      </c>
      <c r="C128">
        <v>151043</v>
      </c>
      <c r="D128">
        <v>0.9</v>
      </c>
      <c r="E128">
        <v>150000</v>
      </c>
      <c r="F128">
        <f t="shared" si="2"/>
        <v>135000</v>
      </c>
      <c r="G128">
        <f t="shared" si="3"/>
        <v>0.89378521348225337</v>
      </c>
    </row>
    <row r="129" spans="2:7">
      <c r="B129">
        <v>711</v>
      </c>
      <c r="C129">
        <v>151420</v>
      </c>
      <c r="D129">
        <v>0.9</v>
      </c>
      <c r="E129">
        <v>150000</v>
      </c>
      <c r="F129">
        <f t="shared" si="2"/>
        <v>135000</v>
      </c>
      <c r="G129">
        <f t="shared" si="3"/>
        <v>0.89155989961695947</v>
      </c>
    </row>
    <row r="130" spans="2:7">
      <c r="B130">
        <v>712</v>
      </c>
      <c r="C130">
        <v>151807</v>
      </c>
      <c r="D130">
        <v>0.9</v>
      </c>
      <c r="E130">
        <v>150000</v>
      </c>
      <c r="F130">
        <f t="shared" si="2"/>
        <v>135000</v>
      </c>
      <c r="G130">
        <f t="shared" si="3"/>
        <v>0.88928705527413099</v>
      </c>
    </row>
    <row r="131" spans="2:7">
      <c r="B131">
        <v>715</v>
      </c>
      <c r="C131">
        <v>154747</v>
      </c>
      <c r="D131">
        <v>0.9</v>
      </c>
      <c r="E131">
        <v>150000</v>
      </c>
      <c r="F131">
        <f t="shared" si="2"/>
        <v>135000</v>
      </c>
      <c r="G131">
        <f t="shared" si="3"/>
        <v>0.87239171034010354</v>
      </c>
    </row>
    <row r="132" spans="2:7">
      <c r="B132">
        <v>716</v>
      </c>
      <c r="C132">
        <v>154527</v>
      </c>
      <c r="D132">
        <v>0.9</v>
      </c>
      <c r="E132">
        <v>150000</v>
      </c>
      <c r="F132">
        <f t="shared" ref="F132:F146" si="4">E132*D132</f>
        <v>135000</v>
      </c>
      <c r="G132">
        <f t="shared" ref="G132:G146" si="5">F132/C132</f>
        <v>0.87363373391057875</v>
      </c>
    </row>
    <row r="133" spans="2:7">
      <c r="B133">
        <v>717</v>
      </c>
      <c r="C133">
        <v>155022</v>
      </c>
      <c r="D133">
        <v>0.9</v>
      </c>
      <c r="E133">
        <v>150000</v>
      </c>
      <c r="F133">
        <f t="shared" si="4"/>
        <v>135000</v>
      </c>
      <c r="G133">
        <f t="shared" si="5"/>
        <v>0.87084413825134499</v>
      </c>
    </row>
    <row r="134" spans="2:7">
      <c r="B134">
        <v>718</v>
      </c>
      <c r="C134">
        <v>152448</v>
      </c>
      <c r="D134">
        <v>0.9</v>
      </c>
      <c r="E134">
        <v>150000</v>
      </c>
      <c r="F134">
        <f t="shared" si="4"/>
        <v>135000</v>
      </c>
      <c r="G134">
        <f t="shared" si="5"/>
        <v>0.88554785894206545</v>
      </c>
    </row>
    <row r="135" spans="2:7">
      <c r="B135">
        <v>719</v>
      </c>
      <c r="C135">
        <v>154198</v>
      </c>
      <c r="D135">
        <v>0.9</v>
      </c>
      <c r="E135">
        <v>150000</v>
      </c>
      <c r="F135">
        <f t="shared" si="4"/>
        <v>135000</v>
      </c>
      <c r="G135">
        <f t="shared" si="5"/>
        <v>0.87549773667622144</v>
      </c>
    </row>
    <row r="136" spans="2:7">
      <c r="B136">
        <v>722</v>
      </c>
      <c r="C136">
        <v>151597</v>
      </c>
      <c r="D136">
        <v>0.9</v>
      </c>
      <c r="E136">
        <v>150000</v>
      </c>
      <c r="F136">
        <f t="shared" si="4"/>
        <v>135000</v>
      </c>
      <c r="G136">
        <f t="shared" si="5"/>
        <v>0.89051894166771106</v>
      </c>
    </row>
    <row r="137" spans="2:7">
      <c r="B137">
        <v>723</v>
      </c>
      <c r="C137">
        <v>153493</v>
      </c>
      <c r="D137">
        <v>0.9</v>
      </c>
      <c r="E137">
        <v>150000</v>
      </c>
      <c r="F137">
        <f t="shared" si="4"/>
        <v>135000</v>
      </c>
      <c r="G137">
        <f t="shared" si="5"/>
        <v>0.87951893571693818</v>
      </c>
    </row>
    <row r="138" spans="2:7">
      <c r="B138">
        <v>724</v>
      </c>
      <c r="C138">
        <v>155372</v>
      </c>
      <c r="D138">
        <v>0.9</v>
      </c>
      <c r="E138">
        <v>150000</v>
      </c>
      <c r="F138">
        <f t="shared" si="4"/>
        <v>135000</v>
      </c>
      <c r="G138">
        <f t="shared" si="5"/>
        <v>0.86888242411760164</v>
      </c>
    </row>
    <row r="139" spans="2:7">
      <c r="B139">
        <v>725</v>
      </c>
      <c r="C139">
        <v>156608</v>
      </c>
      <c r="D139">
        <v>0.9</v>
      </c>
      <c r="E139">
        <v>150000</v>
      </c>
      <c r="F139">
        <f t="shared" si="4"/>
        <v>135000</v>
      </c>
      <c r="G139">
        <f t="shared" si="5"/>
        <v>0.86202492848385781</v>
      </c>
    </row>
    <row r="140" spans="2:7">
      <c r="B140">
        <v>726</v>
      </c>
      <c r="C140">
        <v>156186</v>
      </c>
      <c r="D140">
        <v>0.9</v>
      </c>
      <c r="E140">
        <v>150000</v>
      </c>
      <c r="F140">
        <f t="shared" si="4"/>
        <v>135000</v>
      </c>
      <c r="G140">
        <f t="shared" si="5"/>
        <v>0.86435403941454425</v>
      </c>
    </row>
    <row r="141" spans="2:7">
      <c r="B141">
        <v>729</v>
      </c>
      <c r="C141">
        <v>156652</v>
      </c>
      <c r="D141">
        <v>0.9</v>
      </c>
      <c r="E141">
        <v>150000</v>
      </c>
      <c r="F141">
        <f t="shared" si="4"/>
        <v>135000</v>
      </c>
      <c r="G141">
        <f t="shared" si="5"/>
        <v>0.86178280519878458</v>
      </c>
    </row>
    <row r="142" spans="2:7">
      <c r="B142">
        <v>730</v>
      </c>
      <c r="C142">
        <v>158013</v>
      </c>
      <c r="D142">
        <v>0.9</v>
      </c>
      <c r="E142">
        <v>150000</v>
      </c>
      <c r="F142">
        <f t="shared" si="4"/>
        <v>135000</v>
      </c>
      <c r="G142">
        <f t="shared" si="5"/>
        <v>0.85436008429686161</v>
      </c>
    </row>
    <row r="143" spans="2:7">
      <c r="B143">
        <v>731</v>
      </c>
      <c r="C143">
        <v>157039</v>
      </c>
      <c r="D143">
        <v>0.9</v>
      </c>
      <c r="E143">
        <v>150000</v>
      </c>
      <c r="F143">
        <f t="shared" si="4"/>
        <v>135000</v>
      </c>
      <c r="G143">
        <f t="shared" si="5"/>
        <v>0.85965906558243499</v>
      </c>
    </row>
    <row r="144" spans="2:7">
      <c r="B144">
        <v>801</v>
      </c>
      <c r="C144">
        <v>157387</v>
      </c>
      <c r="D144">
        <v>0.9</v>
      </c>
      <c r="E144">
        <v>150000</v>
      </c>
      <c r="F144">
        <f t="shared" si="4"/>
        <v>135000</v>
      </c>
      <c r="G144">
        <f t="shared" si="5"/>
        <v>0.85775826465972416</v>
      </c>
    </row>
    <row r="145" spans="2:7">
      <c r="B145">
        <v>802</v>
      </c>
      <c r="C145">
        <v>155674</v>
      </c>
      <c r="D145">
        <v>0.9</v>
      </c>
      <c r="E145">
        <v>150000</v>
      </c>
      <c r="F145">
        <f t="shared" si="4"/>
        <v>135000</v>
      </c>
      <c r="G145">
        <f t="shared" si="5"/>
        <v>0.86719683441037043</v>
      </c>
    </row>
    <row r="146" spans="2:7">
      <c r="B146">
        <v>805</v>
      </c>
      <c r="C146">
        <v>153137</v>
      </c>
      <c r="D146">
        <v>0.9</v>
      </c>
      <c r="E146">
        <v>150000</v>
      </c>
      <c r="F146">
        <f t="shared" si="4"/>
        <v>135000</v>
      </c>
      <c r="G146">
        <f t="shared" si="5"/>
        <v>0.88156356726330021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D066-A108-1E4A-90C1-B96232E4E223}">
  <dimension ref="A1:Y134"/>
  <sheetViews>
    <sheetView workbookViewId="0">
      <pane xSplit="1" ySplit="1" topLeftCell="F2" activePane="bottomRight" state="frozen"/>
      <selection activeCell="D23" sqref="D23"/>
      <selection pane="topRight" activeCell="D23" sqref="D23"/>
      <selection pane="bottomLeft" activeCell="D23" sqref="D23"/>
      <selection pane="bottomRight" activeCell="N2" sqref="N2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1.3302</v>
      </c>
      <c r="G1" s="31" t="s">
        <v>50</v>
      </c>
      <c r="H1" s="45" t="str">
        <f>"盈利"&amp;ROUND(SUM(H2:H19966),2)</f>
        <v>盈利2077.73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22" si="4">N2*D2</f>
        <v>149.85083399999999</v>
      </c>
      <c r="P2" s="2"/>
      <c r="Q2" s="2"/>
      <c r="R2" s="6">
        <v>0</v>
      </c>
      <c r="S2" s="6">
        <f t="shared" ref="S2:S19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19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9" si="7">R2+Q3</f>
        <v>0</v>
      </c>
      <c r="S3" s="6">
        <f t="shared" si="5"/>
        <v>299.48488599999996</v>
      </c>
      <c r="T3">
        <f t="shared" ref="T3:T22" si="8">T2+B3</f>
        <v>300</v>
      </c>
      <c r="U3" s="6">
        <f t="shared" ref="U3:U19" si="9">S3-T3</f>
        <v>-0.5151140000000396</v>
      </c>
      <c r="V3" s="4">
        <f t="shared" ref="V3:V19" si="10">S3/T3-1</f>
        <v>-1.7170466666668327E-3</v>
      </c>
      <c r="W3" s="4">
        <f t="shared" ref="W3:W19" si="11">O3/(T3-R3)-1</f>
        <v>-1.7170466666668327E-3</v>
      </c>
      <c r="X3" s="1">
        <f t="shared" ref="X3:X19" si="12">R3/S3</f>
        <v>0</v>
      </c>
    </row>
    <row r="4" spans="1:24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22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si="7"/>
        <v>0</v>
      </c>
      <c r="S12" s="6">
        <f t="shared" si="5"/>
        <v>1684.1135999999999</v>
      </c>
      <c r="T12">
        <f t="shared" si="8"/>
        <v>1650</v>
      </c>
      <c r="U12" s="6">
        <f t="shared" si="9"/>
        <v>34.113599999999906</v>
      </c>
      <c r="V12" s="4">
        <f t="shared" si="10"/>
        <v>2.0674909090909077E-2</v>
      </c>
      <c r="W12" s="4">
        <f t="shared" si="11"/>
        <v>2.0674909090909077E-2</v>
      </c>
      <c r="X12" s="1">
        <f t="shared" si="12"/>
        <v>0</v>
      </c>
    </row>
    <row r="13" spans="1:24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7"/>
        <v>0</v>
      </c>
      <c r="S13" s="6">
        <f t="shared" si="5"/>
        <v>1825.2402099999999</v>
      </c>
      <c r="T13">
        <f t="shared" si="8"/>
        <v>1800</v>
      </c>
      <c r="U13" s="6">
        <f t="shared" si="9"/>
        <v>25.240209999999934</v>
      </c>
      <c r="V13" s="4">
        <f t="shared" si="10"/>
        <v>1.402233888888893E-2</v>
      </c>
      <c r="W13" s="4">
        <f t="shared" si="11"/>
        <v>1.402233888888893E-2</v>
      </c>
      <c r="X13" s="1">
        <f t="shared" si="12"/>
        <v>0</v>
      </c>
    </row>
    <row r="14" spans="1:24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7"/>
        <v>0</v>
      </c>
      <c r="S14" s="6">
        <f t="shared" si="5"/>
        <v>2006.3330559999999</v>
      </c>
      <c r="T14">
        <f t="shared" si="8"/>
        <v>1950</v>
      </c>
      <c r="U14" s="6">
        <f t="shared" si="9"/>
        <v>56.333055999999942</v>
      </c>
      <c r="V14" s="4">
        <f t="shared" si="10"/>
        <v>2.8888746666666743E-2</v>
      </c>
      <c r="W14" s="4">
        <f t="shared" si="11"/>
        <v>2.8888746666666743E-2</v>
      </c>
      <c r="X14" s="1">
        <f t="shared" si="12"/>
        <v>0</v>
      </c>
    </row>
    <row r="15" spans="1:24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7"/>
        <v>0</v>
      </c>
      <c r="S15" s="6">
        <f t="shared" si="5"/>
        <v>2166.6660960000004</v>
      </c>
      <c r="T15">
        <f t="shared" si="8"/>
        <v>2100</v>
      </c>
      <c r="U15" s="6">
        <f t="shared" si="9"/>
        <v>66.66609600000038</v>
      </c>
      <c r="V15" s="4">
        <f t="shared" si="10"/>
        <v>3.1745760000000178E-2</v>
      </c>
      <c r="W15" s="4">
        <f t="shared" si="11"/>
        <v>3.1745760000000178E-2</v>
      </c>
      <c r="X15" s="1">
        <f t="shared" si="12"/>
        <v>0</v>
      </c>
    </row>
    <row r="16" spans="1:24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7"/>
        <v>0</v>
      </c>
      <c r="S16" s="6">
        <f t="shared" si="5"/>
        <v>2289.4834020000003</v>
      </c>
      <c r="T16">
        <f t="shared" si="8"/>
        <v>2250</v>
      </c>
      <c r="U16" s="6">
        <f t="shared" si="9"/>
        <v>39.483402000000297</v>
      </c>
      <c r="V16" s="4">
        <f t="shared" si="10"/>
        <v>1.7548178666666692E-2</v>
      </c>
      <c r="W16" s="4">
        <f t="shared" si="11"/>
        <v>1.7548178666666692E-2</v>
      </c>
      <c r="X16" s="1">
        <f t="shared" si="12"/>
        <v>0</v>
      </c>
    </row>
    <row r="17" spans="1:24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7"/>
        <v>0</v>
      </c>
      <c r="S17" s="6">
        <f t="shared" si="5"/>
        <v>2438.1251620000003</v>
      </c>
      <c r="T17">
        <f t="shared" si="8"/>
        <v>2400</v>
      </c>
      <c r="U17" s="6">
        <f t="shared" si="9"/>
        <v>38.125162000000273</v>
      </c>
      <c r="V17" s="4">
        <f t="shared" si="10"/>
        <v>1.5885484166666686E-2</v>
      </c>
      <c r="W17" s="4">
        <f t="shared" si="11"/>
        <v>1.5885484166666686E-2</v>
      </c>
      <c r="X17" s="1">
        <f t="shared" si="12"/>
        <v>0</v>
      </c>
    </row>
    <row r="18" spans="1:24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7"/>
        <v>0</v>
      </c>
      <c r="S18" s="6">
        <f t="shared" si="5"/>
        <v>2600.8205910000006</v>
      </c>
      <c r="T18">
        <f t="shared" si="8"/>
        <v>2550</v>
      </c>
      <c r="U18" s="6">
        <f t="shared" si="9"/>
        <v>50.820591000000604</v>
      </c>
      <c r="V18" s="4">
        <f t="shared" si="10"/>
        <v>1.9929643529412067E-2</v>
      </c>
      <c r="W18" s="4">
        <f t="shared" si="11"/>
        <v>1.9929643529412067E-2</v>
      </c>
      <c r="X18" s="1">
        <f t="shared" si="12"/>
        <v>0</v>
      </c>
    </row>
    <row r="19" spans="1:24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7"/>
        <v>0</v>
      </c>
      <c r="S19" s="6">
        <f t="shared" si="5"/>
        <v>2770.5619200000001</v>
      </c>
      <c r="T19">
        <f t="shared" si="8"/>
        <v>2700</v>
      </c>
      <c r="U19" s="6">
        <f t="shared" si="9"/>
        <v>70.5619200000001</v>
      </c>
      <c r="V19" s="4">
        <f t="shared" si="10"/>
        <v>2.6134044444444449E-2</v>
      </c>
      <c r="W19" s="4">
        <f t="shared" si="11"/>
        <v>2.6134044444444449E-2</v>
      </c>
      <c r="X19" s="1">
        <f t="shared" si="12"/>
        <v>0</v>
      </c>
    </row>
    <row r="20" spans="1:24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 t="shared" ref="M20:M22" si="14"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ref="R20:R22" si="15">R19+Q20</f>
        <v>0</v>
      </c>
      <c r="S20" s="6">
        <f t="shared" ref="S20:S22" si="16">R20+O20</f>
        <v>2993.8817140000001</v>
      </c>
      <c r="T20">
        <f t="shared" si="8"/>
        <v>2805</v>
      </c>
      <c r="U20" s="6">
        <f t="shared" ref="U20:U22" si="17">S20-T20</f>
        <v>188.8817140000001</v>
      </c>
      <c r="V20" s="4">
        <f t="shared" ref="V20:V22" si="18">S20/T20-1</f>
        <v>6.7337509447415345E-2</v>
      </c>
      <c r="W20" s="4">
        <f t="shared" ref="W20:W22" si="19">O20/(T20-R20)-1</f>
        <v>6.7337509447415345E-2</v>
      </c>
      <c r="X20" s="1">
        <f t="shared" ref="X20:X22" si="20">R20/S20</f>
        <v>0</v>
      </c>
    </row>
    <row r="21" spans="1:24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 t="shared" si="14"/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5"/>
        <v>0</v>
      </c>
      <c r="S21" s="6">
        <f t="shared" si="16"/>
        <v>3144.4053299999996</v>
      </c>
      <c r="T21">
        <f t="shared" si="8"/>
        <v>2895</v>
      </c>
      <c r="U21" s="6">
        <f t="shared" si="17"/>
        <v>249.40532999999959</v>
      </c>
      <c r="V21" s="4">
        <f t="shared" si="18"/>
        <v>8.6150373056994578E-2</v>
      </c>
      <c r="W21" s="4">
        <f t="shared" si="19"/>
        <v>8.6150373056994578E-2</v>
      </c>
      <c r="X21" s="1">
        <f t="shared" si="20"/>
        <v>0</v>
      </c>
    </row>
    <row r="22" spans="1:24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 t="shared" si="14"/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5"/>
        <v>0</v>
      </c>
      <c r="S22" s="6">
        <f t="shared" si="16"/>
        <v>3178.9858499999996</v>
      </c>
      <c r="T22">
        <f t="shared" si="8"/>
        <v>2985</v>
      </c>
      <c r="U22" s="6">
        <f t="shared" si="17"/>
        <v>193.98584999999957</v>
      </c>
      <c r="V22" s="4">
        <f t="shared" si="18"/>
        <v>6.4986884422110425E-2</v>
      </c>
      <c r="W22" s="4">
        <f t="shared" si="19"/>
        <v>6.4986884422110425E-2</v>
      </c>
      <c r="X22" s="1">
        <f t="shared" si="20"/>
        <v>0</v>
      </c>
    </row>
    <row r="23" spans="1:24">
      <c r="A23" s="5" t="s">
        <v>199</v>
      </c>
      <c r="B23">
        <v>270</v>
      </c>
      <c r="C23" s="2">
        <v>256.09168322299797</v>
      </c>
      <c r="D23" s="3">
        <v>1.0528605402430378</v>
      </c>
      <c r="E23" s="19">
        <f>10%*M23+13%</f>
        <v>0.30975255196660967</v>
      </c>
      <c r="F23" s="44">
        <f t="shared" si="0"/>
        <v>0.26167835934530342</v>
      </c>
      <c r="H23" s="41">
        <f t="shared" si="1"/>
        <v>70.653157023231927</v>
      </c>
      <c r="I23" t="s">
        <v>7</v>
      </c>
      <c r="J23" t="s">
        <v>14</v>
      </c>
      <c r="K23" s="2">
        <f t="shared" si="2"/>
        <v>269.62882794991452</v>
      </c>
      <c r="L23" s="2">
        <v>0.37117205008545218</v>
      </c>
      <c r="M23" s="1">
        <f t="shared" ref="M23:M86" si="21">K23/150</f>
        <v>1.7975255196660969</v>
      </c>
      <c r="N23" s="6">
        <f t="shared" ref="N23:N86" si="22">N22+C23-P23</f>
        <v>3419.2616832229978</v>
      </c>
      <c r="O23" s="2">
        <f t="shared" ref="O23:O86" si="23">N23*D23</f>
        <v>3600.0057030304843</v>
      </c>
      <c r="P23" s="2"/>
      <c r="Q23" s="2"/>
      <c r="R23" s="6">
        <f t="shared" ref="R23:R86" si="24">R22+Q23</f>
        <v>0</v>
      </c>
      <c r="S23" s="6">
        <f t="shared" ref="S23:S86" si="25">R23+O23</f>
        <v>3600.0057030304843</v>
      </c>
      <c r="T23">
        <f t="shared" ref="T23:T86" si="26">T22+B23</f>
        <v>3255</v>
      </c>
      <c r="U23" s="6">
        <f t="shared" ref="U23:U86" si="27">S23-T23</f>
        <v>345.00570303048426</v>
      </c>
      <c r="V23" s="4">
        <f t="shared" ref="V23:V86" si="28">S23/T23-1</f>
        <v>0.10599253549323628</v>
      </c>
      <c r="W23" s="4">
        <f t="shared" ref="W23:W86" si="29">O23/(T23-R23)-1</f>
        <v>0.10599253549323628</v>
      </c>
      <c r="X23" s="1">
        <f t="shared" ref="X23:X86" si="30">R23/S23</f>
        <v>0</v>
      </c>
    </row>
    <row r="24" spans="1:24">
      <c r="A24" s="5" t="s">
        <v>200</v>
      </c>
      <c r="B24">
        <v>270</v>
      </c>
      <c r="C24" s="2">
        <v>255.29755802908576</v>
      </c>
      <c r="D24" s="3">
        <v>1.0561400626551032</v>
      </c>
      <c r="E24" s="19">
        <f t="shared" ref="E24:E84" si="31">10%*M24+13%</f>
        <v>0.3097533192883557</v>
      </c>
      <c r="F24" s="37">
        <f t="shared" si="0"/>
        <v>0.25776596922329587</v>
      </c>
      <c r="H24" s="41">
        <f t="shared" si="1"/>
        <v>69.596811690289883</v>
      </c>
      <c r="I24" t="s">
        <v>7</v>
      </c>
      <c r="J24" t="s">
        <v>15</v>
      </c>
      <c r="K24" s="2">
        <f t="shared" si="2"/>
        <v>269.6299789325335</v>
      </c>
      <c r="L24" s="2">
        <v>0.37002106746649605</v>
      </c>
      <c r="M24" s="1">
        <f t="shared" si="21"/>
        <v>1.7975331928835567</v>
      </c>
      <c r="N24" s="6">
        <f t="shared" si="22"/>
        <v>3674.5592412520837</v>
      </c>
      <c r="O24" s="2">
        <f t="shared" si="23"/>
        <v>3880.8492272858639</v>
      </c>
      <c r="P24" s="2"/>
      <c r="Q24" s="2"/>
      <c r="R24" s="6">
        <f t="shared" si="24"/>
        <v>0</v>
      </c>
      <c r="S24" s="6">
        <f t="shared" si="25"/>
        <v>3880.8492272858639</v>
      </c>
      <c r="T24">
        <f t="shared" si="26"/>
        <v>3525</v>
      </c>
      <c r="U24" s="6">
        <f t="shared" si="27"/>
        <v>355.84922728586389</v>
      </c>
      <c r="V24" s="4">
        <f t="shared" si="28"/>
        <v>0.10095013540024511</v>
      </c>
      <c r="W24" s="4">
        <f t="shared" si="29"/>
        <v>0.10095013540024511</v>
      </c>
      <c r="X24" s="1">
        <f t="shared" si="30"/>
        <v>0</v>
      </c>
    </row>
    <row r="25" spans="1:24">
      <c r="A25" s="5" t="s">
        <v>201</v>
      </c>
      <c r="B25">
        <v>255</v>
      </c>
      <c r="C25" s="2">
        <v>242.92928633079794</v>
      </c>
      <c r="D25" s="3">
        <v>1.0482388064538517</v>
      </c>
      <c r="E25" s="19">
        <f t="shared" si="31"/>
        <v>0.2997652701040544</v>
      </c>
      <c r="F25" s="37">
        <f t="shared" si="0"/>
        <v>0.26723347716559787</v>
      </c>
      <c r="H25" s="41">
        <f t="shared" si="1"/>
        <v>68.14453667722745</v>
      </c>
      <c r="I25" t="s">
        <v>7</v>
      </c>
      <c r="J25" t="s">
        <v>16</v>
      </c>
      <c r="K25" s="2">
        <f t="shared" si="2"/>
        <v>254.64790515608161</v>
      </c>
      <c r="L25" s="2">
        <v>0.35209484391838547</v>
      </c>
      <c r="M25" s="1">
        <f t="shared" si="21"/>
        <v>1.697652701040544</v>
      </c>
      <c r="N25" s="6">
        <f t="shared" si="22"/>
        <v>3917.4885275828815</v>
      </c>
      <c r="O25" s="2">
        <f t="shared" si="23"/>
        <v>4106.4634984501363</v>
      </c>
      <c r="P25" s="2"/>
      <c r="Q25" s="2"/>
      <c r="R25" s="6">
        <f t="shared" si="24"/>
        <v>0</v>
      </c>
      <c r="S25" s="6">
        <f t="shared" si="25"/>
        <v>4106.4634984501363</v>
      </c>
      <c r="T25">
        <f t="shared" si="26"/>
        <v>3780</v>
      </c>
      <c r="U25" s="6">
        <f t="shared" si="27"/>
        <v>326.46349845013629</v>
      </c>
      <c r="V25" s="4">
        <f t="shared" si="28"/>
        <v>8.6366004880988445E-2</v>
      </c>
      <c r="W25" s="4">
        <f t="shared" si="29"/>
        <v>8.6366004880988445E-2</v>
      </c>
      <c r="X25" s="1">
        <f t="shared" si="30"/>
        <v>0</v>
      </c>
    </row>
    <row r="26" spans="1:24">
      <c r="A26" s="5" t="s">
        <v>202</v>
      </c>
      <c r="B26">
        <v>270</v>
      </c>
      <c r="C26" s="2">
        <v>254.71337397839173</v>
      </c>
      <c r="D26" s="3">
        <v>1.058565639569695</v>
      </c>
      <c r="E26" s="19">
        <f t="shared" si="31"/>
        <v>0.30975388375492741</v>
      </c>
      <c r="F26" s="37">
        <f t="shared" si="0"/>
        <v>0.25488788913354338</v>
      </c>
      <c r="H26" s="41">
        <f t="shared" si="1"/>
        <v>68.819730066056707</v>
      </c>
      <c r="I26" t="s">
        <v>7</v>
      </c>
      <c r="J26" t="s">
        <v>17</v>
      </c>
      <c r="K26" s="2">
        <f t="shared" si="2"/>
        <v>269.63082563239112</v>
      </c>
      <c r="L26" s="2">
        <v>0.36917436760887307</v>
      </c>
      <c r="M26" s="1">
        <f t="shared" si="21"/>
        <v>1.7975388375492742</v>
      </c>
      <c r="N26" s="6">
        <f t="shared" si="22"/>
        <v>4172.2019015612732</v>
      </c>
      <c r="O26" s="2">
        <f t="shared" si="23"/>
        <v>4416.549574340107</v>
      </c>
      <c r="P26" s="2"/>
      <c r="Q26" s="2"/>
      <c r="R26" s="6">
        <f t="shared" si="24"/>
        <v>0</v>
      </c>
      <c r="S26" s="6">
        <f t="shared" si="25"/>
        <v>4416.549574340107</v>
      </c>
      <c r="T26">
        <f t="shared" si="26"/>
        <v>4050</v>
      </c>
      <c r="U26" s="6">
        <f t="shared" si="27"/>
        <v>366.54957434010703</v>
      </c>
      <c r="V26" s="4">
        <f t="shared" si="28"/>
        <v>9.0506067738298057E-2</v>
      </c>
      <c r="W26" s="4">
        <f t="shared" si="29"/>
        <v>9.0506067738298057E-2</v>
      </c>
      <c r="X26" s="1">
        <f t="shared" si="30"/>
        <v>0</v>
      </c>
    </row>
    <row r="27" spans="1:24">
      <c r="A27" s="5" t="s">
        <v>203</v>
      </c>
      <c r="B27">
        <v>255</v>
      </c>
      <c r="C27" s="2">
        <v>237.42517722816513</v>
      </c>
      <c r="D27" s="3">
        <v>1.0725732023423062</v>
      </c>
      <c r="E27" s="19">
        <f t="shared" si="31"/>
        <v>0.29977058843753512</v>
      </c>
      <c r="F27" s="37">
        <f t="shared" si="0"/>
        <v>0.23852145391727558</v>
      </c>
      <c r="H27" s="41">
        <f t="shared" si="1"/>
        <v>60.822970748905277</v>
      </c>
      <c r="I27" t="s">
        <v>7</v>
      </c>
      <c r="J27" t="s">
        <v>18</v>
      </c>
      <c r="K27" s="2">
        <f t="shared" si="2"/>
        <v>254.65588265630268</v>
      </c>
      <c r="L27" s="2">
        <v>0.34411734369734454</v>
      </c>
      <c r="M27" s="1">
        <f t="shared" si="21"/>
        <v>1.6977058843753512</v>
      </c>
      <c r="N27" s="6">
        <f t="shared" si="22"/>
        <v>4409.6270787894382</v>
      </c>
      <c r="O27" s="2">
        <f t="shared" si="23"/>
        <v>4729.6478370325367</v>
      </c>
      <c r="P27" s="2"/>
      <c r="Q27" s="2"/>
      <c r="R27" s="6">
        <f t="shared" si="24"/>
        <v>0</v>
      </c>
      <c r="S27" s="6">
        <f t="shared" si="25"/>
        <v>4729.6478370325367</v>
      </c>
      <c r="T27">
        <f t="shared" si="26"/>
        <v>4305</v>
      </c>
      <c r="U27" s="6">
        <f t="shared" si="27"/>
        <v>424.6478370325367</v>
      </c>
      <c r="V27" s="4">
        <f t="shared" si="28"/>
        <v>9.8640612551111895E-2</v>
      </c>
      <c r="W27" s="4">
        <f t="shared" si="29"/>
        <v>9.8640612551111895E-2</v>
      </c>
      <c r="X27" s="1">
        <f t="shared" si="30"/>
        <v>0</v>
      </c>
    </row>
    <row r="28" spans="1:24">
      <c r="A28" s="5" t="s">
        <v>204</v>
      </c>
      <c r="B28">
        <v>255</v>
      </c>
      <c r="C28" s="2">
        <v>233.46367913439619</v>
      </c>
      <c r="D28" s="3">
        <v>1.0907976147892071</v>
      </c>
      <c r="E28" s="19">
        <f t="shared" si="31"/>
        <v>0.29977441622647477</v>
      </c>
      <c r="F28" s="37">
        <f t="shared" si="0"/>
        <v>0.2178564156257797</v>
      </c>
      <c r="H28" s="41">
        <f t="shared" si="1"/>
        <v>55.553385984573822</v>
      </c>
      <c r="I28" t="s">
        <v>7</v>
      </c>
      <c r="J28" t="s">
        <v>19</v>
      </c>
      <c r="K28" s="2">
        <f t="shared" si="2"/>
        <v>254.66162433971215</v>
      </c>
      <c r="L28" s="2">
        <v>0.338375660287839</v>
      </c>
      <c r="M28" s="1">
        <f t="shared" si="21"/>
        <v>1.6977441622647476</v>
      </c>
      <c r="N28" s="6">
        <f t="shared" si="22"/>
        <v>4643.0907579238346</v>
      </c>
      <c r="O28" s="2">
        <f t="shared" si="23"/>
        <v>5064.6723239931307</v>
      </c>
      <c r="P28" s="2"/>
      <c r="Q28" s="2"/>
      <c r="R28" s="6">
        <f t="shared" si="24"/>
        <v>0</v>
      </c>
      <c r="S28" s="6">
        <f t="shared" si="25"/>
        <v>5064.6723239931307</v>
      </c>
      <c r="T28">
        <f t="shared" si="26"/>
        <v>4560</v>
      </c>
      <c r="U28" s="6">
        <f t="shared" si="27"/>
        <v>504.6723239931307</v>
      </c>
      <c r="V28" s="4">
        <f t="shared" si="28"/>
        <v>0.11067375526165146</v>
      </c>
      <c r="W28" s="4">
        <f t="shared" si="29"/>
        <v>0.11067375526165146</v>
      </c>
      <c r="X28" s="1">
        <f t="shared" si="30"/>
        <v>0</v>
      </c>
    </row>
    <row r="29" spans="1:24">
      <c r="A29" s="5" t="s">
        <v>206</v>
      </c>
      <c r="B29">
        <v>105</v>
      </c>
      <c r="C29" s="2">
        <v>93.725028633224383</v>
      </c>
      <c r="D29" s="3">
        <v>1.1188490323322189</v>
      </c>
      <c r="E29" s="19">
        <f t="shared" si="31"/>
        <v>0.19990943839439507</v>
      </c>
      <c r="F29" s="37">
        <f t="shared" si="0"/>
        <v>0.18736221988490545</v>
      </c>
      <c r="H29" s="41">
        <f t="shared" si="1"/>
        <v>19.673033087915073</v>
      </c>
      <c r="I29" t="s">
        <v>7</v>
      </c>
      <c r="J29" t="s">
        <v>20</v>
      </c>
      <c r="K29" s="2">
        <f t="shared" si="2"/>
        <v>104.86415759159262</v>
      </c>
      <c r="L29" s="2">
        <v>0.13584240840737891</v>
      </c>
      <c r="M29" s="1">
        <f t="shared" si="21"/>
        <v>0.69909438394395074</v>
      </c>
      <c r="N29" s="6">
        <f t="shared" si="22"/>
        <v>4736.8157865570593</v>
      </c>
      <c r="O29" s="2">
        <f t="shared" si="23"/>
        <v>5299.7817591253443</v>
      </c>
      <c r="P29" s="2"/>
      <c r="Q29" s="2"/>
      <c r="R29" s="6">
        <f t="shared" si="24"/>
        <v>0</v>
      </c>
      <c r="S29" s="6">
        <f t="shared" si="25"/>
        <v>5299.7817591253443</v>
      </c>
      <c r="T29">
        <f t="shared" si="26"/>
        <v>4665</v>
      </c>
      <c r="U29" s="6">
        <f t="shared" si="27"/>
        <v>634.78175912534425</v>
      </c>
      <c r="V29" s="4">
        <f t="shared" si="28"/>
        <v>0.13607326026266753</v>
      </c>
      <c r="W29" s="4">
        <f t="shared" si="29"/>
        <v>0.13607326026266753</v>
      </c>
      <c r="X29" s="1">
        <f t="shared" si="30"/>
        <v>0</v>
      </c>
    </row>
    <row r="30" spans="1:24">
      <c r="A30" s="5" t="s">
        <v>209</v>
      </c>
      <c r="B30">
        <v>90</v>
      </c>
      <c r="C30" s="2">
        <v>79.284729130131183</v>
      </c>
      <c r="D30" s="3">
        <v>1.1336998680561616</v>
      </c>
      <c r="E30" s="19">
        <f t="shared" si="31"/>
        <v>0.18992339130246549</v>
      </c>
      <c r="F30" s="37">
        <f t="shared" si="0"/>
        <v>0.17182829654333887</v>
      </c>
      <c r="H30" s="41">
        <f t="shared" si="1"/>
        <v>15.464546688900498</v>
      </c>
      <c r="I30" t="s">
        <v>7</v>
      </c>
      <c r="J30" t="s">
        <v>21</v>
      </c>
      <c r="K30" s="2">
        <f t="shared" si="2"/>
        <v>89.885086953698234</v>
      </c>
      <c r="L30" s="2">
        <v>0.11491304630176212</v>
      </c>
      <c r="M30" s="1">
        <f t="shared" si="21"/>
        <v>0.5992339130246549</v>
      </c>
      <c r="N30" s="6">
        <f t="shared" si="22"/>
        <v>4816.1005156871906</v>
      </c>
      <c r="O30" s="2">
        <f t="shared" si="23"/>
        <v>5460.0125191797797</v>
      </c>
      <c r="P30" s="2"/>
      <c r="Q30" s="2"/>
      <c r="R30" s="6">
        <f t="shared" si="24"/>
        <v>0</v>
      </c>
      <c r="S30" s="6">
        <f t="shared" si="25"/>
        <v>5460.0125191797797</v>
      </c>
      <c r="T30">
        <f t="shared" si="26"/>
        <v>4755</v>
      </c>
      <c r="U30" s="6">
        <f t="shared" si="27"/>
        <v>705.0125191797797</v>
      </c>
      <c r="V30" s="4">
        <f t="shared" si="28"/>
        <v>0.14826761707250879</v>
      </c>
      <c r="W30" s="4">
        <f t="shared" si="29"/>
        <v>0.14826761707250879</v>
      </c>
      <c r="X30" s="1">
        <f t="shared" si="30"/>
        <v>0</v>
      </c>
    </row>
    <row r="31" spans="1:24">
      <c r="A31" s="5" t="s">
        <v>210</v>
      </c>
      <c r="B31">
        <v>90</v>
      </c>
      <c r="C31" s="2">
        <v>79.430775142804691</v>
      </c>
      <c r="D31" s="3">
        <v>1.1316127170751415</v>
      </c>
      <c r="E31" s="19">
        <f t="shared" si="31"/>
        <v>0.18992325018582257</v>
      </c>
      <c r="F31" s="37">
        <f t="shared" si="0"/>
        <v>0.17398685661065341</v>
      </c>
      <c r="H31" s="41">
        <f t="shared" si="1"/>
        <v>15.658817094958806</v>
      </c>
      <c r="I31" t="s">
        <v>7</v>
      </c>
      <c r="J31" t="s">
        <v>22</v>
      </c>
      <c r="K31" s="2">
        <f t="shared" si="2"/>
        <v>89.88487527873383</v>
      </c>
      <c r="L31" s="2">
        <v>0.11512472126616784</v>
      </c>
      <c r="M31" s="1">
        <f t="shared" si="21"/>
        <v>0.59923250185822552</v>
      </c>
      <c r="N31" s="6">
        <f t="shared" si="22"/>
        <v>4895.5312908299957</v>
      </c>
      <c r="O31" s="2">
        <f t="shared" si="23"/>
        <v>5539.8454655425066</v>
      </c>
      <c r="P31" s="2"/>
      <c r="Q31" s="2"/>
      <c r="R31" s="6">
        <f t="shared" si="24"/>
        <v>0</v>
      </c>
      <c r="S31" s="6">
        <f t="shared" si="25"/>
        <v>5539.8454655425066</v>
      </c>
      <c r="T31">
        <f t="shared" si="26"/>
        <v>4845</v>
      </c>
      <c r="U31" s="6">
        <f t="shared" si="27"/>
        <v>694.84546554250664</v>
      </c>
      <c r="V31" s="4">
        <f t="shared" si="28"/>
        <v>0.14341495676831917</v>
      </c>
      <c r="W31" s="4">
        <f t="shared" si="29"/>
        <v>0.14341495676831917</v>
      </c>
      <c r="X31" s="1">
        <f t="shared" si="30"/>
        <v>0</v>
      </c>
    </row>
    <row r="32" spans="1:24">
      <c r="A32" s="5" t="s">
        <v>211</v>
      </c>
      <c r="B32">
        <v>90</v>
      </c>
      <c r="C32" s="2">
        <v>79.175194620626044</v>
      </c>
      <c r="D32" s="3">
        <v>1.1352702843436449</v>
      </c>
      <c r="E32" s="19">
        <f t="shared" si="31"/>
        <v>0.18992349713994772</v>
      </c>
      <c r="F32" s="37">
        <f t="shared" si="0"/>
        <v>0.17020937649285298</v>
      </c>
      <c r="H32" s="41">
        <f t="shared" si="1"/>
        <v>15.318843884356767</v>
      </c>
      <c r="I32" t="s">
        <v>7</v>
      </c>
      <c r="J32" t="s">
        <v>23</v>
      </c>
      <c r="K32" s="2">
        <f t="shared" si="2"/>
        <v>89.885245709921548</v>
      </c>
      <c r="L32" s="2">
        <v>0.1147542900784578</v>
      </c>
      <c r="M32" s="1">
        <f t="shared" si="21"/>
        <v>0.59923497139947701</v>
      </c>
      <c r="N32" s="6">
        <f t="shared" si="22"/>
        <v>4974.7064854506216</v>
      </c>
      <c r="O32" s="2">
        <f t="shared" si="23"/>
        <v>5647.6364462637011</v>
      </c>
      <c r="P32" s="2"/>
      <c r="Q32" s="2"/>
      <c r="R32" s="6">
        <f t="shared" si="24"/>
        <v>0</v>
      </c>
      <c r="S32" s="6">
        <f t="shared" si="25"/>
        <v>5647.6364462637011</v>
      </c>
      <c r="T32">
        <f t="shared" si="26"/>
        <v>4935</v>
      </c>
      <c r="U32" s="6">
        <f t="shared" si="27"/>
        <v>712.63644626370115</v>
      </c>
      <c r="V32" s="4">
        <f t="shared" si="28"/>
        <v>0.14440454838170247</v>
      </c>
      <c r="W32" s="4">
        <f t="shared" si="29"/>
        <v>0.14440454838170247</v>
      </c>
      <c r="X32" s="1">
        <f t="shared" si="30"/>
        <v>0</v>
      </c>
    </row>
    <row r="33" spans="1:24">
      <c r="A33" s="5" t="s">
        <v>212</v>
      </c>
      <c r="B33">
        <v>90</v>
      </c>
      <c r="C33" s="2">
        <v>79.36688001226004</v>
      </c>
      <c r="D33" s="3">
        <v>1.1325249004703972</v>
      </c>
      <c r="E33" s="19">
        <f t="shared" si="31"/>
        <v>0.18992331192435385</v>
      </c>
      <c r="F33" s="37">
        <f t="shared" si="0"/>
        <v>0.17304248658120336</v>
      </c>
      <c r="H33" s="41">
        <f t="shared" si="1"/>
        <v>15.573823792308303</v>
      </c>
      <c r="I33" t="s">
        <v>7</v>
      </c>
      <c r="J33" t="s">
        <v>24</v>
      </c>
      <c r="K33" s="2">
        <f t="shared" si="2"/>
        <v>89.88496788653076</v>
      </c>
      <c r="L33" s="2">
        <v>0.11503211346924036</v>
      </c>
      <c r="M33" s="1">
        <f t="shared" si="21"/>
        <v>0.59923311924353839</v>
      </c>
      <c r="N33" s="6">
        <f t="shared" si="22"/>
        <v>5054.0733654628821</v>
      </c>
      <c r="O33" s="2">
        <f t="shared" si="23"/>
        <v>5723.863935190936</v>
      </c>
      <c r="P33" s="2"/>
      <c r="Q33" s="2"/>
      <c r="R33" s="6">
        <f t="shared" si="24"/>
        <v>0</v>
      </c>
      <c r="S33" s="6">
        <f t="shared" si="25"/>
        <v>5723.863935190936</v>
      </c>
      <c r="T33">
        <f t="shared" si="26"/>
        <v>5025</v>
      </c>
      <c r="U33" s="6">
        <f t="shared" si="27"/>
        <v>698.86393519093599</v>
      </c>
      <c r="V33" s="4">
        <f t="shared" si="28"/>
        <v>0.13907740003799729</v>
      </c>
      <c r="W33" s="4">
        <f t="shared" si="29"/>
        <v>0.13907740003799729</v>
      </c>
      <c r="X33" s="1">
        <f t="shared" si="30"/>
        <v>0</v>
      </c>
    </row>
    <row r="34" spans="1:24">
      <c r="A34" s="7" t="s">
        <v>213</v>
      </c>
      <c r="B34">
        <v>90</v>
      </c>
      <c r="C34" s="2">
        <v>77.723862369683062</v>
      </c>
      <c r="D34" s="3">
        <v>1.1564961710516042</v>
      </c>
      <c r="E34" s="19">
        <f t="shared" si="31"/>
        <v>0.18992489948658689</v>
      </c>
      <c r="F34" s="37">
        <f t="shared" ref="F34:F65" si="32">IF(G34="",($F$1*C34-B34)/B34,H34/B34)</f>
        <v>0.14875868582391563</v>
      </c>
      <c r="H34" s="41">
        <f t="shared" ref="H34:H65" si="33">IF(G34="",$F$1*C34-B34,G34-B34)</f>
        <v>13.388281724152407</v>
      </c>
      <c r="I34" t="s">
        <v>7</v>
      </c>
      <c r="J34" t="s">
        <v>25</v>
      </c>
      <c r="K34" s="2">
        <f t="shared" ref="K34:K65" si="34">D34*C34</f>
        <v>89.887349229880328</v>
      </c>
      <c r="L34" s="2">
        <v>0.11265077011967586</v>
      </c>
      <c r="M34" s="1">
        <f t="shared" si="21"/>
        <v>0.59924899486586891</v>
      </c>
      <c r="N34" s="6">
        <f t="shared" si="22"/>
        <v>5131.7972278325651</v>
      </c>
      <c r="O34" s="2">
        <f t="shared" si="23"/>
        <v>5934.9038446015984</v>
      </c>
      <c r="P34" s="2"/>
      <c r="Q34" s="2"/>
      <c r="R34" s="6">
        <f t="shared" si="24"/>
        <v>0</v>
      </c>
      <c r="S34" s="6">
        <f t="shared" si="25"/>
        <v>5934.9038446015984</v>
      </c>
      <c r="T34">
        <f t="shared" si="26"/>
        <v>5115</v>
      </c>
      <c r="U34" s="6">
        <f t="shared" si="27"/>
        <v>819.90384460159839</v>
      </c>
      <c r="V34" s="4">
        <f t="shared" si="28"/>
        <v>0.16029400676473093</v>
      </c>
      <c r="W34" s="4">
        <f t="shared" si="29"/>
        <v>0.16029400676473093</v>
      </c>
      <c r="X34" s="1">
        <f t="shared" si="30"/>
        <v>0</v>
      </c>
    </row>
    <row r="35" spans="1:24">
      <c r="A35" s="7" t="s">
        <v>214</v>
      </c>
      <c r="B35">
        <v>135</v>
      </c>
      <c r="C35" s="2">
        <v>110.3651462022123</v>
      </c>
      <c r="D35" s="3">
        <v>1.2217628890581103</v>
      </c>
      <c r="E35" s="19">
        <f t="shared" si="31"/>
        <v>0.21989335991689044</v>
      </c>
      <c r="F35" s="37">
        <f t="shared" si="32"/>
        <v>8.7464573912465246E-2</v>
      </c>
      <c r="H35" s="41">
        <f t="shared" si="33"/>
        <v>11.807717478182809</v>
      </c>
      <c r="I35" t="s">
        <v>7</v>
      </c>
      <c r="J35" t="s">
        <v>26</v>
      </c>
      <c r="K35" s="2">
        <f t="shared" si="34"/>
        <v>134.84003987533563</v>
      </c>
      <c r="L35" s="2">
        <v>0.15996012466435708</v>
      </c>
      <c r="M35" s="1">
        <f t="shared" si="21"/>
        <v>0.89893359916890425</v>
      </c>
      <c r="N35" s="6">
        <f t="shared" si="22"/>
        <v>4909.1423740347782</v>
      </c>
      <c r="O35" s="2">
        <f t="shared" si="23"/>
        <v>5997.8079696983204</v>
      </c>
      <c r="P35" s="2">
        <v>333.02</v>
      </c>
      <c r="Q35" s="2">
        <v>371.31</v>
      </c>
      <c r="R35" s="6">
        <f t="shared" si="24"/>
        <v>371.31</v>
      </c>
      <c r="S35" s="6">
        <f t="shared" si="25"/>
        <v>6369.1179696983208</v>
      </c>
      <c r="T35">
        <f t="shared" si="26"/>
        <v>5250</v>
      </c>
      <c r="U35" s="6">
        <f t="shared" si="27"/>
        <v>1119.1179696983208</v>
      </c>
      <c r="V35" s="4">
        <f t="shared" si="28"/>
        <v>0.21316532756158502</v>
      </c>
      <c r="W35" s="4">
        <f t="shared" si="29"/>
        <v>0.22938903060008342</v>
      </c>
      <c r="X35" s="1">
        <f t="shared" si="30"/>
        <v>5.8298496238653817E-2</v>
      </c>
    </row>
    <row r="36" spans="1:24">
      <c r="A36" s="7" t="s">
        <v>215</v>
      </c>
      <c r="B36">
        <v>135</v>
      </c>
      <c r="C36" s="2">
        <v>111.62479306152133</v>
      </c>
      <c r="D36" s="3">
        <v>1.2079593653038387</v>
      </c>
      <c r="E36" s="19">
        <f t="shared" si="31"/>
        <v>0.21989214278584512</v>
      </c>
      <c r="F36" s="37">
        <f t="shared" si="32"/>
        <v>9.9876294299523521E-2</v>
      </c>
      <c r="H36" s="41">
        <f t="shared" si="33"/>
        <v>13.483299730435675</v>
      </c>
      <c r="I36" t="s">
        <v>7</v>
      </c>
      <c r="J36" t="s">
        <v>27</v>
      </c>
      <c r="K36" s="2">
        <f t="shared" si="34"/>
        <v>134.83821417876766</v>
      </c>
      <c r="L36" s="2">
        <v>0.16178582123235652</v>
      </c>
      <c r="M36" s="1">
        <f t="shared" si="21"/>
        <v>0.89892142785845108</v>
      </c>
      <c r="N36" s="6">
        <f t="shared" si="22"/>
        <v>5020.7671670962991</v>
      </c>
      <c r="O36" s="2">
        <f t="shared" si="23"/>
        <v>6064.8827205039979</v>
      </c>
      <c r="P36" s="2"/>
      <c r="Q36" s="2"/>
      <c r="R36" s="6">
        <f t="shared" si="24"/>
        <v>371.31</v>
      </c>
      <c r="S36" s="6">
        <f t="shared" si="25"/>
        <v>6436.1927205039983</v>
      </c>
      <c r="T36">
        <f t="shared" si="26"/>
        <v>5385</v>
      </c>
      <c r="U36" s="6">
        <f t="shared" si="27"/>
        <v>1051.1927205039983</v>
      </c>
      <c r="V36" s="4">
        <f t="shared" si="28"/>
        <v>0.19520756183918264</v>
      </c>
      <c r="W36" s="4">
        <f t="shared" si="29"/>
        <v>0.20966448274703819</v>
      </c>
      <c r="X36" s="1">
        <f t="shared" si="30"/>
        <v>5.7690938746614143E-2</v>
      </c>
    </row>
    <row r="37" spans="1:24">
      <c r="A37" s="7" t="s">
        <v>216</v>
      </c>
      <c r="B37">
        <v>135</v>
      </c>
      <c r="C37" s="2">
        <v>111.82560632894742</v>
      </c>
      <c r="D37" s="3">
        <v>1.2057875432309384</v>
      </c>
      <c r="E37" s="19">
        <f t="shared" si="31"/>
        <v>0.21989194875046109</v>
      </c>
      <c r="F37" s="37">
        <f t="shared" si="32"/>
        <v>0.10185497436122862</v>
      </c>
      <c r="H37" s="41">
        <f t="shared" si="33"/>
        <v>13.750421538765863</v>
      </c>
      <c r="I37" t="s">
        <v>7</v>
      </c>
      <c r="J37" t="s">
        <v>29</v>
      </c>
      <c r="K37" s="2">
        <f t="shared" si="34"/>
        <v>134.83792312569159</v>
      </c>
      <c r="L37" s="2">
        <v>0.16207687430841441</v>
      </c>
      <c r="M37" s="1">
        <f t="shared" si="21"/>
        <v>0.89891948750461059</v>
      </c>
      <c r="N37" s="6">
        <f t="shared" si="22"/>
        <v>5132.5927734252464</v>
      </c>
      <c r="O37" s="2">
        <f t="shared" si="23"/>
        <v>6188.8164306732961</v>
      </c>
      <c r="P37" s="2"/>
      <c r="Q37" s="2"/>
      <c r="R37" s="6">
        <f t="shared" si="24"/>
        <v>371.31</v>
      </c>
      <c r="S37" s="6">
        <f t="shared" si="25"/>
        <v>6560.1264306732965</v>
      </c>
      <c r="T37">
        <f t="shared" si="26"/>
        <v>5520</v>
      </c>
      <c r="U37" s="6">
        <f t="shared" si="27"/>
        <v>1040.1264306732965</v>
      </c>
      <c r="V37" s="4">
        <f t="shared" si="28"/>
        <v>0.18842870120893052</v>
      </c>
      <c r="W37" s="4">
        <f t="shared" si="29"/>
        <v>0.20201768424070909</v>
      </c>
      <c r="X37" s="1">
        <f t="shared" si="30"/>
        <v>5.6601043276217886E-2</v>
      </c>
    </row>
    <row r="38" spans="1:24">
      <c r="A38" s="7" t="s">
        <v>217</v>
      </c>
      <c r="B38">
        <v>135</v>
      </c>
      <c r="C38" s="2">
        <v>112.09944260271023</v>
      </c>
      <c r="D38" s="3">
        <v>1.2028385075295047</v>
      </c>
      <c r="E38" s="19">
        <f t="shared" si="31"/>
        <v>0.21989168415675558</v>
      </c>
      <c r="F38" s="37">
        <f t="shared" si="32"/>
        <v>0.10455317444537147</v>
      </c>
      <c r="H38" s="41">
        <f t="shared" si="33"/>
        <v>14.114678550125149</v>
      </c>
      <c r="I38" t="s">
        <v>7</v>
      </c>
      <c r="J38" t="s">
        <v>30</v>
      </c>
      <c r="K38" s="2">
        <f t="shared" si="34"/>
        <v>134.83752623513334</v>
      </c>
      <c r="L38" s="2">
        <v>0.16247376486667517</v>
      </c>
      <c r="M38" s="1">
        <f t="shared" si="21"/>
        <v>0.89891684156755558</v>
      </c>
      <c r="N38" s="6">
        <f t="shared" si="22"/>
        <v>5244.6922160279564</v>
      </c>
      <c r="O38" s="2">
        <f t="shared" si="23"/>
        <v>6308.5177575786774</v>
      </c>
      <c r="P38" s="2"/>
      <c r="Q38" s="2"/>
      <c r="R38" s="6">
        <f t="shared" si="24"/>
        <v>371.31</v>
      </c>
      <c r="S38" s="6">
        <f t="shared" si="25"/>
        <v>6679.8277575786778</v>
      </c>
      <c r="T38">
        <f t="shared" si="26"/>
        <v>5655</v>
      </c>
      <c r="U38" s="6">
        <f t="shared" si="27"/>
        <v>1024.8277575786778</v>
      </c>
      <c r="V38" s="4">
        <f t="shared" si="28"/>
        <v>0.18122506765317037</v>
      </c>
      <c r="W38" s="4">
        <f t="shared" si="29"/>
        <v>0.19396061418794019</v>
      </c>
      <c r="X38" s="1">
        <f t="shared" si="30"/>
        <v>5.5586762634519407E-2</v>
      </c>
    </row>
    <row r="39" spans="1:24">
      <c r="A39" s="7" t="s">
        <v>218</v>
      </c>
      <c r="B39">
        <v>135</v>
      </c>
      <c r="C39" s="2">
        <v>109.81747365468667</v>
      </c>
      <c r="D39" s="3">
        <v>1.2278631912481406</v>
      </c>
      <c r="E39" s="19">
        <f t="shared" si="31"/>
        <v>0.21989388910430147</v>
      </c>
      <c r="F39" s="37">
        <f t="shared" si="32"/>
        <v>8.2068173744179337E-2</v>
      </c>
      <c r="H39" s="41">
        <f t="shared" si="33"/>
        <v>11.07920345546421</v>
      </c>
      <c r="I39" t="s">
        <v>7</v>
      </c>
      <c r="J39" t="s">
        <v>31</v>
      </c>
      <c r="K39" s="2">
        <f t="shared" si="34"/>
        <v>134.84083365645216</v>
      </c>
      <c r="L39" s="2">
        <v>0.15916634354783563</v>
      </c>
      <c r="M39" s="1">
        <f t="shared" si="21"/>
        <v>0.89893889104301439</v>
      </c>
      <c r="N39" s="6">
        <f t="shared" si="22"/>
        <v>5354.5096896826435</v>
      </c>
      <c r="O39" s="2">
        <f t="shared" si="23"/>
        <v>6574.6053551428213</v>
      </c>
      <c r="P39" s="2"/>
      <c r="Q39" s="2"/>
      <c r="R39" s="6">
        <f t="shared" si="24"/>
        <v>371.31</v>
      </c>
      <c r="S39" s="6">
        <f t="shared" si="25"/>
        <v>6945.9153551428217</v>
      </c>
      <c r="T39">
        <f t="shared" si="26"/>
        <v>5790</v>
      </c>
      <c r="U39" s="6">
        <f t="shared" si="27"/>
        <v>1155.9153551428217</v>
      </c>
      <c r="V39" s="4">
        <f t="shared" si="28"/>
        <v>0.19963995771033183</v>
      </c>
      <c r="W39" s="4">
        <f t="shared" si="29"/>
        <v>0.21332007462003211</v>
      </c>
      <c r="X39" s="1">
        <f t="shared" si="30"/>
        <v>5.345731714468397E-2</v>
      </c>
    </row>
    <row r="40" spans="1:24">
      <c r="A40" s="7" t="s">
        <v>219</v>
      </c>
      <c r="B40">
        <v>135</v>
      </c>
      <c r="C40" s="2">
        <v>108.61259405013018</v>
      </c>
      <c r="D40" s="3">
        <v>1.2415004093601878</v>
      </c>
      <c r="E40" s="19">
        <f t="shared" si="31"/>
        <v>0.21989505331660569</v>
      </c>
      <c r="F40" s="37">
        <f t="shared" si="32"/>
        <v>7.0196093373949386E-2</v>
      </c>
      <c r="H40" s="41">
        <f t="shared" si="33"/>
        <v>9.4764726054831669</v>
      </c>
      <c r="I40" t="s">
        <v>7</v>
      </c>
      <c r="J40" t="s">
        <v>47</v>
      </c>
      <c r="K40" s="2">
        <f t="shared" si="34"/>
        <v>134.84257997490852</v>
      </c>
      <c r="L40" s="2">
        <v>0.15742002509148828</v>
      </c>
      <c r="M40" s="1">
        <f t="shared" si="21"/>
        <v>0.89895053316605678</v>
      </c>
      <c r="N40" s="6">
        <f t="shared" si="22"/>
        <v>5300.1222837327741</v>
      </c>
      <c r="O40" s="2">
        <f t="shared" si="23"/>
        <v>6580.1039849132922</v>
      </c>
      <c r="P40" s="2">
        <v>163</v>
      </c>
      <c r="Q40" s="2">
        <v>184.67</v>
      </c>
      <c r="R40" s="6">
        <f t="shared" si="24"/>
        <v>555.98</v>
      </c>
      <c r="S40" s="6">
        <f t="shared" si="25"/>
        <v>7136.0839849132917</v>
      </c>
      <c r="T40">
        <f t="shared" si="26"/>
        <v>5925</v>
      </c>
      <c r="U40" s="6">
        <f t="shared" si="27"/>
        <v>1211.0839849132917</v>
      </c>
      <c r="V40" s="4">
        <f t="shared" si="28"/>
        <v>0.20440236032291836</v>
      </c>
      <c r="W40" s="4">
        <f t="shared" si="29"/>
        <v>0.2255689092075075</v>
      </c>
      <c r="X40" s="1">
        <f t="shared" si="30"/>
        <v>7.7911078565698177E-2</v>
      </c>
    </row>
    <row r="41" spans="1:24">
      <c r="A41" s="7" t="s">
        <v>220</v>
      </c>
      <c r="B41">
        <v>135</v>
      </c>
      <c r="C41" s="2">
        <v>108.01015424785197</v>
      </c>
      <c r="D41" s="3">
        <v>1.2484331132859054</v>
      </c>
      <c r="E41" s="19">
        <f t="shared" si="31"/>
        <v>0.21989563542275781</v>
      </c>
      <c r="F41" s="37">
        <f t="shared" si="32"/>
        <v>6.4260053188834723E-2</v>
      </c>
      <c r="H41" s="41">
        <f t="shared" si="33"/>
        <v>8.675107180492688</v>
      </c>
      <c r="I41" t="s">
        <v>7</v>
      </c>
      <c r="J41" t="s">
        <v>48</v>
      </c>
      <c r="K41" s="2">
        <f t="shared" si="34"/>
        <v>134.84345313413669</v>
      </c>
      <c r="L41" s="2">
        <v>0.15654686586331465</v>
      </c>
      <c r="M41" s="1">
        <f t="shared" si="21"/>
        <v>0.89895635422757791</v>
      </c>
      <c r="N41" s="6">
        <f t="shared" si="22"/>
        <v>5083.6224379806263</v>
      </c>
      <c r="O41" s="2">
        <f t="shared" si="23"/>
        <v>6346.5625870182384</v>
      </c>
      <c r="P41" s="2">
        <v>324.51</v>
      </c>
      <c r="Q41" s="2">
        <v>369.7</v>
      </c>
      <c r="R41" s="6">
        <f t="shared" si="24"/>
        <v>925.68000000000006</v>
      </c>
      <c r="S41" s="6">
        <f t="shared" si="25"/>
        <v>7272.2425870182387</v>
      </c>
      <c r="T41">
        <f t="shared" si="26"/>
        <v>6060</v>
      </c>
      <c r="U41" s="6">
        <f t="shared" si="27"/>
        <v>1212.2425870182387</v>
      </c>
      <c r="V41" s="4">
        <f t="shared" si="28"/>
        <v>0.20004003086109545</v>
      </c>
      <c r="W41" s="4">
        <f t="shared" si="29"/>
        <v>0.23610577194608795</v>
      </c>
      <c r="X41" s="1">
        <f t="shared" si="30"/>
        <v>0.12728948311658933</v>
      </c>
    </row>
    <row r="42" spans="1:24">
      <c r="A42" s="7" t="s">
        <v>221</v>
      </c>
      <c r="B42">
        <v>135</v>
      </c>
      <c r="C42" s="2">
        <v>107.13387817181092</v>
      </c>
      <c r="D42" s="3">
        <v>1.2586562298031649</v>
      </c>
      <c r="E42" s="19">
        <f t="shared" si="31"/>
        <v>0.21989648212261542</v>
      </c>
      <c r="F42" s="37">
        <f t="shared" si="32"/>
        <v>5.5625812919577002E-2</v>
      </c>
      <c r="H42" s="41">
        <f t="shared" si="33"/>
        <v>7.5094847441428954</v>
      </c>
      <c r="I42" t="s">
        <v>7</v>
      </c>
      <c r="J42" t="s">
        <v>49</v>
      </c>
      <c r="K42" s="2">
        <f t="shared" si="34"/>
        <v>134.84472318392312</v>
      </c>
      <c r="L42" s="2">
        <v>0.15527681607688024</v>
      </c>
      <c r="M42" s="1">
        <f t="shared" si="21"/>
        <v>0.89896482122615418</v>
      </c>
      <c r="N42" s="6">
        <f t="shared" si="22"/>
        <v>4707.3363161524376</v>
      </c>
      <c r="O42" s="2">
        <f t="shared" si="23"/>
        <v>5924.9181801039467</v>
      </c>
      <c r="P42" s="2">
        <v>483.42</v>
      </c>
      <c r="Q42" s="2">
        <v>555.23</v>
      </c>
      <c r="R42" s="6">
        <f t="shared" si="24"/>
        <v>1480.91</v>
      </c>
      <c r="S42" s="6">
        <f t="shared" si="25"/>
        <v>7405.8281801039466</v>
      </c>
      <c r="T42">
        <f t="shared" si="26"/>
        <v>6195</v>
      </c>
      <c r="U42" s="6">
        <f t="shared" si="27"/>
        <v>1210.8281801039466</v>
      </c>
      <c r="V42" s="4">
        <f t="shared" si="28"/>
        <v>0.19545249073510029</v>
      </c>
      <c r="W42" s="4">
        <f t="shared" si="29"/>
        <v>0.25685300452557058</v>
      </c>
      <c r="X42" s="1">
        <f t="shared" si="30"/>
        <v>0.19996548177805745</v>
      </c>
    </row>
    <row r="43" spans="1:24">
      <c r="A43" s="7" t="s">
        <v>222</v>
      </c>
      <c r="B43">
        <v>135</v>
      </c>
      <c r="C43" s="2">
        <v>108.17445601210969</v>
      </c>
      <c r="D43" s="3">
        <v>1.246534717814588</v>
      </c>
      <c r="E43" s="19">
        <f t="shared" si="31"/>
        <v>0.21989547666653447</v>
      </c>
      <c r="F43" s="37">
        <f t="shared" si="32"/>
        <v>6.5878973239320737E-2</v>
      </c>
      <c r="H43" s="41">
        <f t="shared" si="33"/>
        <v>8.893661387308299</v>
      </c>
      <c r="I43" t="s">
        <v>7</v>
      </c>
      <c r="J43" t="s">
        <v>51</v>
      </c>
      <c r="K43" s="2">
        <f t="shared" si="34"/>
        <v>134.84321499980172</v>
      </c>
      <c r="L43" s="2">
        <v>0.15678500019827113</v>
      </c>
      <c r="M43" s="1">
        <f t="shared" si="21"/>
        <v>0.8989547666653448</v>
      </c>
      <c r="N43" s="6">
        <f t="shared" si="22"/>
        <v>4815.5107721645472</v>
      </c>
      <c r="O43" s="2">
        <f t="shared" si="23"/>
        <v>6002.7013615132428</v>
      </c>
      <c r="P43" s="2"/>
      <c r="Q43" s="2"/>
      <c r="R43" s="6">
        <f t="shared" si="24"/>
        <v>1480.91</v>
      </c>
      <c r="S43" s="6">
        <f t="shared" si="25"/>
        <v>7483.6113615132426</v>
      </c>
      <c r="T43">
        <f t="shared" si="26"/>
        <v>6330</v>
      </c>
      <c r="U43" s="6">
        <f t="shared" si="27"/>
        <v>1153.6113615132426</v>
      </c>
      <c r="V43" s="4">
        <f t="shared" si="28"/>
        <v>0.18224508080777935</v>
      </c>
      <c r="W43" s="4">
        <f t="shared" si="29"/>
        <v>0.23790265008759226</v>
      </c>
      <c r="X43" s="1">
        <f t="shared" si="30"/>
        <v>0.19788707997532209</v>
      </c>
    </row>
    <row r="44" spans="1:24">
      <c r="A44" s="7" t="s">
        <v>223</v>
      </c>
      <c r="B44">
        <v>135</v>
      </c>
      <c r="C44" s="2">
        <v>112.44630188280981</v>
      </c>
      <c r="D44" s="3">
        <v>1.1991236816984732</v>
      </c>
      <c r="E44" s="19">
        <f t="shared" si="31"/>
        <v>0.21989134900472856</v>
      </c>
      <c r="F44" s="37">
        <f t="shared" si="32"/>
        <v>0.10797089455195272</v>
      </c>
      <c r="H44" s="41">
        <f t="shared" si="33"/>
        <v>14.576070764513616</v>
      </c>
      <c r="I44" t="s">
        <v>7</v>
      </c>
      <c r="J44" t="s">
        <v>52</v>
      </c>
      <c r="K44" s="2">
        <f t="shared" si="34"/>
        <v>134.83702350709285</v>
      </c>
      <c r="L44" s="2">
        <v>0.16297649290713875</v>
      </c>
      <c r="M44" s="1">
        <f t="shared" si="21"/>
        <v>0.89891349004728571</v>
      </c>
      <c r="N44" s="6">
        <f t="shared" si="22"/>
        <v>4927.9570740473573</v>
      </c>
      <c r="O44" s="2">
        <f t="shared" si="23"/>
        <v>5909.2300298837026</v>
      </c>
      <c r="P44" s="2"/>
      <c r="Q44" s="2"/>
      <c r="R44" s="6">
        <f t="shared" si="24"/>
        <v>1480.91</v>
      </c>
      <c r="S44" s="6">
        <f t="shared" si="25"/>
        <v>7390.1400298837025</v>
      </c>
      <c r="T44">
        <f t="shared" si="26"/>
        <v>6465</v>
      </c>
      <c r="U44" s="6">
        <f t="shared" si="27"/>
        <v>925.14002988370248</v>
      </c>
      <c r="V44" s="4">
        <f t="shared" si="28"/>
        <v>0.14309977260382101</v>
      </c>
      <c r="W44" s="4">
        <f t="shared" si="29"/>
        <v>0.18561864450355081</v>
      </c>
      <c r="X44" s="1">
        <f t="shared" si="30"/>
        <v>0.20038997826991176</v>
      </c>
    </row>
    <row r="45" spans="1:24">
      <c r="A45" s="7" t="s">
        <v>224</v>
      </c>
      <c r="B45">
        <v>135</v>
      </c>
      <c r="C45" s="2">
        <v>110.33776257483601</v>
      </c>
      <c r="D45" s="3">
        <v>1.2220664658931877</v>
      </c>
      <c r="E45" s="19">
        <f t="shared" si="31"/>
        <v>0.21989338637626099</v>
      </c>
      <c r="F45" s="37">
        <f t="shared" si="32"/>
        <v>8.7194753904050779E-2</v>
      </c>
      <c r="H45" s="41">
        <f t="shared" si="33"/>
        <v>11.771291777046855</v>
      </c>
      <c r="I45" t="s">
        <v>7</v>
      </c>
      <c r="J45" t="s">
        <v>53</v>
      </c>
      <c r="K45" s="2">
        <f t="shared" si="34"/>
        <v>134.84007956439146</v>
      </c>
      <c r="L45" s="2">
        <v>0.15992043560853098</v>
      </c>
      <c r="M45" s="1">
        <f t="shared" si="21"/>
        <v>0.89893386376260975</v>
      </c>
      <c r="N45" s="6">
        <f t="shared" si="22"/>
        <v>5038.2948366221935</v>
      </c>
      <c r="O45" s="2">
        <f t="shared" si="23"/>
        <v>6157.1311651187798</v>
      </c>
      <c r="P45" s="2"/>
      <c r="Q45" s="2"/>
      <c r="R45" s="6">
        <f t="shared" si="24"/>
        <v>1480.91</v>
      </c>
      <c r="S45" s="6">
        <f t="shared" si="25"/>
        <v>7638.0411651187796</v>
      </c>
      <c r="T45">
        <f t="shared" si="26"/>
        <v>6600</v>
      </c>
      <c r="U45" s="6">
        <f t="shared" si="27"/>
        <v>1038.0411651187796</v>
      </c>
      <c r="V45" s="4">
        <f t="shared" si="28"/>
        <v>0.15727896441193634</v>
      </c>
      <c r="W45" s="4">
        <f t="shared" si="29"/>
        <v>0.20277845576436038</v>
      </c>
      <c r="X45" s="1">
        <f t="shared" si="30"/>
        <v>0.19388609827909592</v>
      </c>
    </row>
    <row r="46" spans="1:24">
      <c r="A46" s="7" t="s">
        <v>225</v>
      </c>
      <c r="B46">
        <v>135</v>
      </c>
      <c r="C46" s="2">
        <v>109.63491613884476</v>
      </c>
      <c r="D46" s="3">
        <v>1.2299101691234122</v>
      </c>
      <c r="E46" s="19">
        <f t="shared" si="31"/>
        <v>0.21989406550010512</v>
      </c>
      <c r="F46" s="37">
        <f t="shared" si="32"/>
        <v>8.0269373688083678E-2</v>
      </c>
      <c r="H46" s="41">
        <f t="shared" si="33"/>
        <v>10.836365447891296</v>
      </c>
      <c r="I46" t="s">
        <v>7</v>
      </c>
      <c r="J46" t="s">
        <v>54</v>
      </c>
      <c r="K46" s="2">
        <f t="shared" si="34"/>
        <v>134.84109825015767</v>
      </c>
      <c r="L46" s="2">
        <v>0.15890174984232841</v>
      </c>
      <c r="M46" s="1">
        <f t="shared" si="21"/>
        <v>0.89894065500105114</v>
      </c>
      <c r="N46" s="6">
        <f t="shared" si="22"/>
        <v>5147.9297527610379</v>
      </c>
      <c r="O46" s="2">
        <f t="shared" si="23"/>
        <v>6331.4911528537741</v>
      </c>
      <c r="P46" s="2"/>
      <c r="Q46" s="2"/>
      <c r="R46" s="6">
        <f t="shared" si="24"/>
        <v>1480.91</v>
      </c>
      <c r="S46" s="6">
        <f t="shared" si="25"/>
        <v>7812.401152853774</v>
      </c>
      <c r="T46">
        <f t="shared" si="26"/>
        <v>6735</v>
      </c>
      <c r="U46" s="6">
        <f t="shared" si="27"/>
        <v>1077.401152853774</v>
      </c>
      <c r="V46" s="4">
        <f t="shared" si="28"/>
        <v>0.1599704755536413</v>
      </c>
      <c r="W46" s="4">
        <f t="shared" si="29"/>
        <v>0.20505951608247552</v>
      </c>
      <c r="X46" s="1">
        <f t="shared" si="30"/>
        <v>0.18955887838133376</v>
      </c>
    </row>
    <row r="47" spans="1:24">
      <c r="A47" s="7" t="s">
        <v>226</v>
      </c>
      <c r="B47">
        <v>135</v>
      </c>
      <c r="C47" s="2">
        <v>110.51119221488581</v>
      </c>
      <c r="D47" s="3">
        <v>1.2201463534858905</v>
      </c>
      <c r="E47" s="19">
        <f t="shared" si="31"/>
        <v>0.21989321880024751</v>
      </c>
      <c r="F47" s="37">
        <f t="shared" si="32"/>
        <v>8.8903613957341615E-2</v>
      </c>
      <c r="H47" s="41">
        <f t="shared" si="33"/>
        <v>12.001987884241117</v>
      </c>
      <c r="I47" t="s">
        <v>7</v>
      </c>
      <c r="J47" t="s">
        <v>55</v>
      </c>
      <c r="K47" s="2">
        <f t="shared" si="34"/>
        <v>134.83982820037124</v>
      </c>
      <c r="L47" s="2">
        <v>0.16017179962876282</v>
      </c>
      <c r="M47" s="1">
        <f t="shared" si="21"/>
        <v>0.89893218800247499</v>
      </c>
      <c r="N47" s="6">
        <f t="shared" si="22"/>
        <v>5258.4409449759241</v>
      </c>
      <c r="O47" s="2">
        <f t="shared" si="23"/>
        <v>6416.0675440332743</v>
      </c>
      <c r="P47" s="2"/>
      <c r="Q47" s="2"/>
      <c r="R47" s="6">
        <f t="shared" si="24"/>
        <v>1480.91</v>
      </c>
      <c r="S47" s="6">
        <f t="shared" si="25"/>
        <v>7896.9775440332742</v>
      </c>
      <c r="T47">
        <f t="shared" si="26"/>
        <v>6870</v>
      </c>
      <c r="U47" s="6">
        <f t="shared" si="27"/>
        <v>1026.9775440332742</v>
      </c>
      <c r="V47" s="4">
        <f t="shared" si="28"/>
        <v>0.14948726987383898</v>
      </c>
      <c r="W47" s="4">
        <f t="shared" si="29"/>
        <v>0.19056604065496674</v>
      </c>
      <c r="X47" s="1">
        <f t="shared" si="30"/>
        <v>0.1875287085144281</v>
      </c>
    </row>
    <row r="48" spans="1:24">
      <c r="A48" s="7" t="s">
        <v>227</v>
      </c>
      <c r="B48">
        <v>135</v>
      </c>
      <c r="C48" s="2">
        <v>111.24142227825337</v>
      </c>
      <c r="D48" s="3">
        <v>1.2121273448686289</v>
      </c>
      <c r="E48" s="19">
        <f t="shared" si="31"/>
        <v>0.21989251321703282</v>
      </c>
      <c r="F48" s="37">
        <f t="shared" si="32"/>
        <v>9.6098814181723183E-2</v>
      </c>
      <c r="H48" s="41">
        <f t="shared" si="33"/>
        <v>12.97333991453263</v>
      </c>
      <c r="I48" t="s">
        <v>7</v>
      </c>
      <c r="J48" t="s">
        <v>56</v>
      </c>
      <c r="K48" s="2">
        <f t="shared" si="34"/>
        <v>134.83876982554921</v>
      </c>
      <c r="L48" s="2">
        <v>0.16123017445079149</v>
      </c>
      <c r="M48" s="1">
        <f t="shared" si="21"/>
        <v>0.8989251321703281</v>
      </c>
      <c r="N48" s="6">
        <f t="shared" si="22"/>
        <v>5369.6823672541777</v>
      </c>
      <c r="O48" s="2">
        <f t="shared" si="23"/>
        <v>6508.7388306077009</v>
      </c>
      <c r="P48" s="2"/>
      <c r="Q48" s="2"/>
      <c r="R48" s="6">
        <f t="shared" si="24"/>
        <v>1480.91</v>
      </c>
      <c r="S48" s="6">
        <f t="shared" si="25"/>
        <v>7989.6488306077008</v>
      </c>
      <c r="T48">
        <f t="shared" si="26"/>
        <v>7005</v>
      </c>
      <c r="U48" s="6">
        <f t="shared" si="27"/>
        <v>984.6488306077008</v>
      </c>
      <c r="V48" s="4">
        <f t="shared" si="28"/>
        <v>0.14056371600395434</v>
      </c>
      <c r="W48" s="4">
        <f t="shared" si="29"/>
        <v>0.17824634113631399</v>
      </c>
      <c r="X48" s="1">
        <f t="shared" si="30"/>
        <v>0.18535357828578813</v>
      </c>
    </row>
    <row r="49" spans="1:25">
      <c r="A49" s="7" t="s">
        <v>228</v>
      </c>
      <c r="B49">
        <v>135</v>
      </c>
      <c r="C49" s="2">
        <v>109.91788028839969</v>
      </c>
      <c r="D49" s="3">
        <v>1.2267402516871926</v>
      </c>
      <c r="E49" s="19">
        <f t="shared" si="31"/>
        <v>0.21989379208660942</v>
      </c>
      <c r="F49" s="37">
        <f t="shared" si="32"/>
        <v>8.3057513775031566E-2</v>
      </c>
      <c r="H49" s="41">
        <f t="shared" si="33"/>
        <v>11.212764359629261</v>
      </c>
      <c r="I49" t="s">
        <v>7</v>
      </c>
      <c r="J49" t="s">
        <v>57</v>
      </c>
      <c r="K49" s="2">
        <f t="shared" si="34"/>
        <v>134.84068812991413</v>
      </c>
      <c r="L49" s="2">
        <v>0.1593118700858645</v>
      </c>
      <c r="M49" s="1">
        <f t="shared" si="21"/>
        <v>0.89893792086609414</v>
      </c>
      <c r="N49" s="6">
        <f t="shared" si="22"/>
        <v>5479.6002475425776</v>
      </c>
      <c r="O49" s="2">
        <f t="shared" si="23"/>
        <v>6722.0461868155844</v>
      </c>
      <c r="P49" s="2"/>
      <c r="Q49" s="2"/>
      <c r="R49" s="6">
        <f t="shared" si="24"/>
        <v>1480.91</v>
      </c>
      <c r="S49" s="6">
        <f t="shared" si="25"/>
        <v>8202.9561868155852</v>
      </c>
      <c r="T49">
        <f t="shared" si="26"/>
        <v>7140</v>
      </c>
      <c r="U49" s="6">
        <f t="shared" si="27"/>
        <v>1062.9561868155852</v>
      </c>
      <c r="V49" s="4">
        <f t="shared" si="28"/>
        <v>0.14887341552039013</v>
      </c>
      <c r="W49" s="4">
        <f t="shared" si="29"/>
        <v>0.18783164551466469</v>
      </c>
      <c r="X49" s="1">
        <f t="shared" si="30"/>
        <v>0.18053369617897402</v>
      </c>
    </row>
    <row r="50" spans="1:25">
      <c r="A50" s="7" t="s">
        <v>229</v>
      </c>
      <c r="B50">
        <v>135</v>
      </c>
      <c r="C50" s="2">
        <v>107.01521578651369</v>
      </c>
      <c r="D50" s="3">
        <v>1.2600534809819555</v>
      </c>
      <c r="E50" s="19">
        <f t="shared" si="31"/>
        <v>0.21989659677988782</v>
      </c>
      <c r="F50" s="37">
        <f t="shared" si="32"/>
        <v>5.4456592883114913E-2</v>
      </c>
      <c r="H50" s="41">
        <f t="shared" si="33"/>
        <v>7.3516400392205128</v>
      </c>
      <c r="I50" t="s">
        <v>7</v>
      </c>
      <c r="J50" t="s">
        <v>58</v>
      </c>
      <c r="K50" s="2">
        <f t="shared" si="34"/>
        <v>134.84489516983169</v>
      </c>
      <c r="L50" s="2">
        <v>0.15510483016830057</v>
      </c>
      <c r="M50" s="1">
        <f t="shared" si="21"/>
        <v>0.89896596779887794</v>
      </c>
      <c r="N50" s="6">
        <f t="shared" si="22"/>
        <v>5586.6154633290917</v>
      </c>
      <c r="O50" s="2">
        <f t="shared" si="23"/>
        <v>7039.4342614754423</v>
      </c>
      <c r="P50" s="2"/>
      <c r="Q50" s="2"/>
      <c r="R50" s="6">
        <f t="shared" si="24"/>
        <v>1480.91</v>
      </c>
      <c r="S50" s="6">
        <f t="shared" si="25"/>
        <v>8520.3442614754422</v>
      </c>
      <c r="T50">
        <f t="shared" si="26"/>
        <v>7275</v>
      </c>
      <c r="U50" s="6">
        <f t="shared" si="27"/>
        <v>1245.3442614754422</v>
      </c>
      <c r="V50" s="4">
        <f t="shared" si="28"/>
        <v>0.17118134178356592</v>
      </c>
      <c r="W50" s="4">
        <f t="shared" si="29"/>
        <v>0.21493353770401247</v>
      </c>
      <c r="X50" s="1">
        <f t="shared" si="30"/>
        <v>0.1738087047369557</v>
      </c>
    </row>
    <row r="51" spans="1:25">
      <c r="A51" s="7" t="s">
        <v>230</v>
      </c>
      <c r="B51">
        <v>135</v>
      </c>
      <c r="C51" s="2">
        <v>107.50812107928678</v>
      </c>
      <c r="D51" s="3">
        <v>1.2542697185394938</v>
      </c>
      <c r="E51" s="19">
        <f t="shared" si="31"/>
        <v>0.2198961205112179</v>
      </c>
      <c r="F51" s="37">
        <f t="shared" si="32"/>
        <v>5.9313353034572511E-2</v>
      </c>
      <c r="H51" s="41">
        <f t="shared" si="33"/>
        <v>8.0073026596672889</v>
      </c>
      <c r="I51" t="s">
        <v>7</v>
      </c>
      <c r="J51" t="s">
        <v>59</v>
      </c>
      <c r="K51" s="2">
        <f t="shared" si="34"/>
        <v>134.84418076682684</v>
      </c>
      <c r="L51" s="2">
        <v>0.15581923317316992</v>
      </c>
      <c r="M51" s="1">
        <f t="shared" si="21"/>
        <v>0.89896120511217892</v>
      </c>
      <c r="N51" s="6">
        <f t="shared" si="22"/>
        <v>5694.1235844083785</v>
      </c>
      <c r="O51" s="2">
        <f t="shared" si="23"/>
        <v>7141.9667855449907</v>
      </c>
      <c r="P51" s="2"/>
      <c r="Q51" s="2"/>
      <c r="R51" s="6">
        <f t="shared" si="24"/>
        <v>1480.91</v>
      </c>
      <c r="S51" s="6">
        <f t="shared" si="25"/>
        <v>8622.8767855449914</v>
      </c>
      <c r="T51">
        <f t="shared" si="26"/>
        <v>7410</v>
      </c>
      <c r="U51" s="6">
        <f t="shared" si="27"/>
        <v>1212.8767855449914</v>
      </c>
      <c r="V51" s="4">
        <f t="shared" si="28"/>
        <v>0.16368107767138884</v>
      </c>
      <c r="W51" s="4">
        <f t="shared" si="29"/>
        <v>0.20456373331236177</v>
      </c>
      <c r="X51" s="1">
        <f t="shared" si="30"/>
        <v>0.17174198783433064</v>
      </c>
    </row>
    <row r="52" spans="1:25">
      <c r="A52" s="7" t="s">
        <v>231</v>
      </c>
      <c r="B52">
        <v>135</v>
      </c>
      <c r="C52" s="2">
        <v>107.4716095761184</v>
      </c>
      <c r="D52" s="3">
        <v>1.2546963260102888</v>
      </c>
      <c r="E52" s="19">
        <f t="shared" si="31"/>
        <v>0.21989615579037863</v>
      </c>
      <c r="F52" s="37">
        <f t="shared" si="32"/>
        <v>5.8953593023353214E-2</v>
      </c>
      <c r="H52" s="41">
        <f t="shared" si="33"/>
        <v>7.9587350581526835</v>
      </c>
      <c r="I52" t="s">
        <v>7</v>
      </c>
      <c r="J52" t="s">
        <v>60</v>
      </c>
      <c r="K52" s="2">
        <f t="shared" si="34"/>
        <v>134.84423368556793</v>
      </c>
      <c r="L52" s="2">
        <v>0.15576631443206848</v>
      </c>
      <c r="M52" s="1">
        <f t="shared" si="21"/>
        <v>0.89896155790378618</v>
      </c>
      <c r="N52" s="6">
        <f t="shared" si="22"/>
        <v>5801.5951939844972</v>
      </c>
      <c r="O52" s="2">
        <f t="shared" si="23"/>
        <v>7279.2401748912971</v>
      </c>
      <c r="P52" s="2"/>
      <c r="Q52" s="2"/>
      <c r="R52" s="6">
        <f t="shared" si="24"/>
        <v>1480.91</v>
      </c>
      <c r="S52" s="6">
        <f t="shared" si="25"/>
        <v>8760.1501748912979</v>
      </c>
      <c r="T52">
        <f t="shared" si="26"/>
        <v>7545</v>
      </c>
      <c r="U52" s="6">
        <f t="shared" si="27"/>
        <v>1215.1501748912979</v>
      </c>
      <c r="V52" s="4">
        <f t="shared" si="28"/>
        <v>0.16105370111216666</v>
      </c>
      <c r="W52" s="4">
        <f t="shared" si="29"/>
        <v>0.20038458777678048</v>
      </c>
      <c r="X52" s="1">
        <f t="shared" si="30"/>
        <v>0.16905075488827179</v>
      </c>
    </row>
    <row r="53" spans="1:25">
      <c r="A53" s="7" t="s">
        <v>232</v>
      </c>
      <c r="B53">
        <v>135</v>
      </c>
      <c r="C53" s="2">
        <v>107.43509807295003</v>
      </c>
      <c r="D53" s="3">
        <v>1.2551232234436809</v>
      </c>
      <c r="E53" s="19">
        <f t="shared" si="31"/>
        <v>0.21989619106953934</v>
      </c>
      <c r="F53" s="37">
        <f t="shared" si="32"/>
        <v>5.8593833012134333E-2</v>
      </c>
      <c r="H53" s="41">
        <f t="shared" si="33"/>
        <v>7.9101674566381348</v>
      </c>
      <c r="I53" t="s">
        <v>7</v>
      </c>
      <c r="J53" t="s">
        <v>61</v>
      </c>
      <c r="K53" s="2">
        <f t="shared" si="34"/>
        <v>134.84428660430902</v>
      </c>
      <c r="L53" s="2">
        <v>0.15571339569096707</v>
      </c>
      <c r="M53" s="1">
        <f t="shared" si="21"/>
        <v>0.89896191069539344</v>
      </c>
      <c r="N53" s="6">
        <f t="shared" si="22"/>
        <v>5909.0302920574468</v>
      </c>
      <c r="O53" s="2">
        <f t="shared" si="23"/>
        <v>7416.5611475934975</v>
      </c>
      <c r="P53" s="2"/>
      <c r="Q53" s="2"/>
      <c r="R53" s="6">
        <f t="shared" si="24"/>
        <v>1480.91</v>
      </c>
      <c r="S53" s="6">
        <f t="shared" si="25"/>
        <v>8897.4711475934982</v>
      </c>
      <c r="T53">
        <f t="shared" si="26"/>
        <v>7680</v>
      </c>
      <c r="U53" s="6">
        <f t="shared" si="27"/>
        <v>1217.4711475934982</v>
      </c>
      <c r="V53" s="4">
        <f t="shared" si="28"/>
        <v>0.15852488900957007</v>
      </c>
      <c r="W53" s="4">
        <f t="shared" si="29"/>
        <v>0.19639513986625423</v>
      </c>
      <c r="X53" s="1">
        <f t="shared" si="30"/>
        <v>0.16644167487978226</v>
      </c>
    </row>
    <row r="54" spans="1:25">
      <c r="A54" s="7" t="s">
        <v>233</v>
      </c>
      <c r="B54">
        <v>135</v>
      </c>
      <c r="C54" s="2">
        <v>107.50812107928678</v>
      </c>
      <c r="D54" s="3">
        <v>1.2542697185394938</v>
      </c>
      <c r="E54" s="19">
        <f t="shared" si="31"/>
        <v>0.2198961205112179</v>
      </c>
      <c r="F54" s="37">
        <f t="shared" si="32"/>
        <v>5.9313353034572511E-2</v>
      </c>
      <c r="H54" s="41">
        <f t="shared" si="33"/>
        <v>8.0073026596672889</v>
      </c>
      <c r="I54" t="s">
        <v>7</v>
      </c>
      <c r="J54" t="s">
        <v>62</v>
      </c>
      <c r="K54" s="2">
        <f t="shared" si="34"/>
        <v>134.84418076682684</v>
      </c>
      <c r="L54" s="2">
        <v>0.15581923317316992</v>
      </c>
      <c r="M54" s="1">
        <f t="shared" si="21"/>
        <v>0.89896120511217892</v>
      </c>
      <c r="N54" s="6">
        <f t="shared" si="22"/>
        <v>6016.5384131367337</v>
      </c>
      <c r="O54" s="2">
        <f t="shared" si="23"/>
        <v>7546.3619420270634</v>
      </c>
      <c r="P54" s="2"/>
      <c r="Q54" s="2"/>
      <c r="R54" s="6">
        <f t="shared" si="24"/>
        <v>1480.91</v>
      </c>
      <c r="S54" s="6">
        <f t="shared" si="25"/>
        <v>9027.2719420270641</v>
      </c>
      <c r="T54">
        <f t="shared" si="26"/>
        <v>7815</v>
      </c>
      <c r="U54" s="6">
        <f t="shared" si="27"/>
        <v>1212.2719420270641</v>
      </c>
      <c r="V54" s="4">
        <f t="shared" si="28"/>
        <v>0.15512116980512647</v>
      </c>
      <c r="W54" s="4">
        <f t="shared" si="29"/>
        <v>0.19138849337901154</v>
      </c>
      <c r="X54" s="1">
        <f t="shared" si="30"/>
        <v>0.16404845334342097</v>
      </c>
      <c r="Y54" s="6"/>
    </row>
    <row r="55" spans="1:25">
      <c r="A55" s="7" t="s">
        <v>234</v>
      </c>
      <c r="B55">
        <v>135</v>
      </c>
      <c r="C55" s="2">
        <v>109.98177541894435</v>
      </c>
      <c r="D55" s="3">
        <v>1.2260267213225122</v>
      </c>
      <c r="E55" s="19">
        <f t="shared" si="31"/>
        <v>0.21989373034807813</v>
      </c>
      <c r="F55" s="37">
        <f t="shared" si="32"/>
        <v>8.3687093794665129E-2</v>
      </c>
      <c r="H55" s="41">
        <f t="shared" si="33"/>
        <v>11.297757662279793</v>
      </c>
      <c r="I55" t="s">
        <v>7</v>
      </c>
      <c r="J55" t="s">
        <v>64</v>
      </c>
      <c r="K55" s="2">
        <f t="shared" si="34"/>
        <v>134.84059552211721</v>
      </c>
      <c r="L55" s="2">
        <v>0.15940447788279202</v>
      </c>
      <c r="M55" s="1">
        <f t="shared" si="21"/>
        <v>0.89893730348078138</v>
      </c>
      <c r="N55" s="6">
        <f t="shared" si="22"/>
        <v>6126.520188555678</v>
      </c>
      <c r="O55" s="2">
        <f t="shared" si="23"/>
        <v>7511.2774598910974</v>
      </c>
      <c r="P55" s="2"/>
      <c r="Q55" s="2"/>
      <c r="R55" s="6">
        <f t="shared" si="24"/>
        <v>1480.91</v>
      </c>
      <c r="S55" s="6">
        <f t="shared" si="25"/>
        <v>8992.1874598910981</v>
      </c>
      <c r="T55">
        <f t="shared" si="26"/>
        <v>7950</v>
      </c>
      <c r="U55" s="6">
        <f t="shared" si="27"/>
        <v>1042.1874598910981</v>
      </c>
      <c r="V55" s="4">
        <f t="shared" si="28"/>
        <v>0.13109276225045252</v>
      </c>
      <c r="W55" s="4">
        <f t="shared" si="29"/>
        <v>0.1611026372938229</v>
      </c>
      <c r="X55" s="1">
        <f t="shared" si="30"/>
        <v>0.16468851506993995</v>
      </c>
    </row>
    <row r="56" spans="1:25">
      <c r="A56" s="7" t="s">
        <v>235</v>
      </c>
      <c r="B56">
        <v>135</v>
      </c>
      <c r="C56" s="2">
        <v>111.17752714770869</v>
      </c>
      <c r="D56" s="3">
        <v>1.212824802751741</v>
      </c>
      <c r="E56" s="19">
        <f t="shared" si="31"/>
        <v>0.21989257495556408</v>
      </c>
      <c r="F56" s="37">
        <f t="shared" si="32"/>
        <v>9.546923416208962E-2</v>
      </c>
      <c r="H56" s="41">
        <f t="shared" si="33"/>
        <v>12.888346611882099</v>
      </c>
      <c r="I56" t="s">
        <v>7</v>
      </c>
      <c r="J56" t="s">
        <v>65</v>
      </c>
      <c r="K56" s="2">
        <f t="shared" si="34"/>
        <v>134.83886243334612</v>
      </c>
      <c r="L56" s="2">
        <v>0.16113756665386395</v>
      </c>
      <c r="M56" s="1">
        <f t="shared" si="21"/>
        <v>0.89892574955564086</v>
      </c>
      <c r="N56" s="6">
        <f t="shared" si="22"/>
        <v>6237.6977157033871</v>
      </c>
      <c r="O56" s="2">
        <f t="shared" si="23"/>
        <v>7565.234501672946</v>
      </c>
      <c r="P56" s="2"/>
      <c r="Q56" s="2"/>
      <c r="R56" s="6">
        <f t="shared" si="24"/>
        <v>1480.91</v>
      </c>
      <c r="S56" s="6">
        <f t="shared" si="25"/>
        <v>9046.1445016729467</v>
      </c>
      <c r="T56">
        <f t="shared" si="26"/>
        <v>8085</v>
      </c>
      <c r="U56" s="6">
        <f t="shared" si="27"/>
        <v>961.14450167294672</v>
      </c>
      <c r="V56" s="4">
        <f t="shared" si="28"/>
        <v>0.11887996310116833</v>
      </c>
      <c r="W56" s="4">
        <f t="shared" si="29"/>
        <v>0.14553776548668251</v>
      </c>
      <c r="X56" s="1">
        <f t="shared" si="30"/>
        <v>0.16370620651992993</v>
      </c>
    </row>
    <row r="57" spans="1:25">
      <c r="A57" s="7" t="s">
        <v>236</v>
      </c>
      <c r="B57">
        <v>135</v>
      </c>
      <c r="C57" s="2">
        <v>110.00003117052854</v>
      </c>
      <c r="D57" s="3">
        <v>1.2258230077563237</v>
      </c>
      <c r="E57" s="19">
        <f t="shared" si="31"/>
        <v>0.21989371270849778</v>
      </c>
      <c r="F57" s="37">
        <f t="shared" si="32"/>
        <v>8.3866973800274566E-2</v>
      </c>
      <c r="H57" s="41">
        <f t="shared" si="33"/>
        <v>11.322041463037067</v>
      </c>
      <c r="I57" t="s">
        <v>7</v>
      </c>
      <c r="J57" t="s">
        <v>66</v>
      </c>
      <c r="K57" s="2">
        <f t="shared" si="34"/>
        <v>134.84056906274665</v>
      </c>
      <c r="L57" s="2">
        <v>0.15943093725334279</v>
      </c>
      <c r="M57" s="1">
        <f t="shared" si="21"/>
        <v>0.89893712708497764</v>
      </c>
      <c r="N57" s="6">
        <f t="shared" si="22"/>
        <v>6347.697746873916</v>
      </c>
      <c r="O57" s="2">
        <f t="shared" si="23"/>
        <v>7781.1539444010232</v>
      </c>
      <c r="P57" s="2"/>
      <c r="Q57" s="2"/>
      <c r="R57" s="6">
        <f t="shared" si="24"/>
        <v>1480.91</v>
      </c>
      <c r="S57" s="6">
        <f t="shared" si="25"/>
        <v>9262.063944401023</v>
      </c>
      <c r="T57">
        <f t="shared" si="26"/>
        <v>8220</v>
      </c>
      <c r="U57" s="6">
        <f t="shared" si="27"/>
        <v>1042.063944401023</v>
      </c>
      <c r="V57" s="4">
        <f t="shared" si="28"/>
        <v>0.12677176939185197</v>
      </c>
      <c r="W57" s="4">
        <f t="shared" si="29"/>
        <v>0.15462977114135934</v>
      </c>
      <c r="X57" s="1">
        <f t="shared" si="30"/>
        <v>0.15988984840632844</v>
      </c>
    </row>
    <row r="58" spans="1:25">
      <c r="A58" s="7" t="s">
        <v>237</v>
      </c>
      <c r="B58">
        <v>135</v>
      </c>
      <c r="C58" s="2">
        <v>110.39252982958858</v>
      </c>
      <c r="D58" s="3">
        <v>1.2214594628316831</v>
      </c>
      <c r="E58" s="19">
        <f t="shared" si="31"/>
        <v>0.21989333345751988</v>
      </c>
      <c r="F58" s="37">
        <f t="shared" si="32"/>
        <v>8.7734393920879519E-2</v>
      </c>
      <c r="H58" s="41">
        <f t="shared" si="33"/>
        <v>11.844143179318735</v>
      </c>
      <c r="I58" t="s">
        <v>7</v>
      </c>
      <c r="J58" t="s">
        <v>67</v>
      </c>
      <c r="K58" s="2">
        <f t="shared" si="34"/>
        <v>134.84000018627981</v>
      </c>
      <c r="L58" s="2">
        <v>0.15999981372018315</v>
      </c>
      <c r="M58" s="1">
        <f t="shared" si="21"/>
        <v>0.89893333457519875</v>
      </c>
      <c r="N58" s="6">
        <f t="shared" si="22"/>
        <v>6458.090276703505</v>
      </c>
      <c r="O58" s="2">
        <f t="shared" si="23"/>
        <v>7888.2954803007788</v>
      </c>
      <c r="P58" s="2"/>
      <c r="Q58" s="2"/>
      <c r="R58" s="6">
        <f t="shared" si="24"/>
        <v>1480.91</v>
      </c>
      <c r="S58" s="6">
        <f t="shared" si="25"/>
        <v>9369.2054803007795</v>
      </c>
      <c r="T58">
        <f t="shared" si="26"/>
        <v>8355</v>
      </c>
      <c r="U58" s="6">
        <f t="shared" si="27"/>
        <v>1014.2054803007795</v>
      </c>
      <c r="V58" s="4">
        <f t="shared" si="28"/>
        <v>0.1213890461161915</v>
      </c>
      <c r="W58" s="4">
        <f t="shared" si="29"/>
        <v>0.14754032610873269</v>
      </c>
      <c r="X58" s="1">
        <f t="shared" si="30"/>
        <v>0.15806142827304695</v>
      </c>
    </row>
    <row r="59" spans="1:25">
      <c r="A59" s="7" t="s">
        <v>238</v>
      </c>
      <c r="B59">
        <v>135</v>
      </c>
      <c r="C59" s="33">
        <v>106.50405474215641</v>
      </c>
      <c r="D59" s="34">
        <v>1.2661080027297078</v>
      </c>
      <c r="E59" s="19">
        <f t="shared" si="31"/>
        <v>0.21989709068813809</v>
      </c>
      <c r="F59" s="37">
        <f t="shared" si="32"/>
        <v>4.9419952726047871E-2</v>
      </c>
      <c r="H59" s="41">
        <f t="shared" si="33"/>
        <v>6.6716936180164623</v>
      </c>
      <c r="I59" t="s">
        <v>7</v>
      </c>
      <c r="J59" t="s">
        <v>68</v>
      </c>
      <c r="K59" s="2">
        <f t="shared" si="34"/>
        <v>134.84563603220712</v>
      </c>
      <c r="L59" s="2">
        <v>0.15436396779288053</v>
      </c>
      <c r="M59" s="1">
        <f t="shared" si="21"/>
        <v>0.89897090688138082</v>
      </c>
      <c r="N59" s="6">
        <f t="shared" si="22"/>
        <v>6404.5143314456618</v>
      </c>
      <c r="O59" s="2">
        <f t="shared" si="23"/>
        <v>8108.8068486404563</v>
      </c>
      <c r="P59" s="2">
        <v>160.08000000000001</v>
      </c>
      <c r="Q59" s="2">
        <v>184.95</v>
      </c>
      <c r="R59" s="6">
        <f t="shared" si="24"/>
        <v>1665.8600000000001</v>
      </c>
      <c r="S59" s="6">
        <f t="shared" si="25"/>
        <v>9774.666848640456</v>
      </c>
      <c r="T59">
        <f t="shared" si="26"/>
        <v>8490</v>
      </c>
      <c r="U59" s="6">
        <f t="shared" si="27"/>
        <v>1284.666848640456</v>
      </c>
      <c r="V59" s="4">
        <f t="shared" si="28"/>
        <v>0.15131529430394064</v>
      </c>
      <c r="W59" s="4">
        <f t="shared" si="29"/>
        <v>0.18825329618683928</v>
      </c>
      <c r="X59" s="1">
        <f t="shared" si="30"/>
        <v>0.17042626882282971</v>
      </c>
    </row>
    <row r="60" spans="1:25">
      <c r="A60" s="7" t="s">
        <v>239</v>
      </c>
      <c r="B60">
        <v>135</v>
      </c>
      <c r="C60" s="33">
        <v>103.87522651403324</v>
      </c>
      <c r="D60" s="34">
        <v>1.2981867833842813</v>
      </c>
      <c r="E60" s="19">
        <f t="shared" si="31"/>
        <v>0.21989963078771096</v>
      </c>
      <c r="F60" s="37">
        <f t="shared" si="32"/>
        <v>2.3517231918274279E-2</v>
      </c>
      <c r="H60" s="41">
        <f t="shared" si="33"/>
        <v>3.1748263089670274</v>
      </c>
      <c r="I60" t="s">
        <v>7</v>
      </c>
      <c r="J60" t="s">
        <v>69</v>
      </c>
      <c r="K60" s="2">
        <f t="shared" si="34"/>
        <v>134.84944618156644</v>
      </c>
      <c r="L60" s="2">
        <v>0.15055381843357732</v>
      </c>
      <c r="M60" s="1">
        <f t="shared" si="21"/>
        <v>0.8989963078771096</v>
      </c>
      <c r="N60" s="6">
        <f t="shared" si="22"/>
        <v>5091.2195579596946</v>
      </c>
      <c r="O60" s="2">
        <f t="shared" si="23"/>
        <v>6609.3539414508386</v>
      </c>
      <c r="P60" s="2">
        <v>1417.17</v>
      </c>
      <c r="Q60" s="2">
        <v>1678.81</v>
      </c>
      <c r="R60" s="6">
        <f t="shared" si="24"/>
        <v>3344.67</v>
      </c>
      <c r="S60" s="6">
        <f t="shared" si="25"/>
        <v>9954.0239414508396</v>
      </c>
      <c r="T60">
        <f t="shared" si="26"/>
        <v>8625</v>
      </c>
      <c r="U60" s="6">
        <f t="shared" si="27"/>
        <v>1329.0239414508396</v>
      </c>
      <c r="V60" s="4">
        <f t="shared" si="28"/>
        <v>0.15408973234212642</v>
      </c>
      <c r="W60" s="4">
        <f t="shared" si="29"/>
        <v>0.25169334898592299</v>
      </c>
      <c r="X60" s="1">
        <f t="shared" si="30"/>
        <v>0.33601185004910694</v>
      </c>
    </row>
    <row r="61" spans="1:25">
      <c r="A61" s="7" t="s">
        <v>240</v>
      </c>
      <c r="B61">
        <v>135</v>
      </c>
      <c r="C61" s="33">
        <v>103.92999376878581</v>
      </c>
      <c r="D61" s="34">
        <v>1.2975019232990201</v>
      </c>
      <c r="E61" s="19">
        <f t="shared" si="31"/>
        <v>0.21989957786896985</v>
      </c>
      <c r="F61" s="37">
        <f t="shared" si="32"/>
        <v>2.4056871935102805E-2</v>
      </c>
      <c r="H61" s="41">
        <f t="shared" si="33"/>
        <v>3.2476777112388788</v>
      </c>
      <c r="I61" t="s">
        <v>7</v>
      </c>
      <c r="J61" t="s">
        <v>79</v>
      </c>
      <c r="K61" s="2">
        <f t="shared" si="34"/>
        <v>134.84936680345476</v>
      </c>
      <c r="L61" s="2">
        <v>0.15063319654522947</v>
      </c>
      <c r="M61" s="1">
        <f t="shared" si="21"/>
        <v>0.89899577868969838</v>
      </c>
      <c r="N61" s="6">
        <f t="shared" si="22"/>
        <v>5195.1495517284802</v>
      </c>
      <c r="O61" s="2">
        <f t="shared" si="23"/>
        <v>6740.7165351937456</v>
      </c>
      <c r="P61" s="2"/>
      <c r="Q61" s="2"/>
      <c r="R61" s="6">
        <f t="shared" si="24"/>
        <v>3344.67</v>
      </c>
      <c r="S61" s="6">
        <f t="shared" si="25"/>
        <v>10085.386535193746</v>
      </c>
      <c r="T61">
        <f t="shared" si="26"/>
        <v>8760</v>
      </c>
      <c r="U61" s="6">
        <f t="shared" si="27"/>
        <v>1325.3865351937457</v>
      </c>
      <c r="V61" s="4">
        <f t="shared" si="28"/>
        <v>0.15129983278467418</v>
      </c>
      <c r="W61" s="4">
        <f t="shared" si="29"/>
        <v>0.24474714102256856</v>
      </c>
      <c r="X61" s="1">
        <f t="shared" si="30"/>
        <v>0.3316352812387024</v>
      </c>
    </row>
    <row r="62" spans="1:25">
      <c r="A62" s="7" t="s">
        <v>241</v>
      </c>
      <c r="B62">
        <v>135</v>
      </c>
      <c r="C62" s="33">
        <v>102.67947478526889</v>
      </c>
      <c r="D62" s="34">
        <v>1.3133216697139181</v>
      </c>
      <c r="E62" s="19">
        <f t="shared" si="31"/>
        <v>0.21990078618022502</v>
      </c>
      <c r="F62" s="37">
        <f t="shared" si="32"/>
        <v>1.1735091550849574E-2</v>
      </c>
      <c r="H62" s="41">
        <f t="shared" si="33"/>
        <v>1.5842373593646926</v>
      </c>
      <c r="I62" t="s">
        <v>7</v>
      </c>
      <c r="J62" t="s">
        <v>80</v>
      </c>
      <c r="K62" s="2">
        <f t="shared" si="34"/>
        <v>134.8511792703375</v>
      </c>
      <c r="L62" s="2">
        <v>0.1488207296625054</v>
      </c>
      <c r="M62" s="1">
        <f t="shared" si="21"/>
        <v>0.89900786180225001</v>
      </c>
      <c r="N62" s="6">
        <f t="shared" si="22"/>
        <v>5208.3690265137493</v>
      </c>
      <c r="O62" s="2">
        <f t="shared" si="23"/>
        <v>6840.2639063872912</v>
      </c>
      <c r="P62" s="2">
        <v>89.46</v>
      </c>
      <c r="Q62" s="2">
        <v>107.2</v>
      </c>
      <c r="R62" s="6">
        <f t="shared" si="24"/>
        <v>3451.87</v>
      </c>
      <c r="S62" s="6">
        <f t="shared" si="25"/>
        <v>10292.133906387291</v>
      </c>
      <c r="T62">
        <f t="shared" si="26"/>
        <v>8895</v>
      </c>
      <c r="U62" s="6">
        <f t="shared" si="27"/>
        <v>1397.1339063872911</v>
      </c>
      <c r="V62" s="4">
        <f t="shared" si="28"/>
        <v>0.15706957913291641</v>
      </c>
      <c r="W62" s="4">
        <f t="shared" si="29"/>
        <v>0.25667840128515973</v>
      </c>
      <c r="X62" s="1">
        <f t="shared" si="30"/>
        <v>0.33538914586583174</v>
      </c>
    </row>
    <row r="63" spans="1:25">
      <c r="A63" s="7" t="s">
        <v>242</v>
      </c>
      <c r="B63">
        <v>120</v>
      </c>
      <c r="C63" s="33">
        <v>90.402481844902056</v>
      </c>
      <c r="D63" s="34">
        <v>1.3259478141616139</v>
      </c>
      <c r="E63" s="19">
        <f t="shared" si="31"/>
        <v>0.20991264879802191</v>
      </c>
      <c r="F63" s="37">
        <f t="shared" si="32"/>
        <v>2.1115112507393025E-3</v>
      </c>
      <c r="H63" s="41">
        <f t="shared" si="33"/>
        <v>0.25338135008871632</v>
      </c>
      <c r="I63" t="s">
        <v>7</v>
      </c>
      <c r="J63" t="s">
        <v>81</v>
      </c>
      <c r="K63" s="2">
        <f t="shared" si="34"/>
        <v>119.86897319703286</v>
      </c>
      <c r="L63" s="2">
        <v>0.13102680296714853</v>
      </c>
      <c r="M63" s="1">
        <f t="shared" si="21"/>
        <v>0.79912648798021901</v>
      </c>
      <c r="N63" s="6">
        <f t="shared" si="22"/>
        <v>5298.7715083586518</v>
      </c>
      <c r="O63" s="2">
        <f t="shared" si="23"/>
        <v>7025.8944992499919</v>
      </c>
      <c r="P63" s="2"/>
      <c r="Q63" s="2"/>
      <c r="R63" s="6">
        <f t="shared" si="24"/>
        <v>3451.87</v>
      </c>
      <c r="S63" s="6">
        <f t="shared" si="25"/>
        <v>10477.764499249992</v>
      </c>
      <c r="T63">
        <f t="shared" si="26"/>
        <v>9015</v>
      </c>
      <c r="U63" s="6">
        <f t="shared" si="27"/>
        <v>1462.7644992499918</v>
      </c>
      <c r="V63" s="4">
        <f t="shared" si="28"/>
        <v>0.16225895721020422</v>
      </c>
      <c r="W63" s="4">
        <f t="shared" si="29"/>
        <v>0.26293911867060293</v>
      </c>
      <c r="X63" s="1">
        <f t="shared" si="30"/>
        <v>0.32944718315124261</v>
      </c>
    </row>
    <row r="64" spans="1:25">
      <c r="A64" s="7" t="s">
        <v>243</v>
      </c>
      <c r="B64">
        <v>120</v>
      </c>
      <c r="C64" s="33">
        <v>90.47550485123881</v>
      </c>
      <c r="D64" s="34">
        <v>1.3248764685716963</v>
      </c>
      <c r="E64" s="19">
        <f t="shared" si="31"/>
        <v>0.20991257823970044</v>
      </c>
      <c r="F64" s="37">
        <f t="shared" si="32"/>
        <v>2.9209712759822536E-3</v>
      </c>
      <c r="H64" s="41">
        <f t="shared" si="33"/>
        <v>0.35051655311787044</v>
      </c>
      <c r="I64" t="s">
        <v>7</v>
      </c>
      <c r="J64" t="s">
        <v>84</v>
      </c>
      <c r="K64" s="2">
        <f t="shared" si="34"/>
        <v>119.86886735955065</v>
      </c>
      <c r="L64" s="2">
        <v>0.13113264044935136</v>
      </c>
      <c r="M64" s="1">
        <f t="shared" si="21"/>
        <v>0.79912578239700427</v>
      </c>
      <c r="N64" s="6">
        <f t="shared" si="22"/>
        <v>5284.6270132098907</v>
      </c>
      <c r="O64" s="2">
        <f t="shared" si="23"/>
        <v>7001.477974980111</v>
      </c>
      <c r="P64" s="2">
        <v>104.62</v>
      </c>
      <c r="Q64" s="2">
        <v>126.47</v>
      </c>
      <c r="R64" s="6">
        <f t="shared" si="24"/>
        <v>3578.3399999999997</v>
      </c>
      <c r="S64" s="6">
        <f t="shared" si="25"/>
        <v>10579.817974980111</v>
      </c>
      <c r="T64">
        <f t="shared" si="26"/>
        <v>9135</v>
      </c>
      <c r="U64" s="6">
        <f t="shared" si="27"/>
        <v>1444.8179749801111</v>
      </c>
      <c r="V64" s="4">
        <f t="shared" si="28"/>
        <v>0.15816288724467564</v>
      </c>
      <c r="W64" s="4">
        <f t="shared" si="29"/>
        <v>0.26001554440619201</v>
      </c>
      <c r="X64" s="1">
        <f t="shared" si="30"/>
        <v>0.33822321031064118</v>
      </c>
    </row>
    <row r="65" spans="1:24">
      <c r="A65" s="7" t="s">
        <v>244</v>
      </c>
      <c r="B65">
        <v>120</v>
      </c>
      <c r="C65" s="33">
        <v>90.101261943762935</v>
      </c>
      <c r="D65" s="34">
        <v>1.3303854706437286</v>
      </c>
      <c r="E65" s="19">
        <f t="shared" si="31"/>
        <v>0.20991293985109793</v>
      </c>
      <c r="F65" s="37">
        <f t="shared" si="32"/>
        <v>-1.2275113533878113E-3</v>
      </c>
      <c r="H65" s="41">
        <f t="shared" si="33"/>
        <v>-0.14730136240653735</v>
      </c>
      <c r="I65" t="s">
        <v>7</v>
      </c>
      <c r="J65" t="s">
        <v>85</v>
      </c>
      <c r="K65" s="2">
        <f t="shared" si="34"/>
        <v>119.86940977664692</v>
      </c>
      <c r="L65" s="2">
        <v>0.13059022335306167</v>
      </c>
      <c r="M65" s="1">
        <f t="shared" si="21"/>
        <v>0.79912939851097942</v>
      </c>
      <c r="N65" s="6">
        <f t="shared" si="22"/>
        <v>5374.7282751536541</v>
      </c>
      <c r="O65" s="2">
        <f t="shared" si="23"/>
        <v>7150.4604059224494</v>
      </c>
      <c r="P65" s="2"/>
      <c r="Q65" s="2"/>
      <c r="R65" s="6">
        <f t="shared" si="24"/>
        <v>3578.3399999999997</v>
      </c>
      <c r="S65" s="6">
        <f t="shared" si="25"/>
        <v>10728.800405922449</v>
      </c>
      <c r="T65">
        <f t="shared" si="26"/>
        <v>9255</v>
      </c>
      <c r="U65" s="6">
        <f t="shared" si="27"/>
        <v>1473.8004059224495</v>
      </c>
      <c r="V65" s="4">
        <f t="shared" si="28"/>
        <v>0.15924369593975674</v>
      </c>
      <c r="W65" s="4">
        <f t="shared" si="29"/>
        <v>0.25962456901108211</v>
      </c>
      <c r="X65" s="1">
        <f t="shared" si="30"/>
        <v>0.33352657003710362</v>
      </c>
    </row>
    <row r="66" spans="1:24">
      <c r="A66" s="7" t="s">
        <v>245</v>
      </c>
      <c r="B66">
        <v>120</v>
      </c>
      <c r="C66" s="33">
        <v>89.882192924752673</v>
      </c>
      <c r="D66" s="34">
        <v>1.3336315391130449</v>
      </c>
      <c r="E66" s="19">
        <f t="shared" si="31"/>
        <v>0.20991315152606238</v>
      </c>
      <c r="F66" s="37">
        <f t="shared" ref="F66:F97" si="35">IF(G66="",($F$1*C66-B66)/B66,H66/B66)</f>
        <v>-3.6558914291165462E-3</v>
      </c>
      <c r="H66" s="41">
        <f t="shared" ref="H66:H97" si="36">IF(G66="",$F$1*C66-B66,G66-B66)</f>
        <v>-0.43870697149398552</v>
      </c>
      <c r="I66" t="s">
        <v>7</v>
      </c>
      <c r="J66" t="s">
        <v>86</v>
      </c>
      <c r="K66" s="2">
        <f t="shared" ref="K66:K97" si="37">D66*C66</f>
        <v>119.86972728909355</v>
      </c>
      <c r="L66" s="2">
        <v>0.13027271090645309</v>
      </c>
      <c r="M66" s="1">
        <f t="shared" si="21"/>
        <v>0.79913151526062365</v>
      </c>
      <c r="N66" s="6">
        <f t="shared" si="22"/>
        <v>5464.6104680784065</v>
      </c>
      <c r="O66" s="2">
        <f t="shared" si="23"/>
        <v>7287.7768691966621</v>
      </c>
      <c r="P66" s="2"/>
      <c r="Q66" s="2"/>
      <c r="R66" s="6">
        <f t="shared" si="24"/>
        <v>3578.3399999999997</v>
      </c>
      <c r="S66" s="6">
        <f t="shared" si="25"/>
        <v>10866.116869196661</v>
      </c>
      <c r="T66">
        <f t="shared" si="26"/>
        <v>9375</v>
      </c>
      <c r="U66" s="6">
        <f t="shared" si="27"/>
        <v>1491.1168691966614</v>
      </c>
      <c r="V66" s="4">
        <f t="shared" si="28"/>
        <v>0.15905246604764378</v>
      </c>
      <c r="W66" s="4">
        <f t="shared" si="29"/>
        <v>0.25723724855290153</v>
      </c>
      <c r="X66" s="1">
        <f t="shared" si="30"/>
        <v>0.3293117535063424</v>
      </c>
    </row>
    <row r="67" spans="1:24">
      <c r="A67" s="7" t="s">
        <v>246</v>
      </c>
      <c r="B67">
        <v>120</v>
      </c>
      <c r="C67" s="33">
        <v>91.753407462132003</v>
      </c>
      <c r="D67" s="34">
        <v>1.3064039638318936</v>
      </c>
      <c r="E67" s="19">
        <f t="shared" si="31"/>
        <v>0.20991134346907475</v>
      </c>
      <c r="F67" s="37">
        <f t="shared" si="35"/>
        <v>1.7086521717733304E-2</v>
      </c>
      <c r="H67" s="41">
        <f t="shared" si="36"/>
        <v>2.0503826061279966</v>
      </c>
      <c r="I67" t="s">
        <v>7</v>
      </c>
      <c r="J67" t="s">
        <v>87</v>
      </c>
      <c r="K67" s="2">
        <f t="shared" si="37"/>
        <v>119.8670152036121</v>
      </c>
      <c r="L67" s="2">
        <v>0.13298479638790153</v>
      </c>
      <c r="M67" s="1">
        <f t="shared" si="21"/>
        <v>0.79911343469074736</v>
      </c>
      <c r="N67" s="6">
        <f t="shared" si="22"/>
        <v>5556.3638755405382</v>
      </c>
      <c r="O67" s="2">
        <f t="shared" si="23"/>
        <v>7258.8557914985013</v>
      </c>
      <c r="P67" s="2"/>
      <c r="Q67" s="2"/>
      <c r="R67" s="6">
        <f t="shared" si="24"/>
        <v>3578.3399999999997</v>
      </c>
      <c r="S67" s="6">
        <f t="shared" si="25"/>
        <v>10837.195791498501</v>
      </c>
      <c r="T67">
        <f t="shared" si="26"/>
        <v>9495</v>
      </c>
      <c r="U67" s="6">
        <f t="shared" si="27"/>
        <v>1342.1957914985014</v>
      </c>
      <c r="V67" s="4">
        <f t="shared" si="28"/>
        <v>0.14135816656119027</v>
      </c>
      <c r="W67" s="4">
        <f t="shared" si="29"/>
        <v>0.22685024853523794</v>
      </c>
      <c r="X67" s="1">
        <f t="shared" si="30"/>
        <v>0.33019058332480389</v>
      </c>
    </row>
    <row r="68" spans="1:24">
      <c r="A68" s="7" t="s">
        <v>247</v>
      </c>
      <c r="B68">
        <v>120</v>
      </c>
      <c r="C68" s="33">
        <v>91.954220729558074</v>
      </c>
      <c r="D68" s="34">
        <v>1.3035478219435954</v>
      </c>
      <c r="E68" s="19">
        <f t="shared" si="31"/>
        <v>0.20991114943369071</v>
      </c>
      <c r="F68" s="37">
        <f t="shared" si="35"/>
        <v>1.9312536787151301E-2</v>
      </c>
      <c r="H68" s="41">
        <f t="shared" si="36"/>
        <v>2.3175044144581562</v>
      </c>
      <c r="I68" t="s">
        <v>7</v>
      </c>
      <c r="J68" t="s">
        <v>88</v>
      </c>
      <c r="K68" s="2">
        <f t="shared" si="37"/>
        <v>119.86672415053604</v>
      </c>
      <c r="L68" s="2">
        <v>0.1332758494639594</v>
      </c>
      <c r="M68" s="1">
        <f t="shared" si="21"/>
        <v>0.79911149433690698</v>
      </c>
      <c r="N68" s="6">
        <f t="shared" si="22"/>
        <v>5648.3180962700962</v>
      </c>
      <c r="O68" s="2">
        <f t="shared" si="23"/>
        <v>7362.8527520374791</v>
      </c>
      <c r="P68" s="2"/>
      <c r="Q68" s="2"/>
      <c r="R68" s="6">
        <f t="shared" si="24"/>
        <v>3578.3399999999997</v>
      </c>
      <c r="S68" s="6">
        <f t="shared" si="25"/>
        <v>10941.192752037479</v>
      </c>
      <c r="T68">
        <f t="shared" si="26"/>
        <v>9615</v>
      </c>
      <c r="U68" s="6">
        <f t="shared" si="27"/>
        <v>1326.1927520374793</v>
      </c>
      <c r="V68" s="4">
        <f t="shared" si="28"/>
        <v>0.13792956339443352</v>
      </c>
      <c r="W68" s="4">
        <f t="shared" si="29"/>
        <v>0.2196898205361042</v>
      </c>
      <c r="X68" s="1">
        <f t="shared" si="30"/>
        <v>0.3270520939623916</v>
      </c>
    </row>
    <row r="69" spans="1:24">
      <c r="A69" s="7" t="s">
        <v>248</v>
      </c>
      <c r="B69">
        <v>120</v>
      </c>
      <c r="C69" s="33">
        <v>92.237184879113002</v>
      </c>
      <c r="D69" s="34">
        <v>1.2995443669208955</v>
      </c>
      <c r="E69" s="19">
        <f t="shared" si="31"/>
        <v>0.20991087602019501</v>
      </c>
      <c r="F69" s="37">
        <f t="shared" si="35"/>
        <v>2.2449194384967678E-2</v>
      </c>
      <c r="H69" s="41">
        <f t="shared" si="36"/>
        <v>2.6939033261961214</v>
      </c>
      <c r="I69" t="s">
        <v>7</v>
      </c>
      <c r="J69" t="s">
        <v>89</v>
      </c>
      <c r="K69" s="2">
        <f t="shared" si="37"/>
        <v>119.8663140302925</v>
      </c>
      <c r="L69" s="2">
        <v>0.13368596970749552</v>
      </c>
      <c r="M69" s="1">
        <f t="shared" si="21"/>
        <v>0.79910876020194999</v>
      </c>
      <c r="N69" s="6">
        <f t="shared" si="22"/>
        <v>5740.5552811492089</v>
      </c>
      <c r="O69" s="2">
        <f t="shared" si="23"/>
        <v>7460.1062786154516</v>
      </c>
      <c r="P69" s="2"/>
      <c r="Q69" s="2"/>
      <c r="R69" s="6">
        <f t="shared" si="24"/>
        <v>3578.3399999999997</v>
      </c>
      <c r="S69" s="6">
        <f t="shared" si="25"/>
        <v>11038.446278615451</v>
      </c>
      <c r="T69">
        <f t="shared" si="26"/>
        <v>9735</v>
      </c>
      <c r="U69" s="6">
        <f t="shared" si="27"/>
        <v>1303.4462786154509</v>
      </c>
      <c r="V69" s="4">
        <f t="shared" si="28"/>
        <v>0.13389278670934268</v>
      </c>
      <c r="W69" s="4">
        <f t="shared" si="29"/>
        <v>0.21171321440772295</v>
      </c>
      <c r="X69" s="1">
        <f t="shared" si="30"/>
        <v>0.32417062235762673</v>
      </c>
    </row>
    <row r="70" spans="1:24">
      <c r="A70" s="7" t="s">
        <v>249</v>
      </c>
      <c r="B70">
        <v>135</v>
      </c>
      <c r="C70" s="33">
        <v>101.14599165219707</v>
      </c>
      <c r="D70" s="34">
        <v>1.3332550272597432</v>
      </c>
      <c r="E70" s="19">
        <f t="shared" si="31"/>
        <v>0.21990226790497586</v>
      </c>
      <c r="F70" s="37">
        <f t="shared" si="35"/>
        <v>-3.374828920351547E-3</v>
      </c>
      <c r="H70" s="41">
        <f t="shared" si="36"/>
        <v>-0.45560190424745883</v>
      </c>
      <c r="I70" t="s">
        <v>7</v>
      </c>
      <c r="J70" t="s">
        <v>90</v>
      </c>
      <c r="K70" s="2">
        <f t="shared" si="37"/>
        <v>134.85340185746375</v>
      </c>
      <c r="L70" s="2">
        <v>0.14659814253624523</v>
      </c>
      <c r="M70" s="1">
        <f t="shared" si="21"/>
        <v>0.8990226790497583</v>
      </c>
      <c r="N70" s="6">
        <f t="shared" si="22"/>
        <v>5841.701272801406</v>
      </c>
      <c r="O70" s="2">
        <f t="shared" si="23"/>
        <v>7788.4775897121153</v>
      </c>
      <c r="P70" s="2"/>
      <c r="Q70" s="2"/>
      <c r="R70" s="6">
        <f t="shared" si="24"/>
        <v>3578.3399999999997</v>
      </c>
      <c r="S70" s="6">
        <f t="shared" si="25"/>
        <v>11366.817589712115</v>
      </c>
      <c r="T70">
        <f t="shared" si="26"/>
        <v>9870</v>
      </c>
      <c r="U70" s="6">
        <f t="shared" si="27"/>
        <v>1496.8175897121146</v>
      </c>
      <c r="V70" s="4">
        <f t="shared" si="28"/>
        <v>0.15165325123729634</v>
      </c>
      <c r="W70" s="4">
        <f t="shared" si="29"/>
        <v>0.23790503455560463</v>
      </c>
      <c r="X70" s="1">
        <f t="shared" si="30"/>
        <v>0.31480579078164195</v>
      </c>
    </row>
    <row r="71" spans="1:24">
      <c r="A71" s="7" t="s">
        <v>250</v>
      </c>
      <c r="B71">
        <v>120</v>
      </c>
      <c r="C71" s="33">
        <v>89.873065048960569</v>
      </c>
      <c r="D71" s="34">
        <v>1.333767135386746</v>
      </c>
      <c r="E71" s="19">
        <f t="shared" si="31"/>
        <v>0.20991316034585256</v>
      </c>
      <c r="F71" s="37">
        <f t="shared" si="35"/>
        <v>-3.7570739322720925E-3</v>
      </c>
      <c r="H71" s="41">
        <f t="shared" si="36"/>
        <v>-0.4508488718726511</v>
      </c>
      <c r="I71" t="s">
        <v>7</v>
      </c>
      <c r="J71" t="s">
        <v>91</v>
      </c>
      <c r="K71" s="2">
        <f t="shared" si="37"/>
        <v>119.86974051877881</v>
      </c>
      <c r="L71" s="2">
        <v>0.1302594812211777</v>
      </c>
      <c r="M71" s="1">
        <f t="shared" si="21"/>
        <v>0.79913160345852541</v>
      </c>
      <c r="N71" s="6">
        <f t="shared" si="22"/>
        <v>5931.5743378503666</v>
      </c>
      <c r="O71" s="2">
        <f t="shared" si="23"/>
        <v>7911.3389129282177</v>
      </c>
      <c r="P71" s="2"/>
      <c r="Q71" s="2"/>
      <c r="R71" s="6">
        <f t="shared" si="24"/>
        <v>3578.3399999999997</v>
      </c>
      <c r="S71" s="6">
        <f t="shared" si="25"/>
        <v>11489.678912928217</v>
      </c>
      <c r="T71">
        <f t="shared" si="26"/>
        <v>9990</v>
      </c>
      <c r="U71" s="6">
        <f t="shared" si="27"/>
        <v>1499.678912928217</v>
      </c>
      <c r="V71" s="4">
        <f t="shared" si="28"/>
        <v>0.15011800930212371</v>
      </c>
      <c r="W71" s="4">
        <f t="shared" si="29"/>
        <v>0.2338986959583349</v>
      </c>
      <c r="X71" s="1">
        <f t="shared" si="30"/>
        <v>0.31143951255014118</v>
      </c>
    </row>
    <row r="72" spans="1:24">
      <c r="A72" s="7" t="s">
        <v>251</v>
      </c>
      <c r="B72">
        <v>120</v>
      </c>
      <c r="C72" s="33">
        <v>90.183412825891779</v>
      </c>
      <c r="D72" s="34">
        <v>1.329172260767058</v>
      </c>
      <c r="E72" s="19">
        <f t="shared" si="31"/>
        <v>0.20991286047298632</v>
      </c>
      <c r="F72" s="37">
        <f t="shared" si="35"/>
        <v>-3.1686882498955051E-4</v>
      </c>
      <c r="H72" s="41">
        <f t="shared" si="36"/>
        <v>-3.8024258998746063E-2</v>
      </c>
      <c r="I72" t="s">
        <v>7</v>
      </c>
      <c r="J72" t="s">
        <v>92</v>
      </c>
      <c r="K72" s="2">
        <f t="shared" si="37"/>
        <v>119.86929070947947</v>
      </c>
      <c r="L72" s="2">
        <v>0.13070929052053989</v>
      </c>
      <c r="M72" s="1">
        <f t="shared" si="21"/>
        <v>0.79912860472986313</v>
      </c>
      <c r="N72" s="6">
        <f t="shared" si="22"/>
        <v>6021.7577506762582</v>
      </c>
      <c r="O72" s="2">
        <f t="shared" si="23"/>
        <v>8003.953363257916</v>
      </c>
      <c r="P72" s="2"/>
      <c r="Q72" s="2"/>
      <c r="R72" s="6">
        <f t="shared" si="24"/>
        <v>3578.3399999999997</v>
      </c>
      <c r="S72" s="6">
        <f t="shared" si="25"/>
        <v>11582.293363257915</v>
      </c>
      <c r="T72">
        <f t="shared" si="26"/>
        <v>10110</v>
      </c>
      <c r="U72" s="6">
        <f t="shared" si="27"/>
        <v>1472.2933632579152</v>
      </c>
      <c r="V72" s="4">
        <f t="shared" si="28"/>
        <v>0.14562743454578775</v>
      </c>
      <c r="W72" s="4">
        <f t="shared" si="29"/>
        <v>0.2254087572313801</v>
      </c>
      <c r="X72" s="1">
        <f t="shared" si="30"/>
        <v>0.30894917679700951</v>
      </c>
    </row>
    <row r="73" spans="1:24">
      <c r="A73" s="7" t="s">
        <v>252</v>
      </c>
      <c r="B73">
        <v>120</v>
      </c>
      <c r="C73" s="33">
        <v>89.179346488761411</v>
      </c>
      <c r="D73" s="34">
        <v>1.3441536711638287</v>
      </c>
      <c r="E73" s="19">
        <f t="shared" si="31"/>
        <v>0.20991383064990649</v>
      </c>
      <c r="F73" s="37">
        <f t="shared" si="35"/>
        <v>-1.1446944172079773E-2</v>
      </c>
      <c r="H73" s="41">
        <f t="shared" si="36"/>
        <v>-1.3736333006495727</v>
      </c>
      <c r="I73" t="s">
        <v>7</v>
      </c>
      <c r="J73" t="s">
        <v>93</v>
      </c>
      <c r="K73" s="2">
        <f t="shared" si="37"/>
        <v>119.87074597485974</v>
      </c>
      <c r="L73" s="2">
        <v>0.12925402514025047</v>
      </c>
      <c r="M73" s="1">
        <f t="shared" si="21"/>
        <v>0.79913830649906492</v>
      </c>
      <c r="N73" s="6">
        <f t="shared" si="22"/>
        <v>6023.0470971650193</v>
      </c>
      <c r="O73" s="2">
        <f t="shared" si="23"/>
        <v>8095.9008672470018</v>
      </c>
      <c r="P73" s="2">
        <v>87.89</v>
      </c>
      <c r="Q73" s="2">
        <v>107.79</v>
      </c>
      <c r="R73" s="6">
        <f t="shared" si="24"/>
        <v>3686.1299999999997</v>
      </c>
      <c r="S73" s="6">
        <f t="shared" si="25"/>
        <v>11782.030867247002</v>
      </c>
      <c r="T73">
        <f t="shared" si="26"/>
        <v>10230</v>
      </c>
      <c r="U73" s="6">
        <f t="shared" si="27"/>
        <v>1552.0308672470019</v>
      </c>
      <c r="V73" s="4">
        <f t="shared" si="28"/>
        <v>0.15171367226265908</v>
      </c>
      <c r="W73" s="4">
        <f t="shared" si="29"/>
        <v>0.23717324262966732</v>
      </c>
      <c r="X73" s="1">
        <f t="shared" si="30"/>
        <v>0.31286032446639683</v>
      </c>
    </row>
    <row r="74" spans="1:24">
      <c r="A74" s="7" t="s">
        <v>253</v>
      </c>
      <c r="B74">
        <v>120</v>
      </c>
      <c r="C74" s="33">
        <v>91.169223411437969</v>
      </c>
      <c r="D74" s="34">
        <v>1.3147842815608677</v>
      </c>
      <c r="E74" s="19">
        <f t="shared" si="31"/>
        <v>0.20991190793564646</v>
      </c>
      <c r="F74" s="37">
        <f t="shared" si="35"/>
        <v>1.0610841515789933E-2</v>
      </c>
      <c r="H74" s="41">
        <f t="shared" si="36"/>
        <v>1.273300981894792</v>
      </c>
      <c r="I74" t="s">
        <v>7</v>
      </c>
      <c r="J74" t="s">
        <v>95</v>
      </c>
      <c r="K74" s="2">
        <f t="shared" si="37"/>
        <v>119.8678619034697</v>
      </c>
      <c r="L74" s="2">
        <v>0.13213809653027861</v>
      </c>
      <c r="M74" s="1">
        <f t="shared" si="21"/>
        <v>0.79911907935646465</v>
      </c>
      <c r="N74" s="6">
        <f t="shared" si="22"/>
        <v>6114.2163205764573</v>
      </c>
      <c r="O74" s="2">
        <f t="shared" si="23"/>
        <v>8038.875512356849</v>
      </c>
      <c r="P74" s="2"/>
      <c r="Q74" s="2"/>
      <c r="R74" s="6">
        <f t="shared" si="24"/>
        <v>3686.1299999999997</v>
      </c>
      <c r="S74" s="6">
        <f t="shared" si="25"/>
        <v>11725.005512356849</v>
      </c>
      <c r="T74">
        <f t="shared" si="26"/>
        <v>10350</v>
      </c>
      <c r="U74" s="6">
        <f t="shared" si="27"/>
        <v>1375.0055123568491</v>
      </c>
      <c r="V74" s="4">
        <f t="shared" si="28"/>
        <v>0.1328507741407583</v>
      </c>
      <c r="W74" s="4">
        <f t="shared" si="29"/>
        <v>0.20633738538669699</v>
      </c>
      <c r="X74" s="1">
        <f t="shared" si="30"/>
        <v>0.31438194174964179</v>
      </c>
    </row>
    <row r="75" spans="1:24">
      <c r="A75" s="7" t="s">
        <v>254</v>
      </c>
      <c r="B75">
        <v>120</v>
      </c>
      <c r="C75" s="33">
        <v>91.306141548319388</v>
      </c>
      <c r="D75" s="34">
        <v>1.3128105232084131</v>
      </c>
      <c r="E75" s="19">
        <f t="shared" si="31"/>
        <v>0.20991177563879376</v>
      </c>
      <c r="F75" s="37">
        <f t="shared" si="35"/>
        <v>1.2128579063120407E-2</v>
      </c>
      <c r="H75" s="41">
        <f t="shared" si="36"/>
        <v>1.4554294875744489</v>
      </c>
      <c r="I75" t="s">
        <v>7</v>
      </c>
      <c r="J75" t="s">
        <v>96</v>
      </c>
      <c r="K75" s="2">
        <f t="shared" si="37"/>
        <v>119.86766345819061</v>
      </c>
      <c r="L75" s="2">
        <v>0.13233654180940896</v>
      </c>
      <c r="M75" s="1">
        <f t="shared" si="21"/>
        <v>0.79911775638793736</v>
      </c>
      <c r="N75" s="6">
        <f t="shared" si="22"/>
        <v>6205.5224621247771</v>
      </c>
      <c r="O75" s="2">
        <f t="shared" si="23"/>
        <v>8146.6751902835886</v>
      </c>
      <c r="P75" s="2"/>
      <c r="Q75" s="2"/>
      <c r="R75" s="6">
        <f t="shared" si="24"/>
        <v>3686.1299999999997</v>
      </c>
      <c r="S75" s="6">
        <f t="shared" si="25"/>
        <v>11832.805190283589</v>
      </c>
      <c r="T75">
        <f t="shared" si="26"/>
        <v>10470</v>
      </c>
      <c r="U75" s="6">
        <f t="shared" si="27"/>
        <v>1362.8051902835887</v>
      </c>
      <c r="V75" s="4">
        <f t="shared" si="28"/>
        <v>0.13016286440148894</v>
      </c>
      <c r="W75" s="4">
        <f t="shared" si="29"/>
        <v>0.20088904862321777</v>
      </c>
      <c r="X75" s="1">
        <f t="shared" si="30"/>
        <v>0.31151784726641452</v>
      </c>
    </row>
    <row r="76" spans="1:24">
      <c r="A76" s="7" t="s">
        <v>255</v>
      </c>
      <c r="B76">
        <v>120</v>
      </c>
      <c r="C76" s="33">
        <v>91.077944653517036</v>
      </c>
      <c r="D76" s="34">
        <v>1.316103417312829</v>
      </c>
      <c r="E76" s="19">
        <f t="shared" si="31"/>
        <v>0.20991199613354833</v>
      </c>
      <c r="F76" s="37">
        <f t="shared" si="35"/>
        <v>9.599016484236363E-3</v>
      </c>
      <c r="H76" s="41">
        <f t="shared" si="36"/>
        <v>1.1518819781083636</v>
      </c>
      <c r="I76" t="s">
        <v>7</v>
      </c>
      <c r="J76" t="s">
        <v>97</v>
      </c>
      <c r="K76" s="2">
        <f t="shared" si="37"/>
        <v>119.86799420032247</v>
      </c>
      <c r="L76" s="2">
        <v>0.13200579967752502</v>
      </c>
      <c r="M76" s="1">
        <f t="shared" si="21"/>
        <v>0.79911996133548313</v>
      </c>
      <c r="N76" s="6">
        <f t="shared" si="22"/>
        <v>6296.6004067782942</v>
      </c>
      <c r="O76" s="2">
        <f t="shared" si="23"/>
        <v>8286.9773128142624</v>
      </c>
      <c r="P76" s="2"/>
      <c r="Q76" s="2"/>
      <c r="R76" s="6">
        <f t="shared" si="24"/>
        <v>3686.1299999999997</v>
      </c>
      <c r="S76" s="6">
        <f t="shared" si="25"/>
        <v>11973.107312814262</v>
      </c>
      <c r="T76">
        <f t="shared" si="26"/>
        <v>10590</v>
      </c>
      <c r="U76" s="6">
        <f t="shared" si="27"/>
        <v>1383.1073128142616</v>
      </c>
      <c r="V76" s="4">
        <f t="shared" si="28"/>
        <v>0.1306050342600813</v>
      </c>
      <c r="W76" s="4">
        <f t="shared" si="29"/>
        <v>0.20033797171937784</v>
      </c>
      <c r="X76" s="1">
        <f t="shared" si="30"/>
        <v>0.30786744858244991</v>
      </c>
    </row>
    <row r="77" spans="1:24">
      <c r="A77" s="7" t="s">
        <v>256</v>
      </c>
      <c r="B77">
        <v>120</v>
      </c>
      <c r="C77" s="33">
        <v>93.003926445648929</v>
      </c>
      <c r="D77" s="34">
        <v>1.2888187339786998</v>
      </c>
      <c r="E77" s="19">
        <f t="shared" si="31"/>
        <v>0.20991013515781959</v>
      </c>
      <c r="F77" s="37">
        <f t="shared" si="35"/>
        <v>3.0948524650018426E-2</v>
      </c>
      <c r="H77" s="41">
        <f t="shared" si="36"/>
        <v>3.7138229580022113</v>
      </c>
      <c r="I77" t="s">
        <v>7</v>
      </c>
      <c r="J77" t="s">
        <v>98</v>
      </c>
      <c r="K77" s="2">
        <f t="shared" si="37"/>
        <v>119.86520273672937</v>
      </c>
      <c r="L77" s="2">
        <v>0.13479726327062561</v>
      </c>
      <c r="M77" s="1">
        <f t="shared" si="21"/>
        <v>0.79910135157819584</v>
      </c>
      <c r="N77" s="6">
        <f t="shared" si="22"/>
        <v>6389.6043332239433</v>
      </c>
      <c r="O77" s="2">
        <f t="shared" si="23"/>
        <v>8235.0417673704978</v>
      </c>
      <c r="P77" s="2"/>
      <c r="Q77" s="2"/>
      <c r="R77" s="6">
        <f t="shared" si="24"/>
        <v>3686.1299999999997</v>
      </c>
      <c r="S77" s="6">
        <f t="shared" si="25"/>
        <v>11921.171767370497</v>
      </c>
      <c r="T77">
        <f t="shared" si="26"/>
        <v>10710</v>
      </c>
      <c r="U77" s="6">
        <f t="shared" si="27"/>
        <v>1211.171767370497</v>
      </c>
      <c r="V77" s="4">
        <f t="shared" si="28"/>
        <v>0.11308793346129753</v>
      </c>
      <c r="W77" s="4">
        <f t="shared" si="29"/>
        <v>0.17243652962974787</v>
      </c>
      <c r="X77" s="1">
        <f t="shared" si="30"/>
        <v>0.30920869793096395</v>
      </c>
    </row>
    <row r="78" spans="1:24">
      <c r="A78" s="7" t="s">
        <v>257</v>
      </c>
      <c r="B78">
        <v>135</v>
      </c>
      <c r="C78" s="33">
        <v>105.95638219463076</v>
      </c>
      <c r="D78" s="34">
        <v>1.2726598154854409</v>
      </c>
      <c r="E78" s="19">
        <f t="shared" si="31"/>
        <v>0.21989761987554912</v>
      </c>
      <c r="F78" s="37">
        <f t="shared" si="35"/>
        <v>4.402355255776174E-2</v>
      </c>
      <c r="H78" s="41">
        <f t="shared" si="36"/>
        <v>5.9431795952978348</v>
      </c>
      <c r="I78" t="s">
        <v>7</v>
      </c>
      <c r="J78" t="s">
        <v>99</v>
      </c>
      <c r="K78" s="2">
        <f t="shared" si="37"/>
        <v>134.84642981332365</v>
      </c>
      <c r="L78" s="2">
        <v>0.15357018667635902</v>
      </c>
      <c r="M78" s="1">
        <f t="shared" si="21"/>
        <v>0.89897619875549106</v>
      </c>
      <c r="N78" s="6">
        <f t="shared" si="22"/>
        <v>6495.5607154185736</v>
      </c>
      <c r="O78" s="2">
        <f t="shared" si="23"/>
        <v>8266.6391015590798</v>
      </c>
      <c r="P78" s="2"/>
      <c r="Q78" s="2"/>
      <c r="R78" s="6">
        <f t="shared" si="24"/>
        <v>3686.1299999999997</v>
      </c>
      <c r="S78" s="6">
        <f t="shared" si="25"/>
        <v>11952.769101559079</v>
      </c>
      <c r="T78">
        <f t="shared" si="26"/>
        <v>10845</v>
      </c>
      <c r="U78" s="6">
        <f t="shared" si="27"/>
        <v>1107.769101559079</v>
      </c>
      <c r="V78" s="4">
        <f t="shared" si="28"/>
        <v>0.10214560641393078</v>
      </c>
      <c r="W78" s="4">
        <f t="shared" si="29"/>
        <v>0.15474077634585881</v>
      </c>
      <c r="X78" s="1">
        <f t="shared" si="30"/>
        <v>0.30839129984692781</v>
      </c>
    </row>
    <row r="79" spans="1:24">
      <c r="A79" s="7" t="s">
        <v>258</v>
      </c>
      <c r="B79">
        <v>135</v>
      </c>
      <c r="C79" s="33">
        <v>105.67341804507582</v>
      </c>
      <c r="D79" s="34">
        <v>1.2760715270518381</v>
      </c>
      <c r="E79" s="19">
        <f t="shared" si="31"/>
        <v>0.2198978932890448</v>
      </c>
      <c r="F79" s="37">
        <f t="shared" si="35"/>
        <v>4.1235412470813852E-2</v>
      </c>
      <c r="H79" s="41">
        <f t="shared" si="36"/>
        <v>5.5667806835598697</v>
      </c>
      <c r="I79" t="s">
        <v>7</v>
      </c>
      <c r="J79" t="s">
        <v>100</v>
      </c>
      <c r="K79" s="2">
        <f t="shared" si="37"/>
        <v>134.84683993356717</v>
      </c>
      <c r="L79" s="2">
        <v>0.1531600664328229</v>
      </c>
      <c r="M79" s="1">
        <f t="shared" si="21"/>
        <v>0.89897893289044783</v>
      </c>
      <c r="N79" s="6">
        <f t="shared" si="22"/>
        <v>6601.2341334636494</v>
      </c>
      <c r="O79" s="2">
        <f t="shared" si="23"/>
        <v>8423.6469211156764</v>
      </c>
      <c r="P79" s="2"/>
      <c r="Q79" s="2"/>
      <c r="R79" s="6">
        <f t="shared" si="24"/>
        <v>3686.1299999999997</v>
      </c>
      <c r="S79" s="6">
        <f t="shared" si="25"/>
        <v>12109.776921115676</v>
      </c>
      <c r="T79">
        <f t="shared" si="26"/>
        <v>10980</v>
      </c>
      <c r="U79" s="6">
        <f t="shared" si="27"/>
        <v>1129.7769211156756</v>
      </c>
      <c r="V79" s="4">
        <f t="shared" si="28"/>
        <v>0.10289407296135478</v>
      </c>
      <c r="W79" s="4">
        <f t="shared" si="29"/>
        <v>0.15489403034543736</v>
      </c>
      <c r="X79" s="1">
        <f t="shared" si="30"/>
        <v>0.30439289047286561</v>
      </c>
    </row>
    <row r="80" spans="1:24">
      <c r="A80" s="7" t="s">
        <v>259</v>
      </c>
      <c r="B80">
        <v>135</v>
      </c>
      <c r="C80" s="33">
        <v>105.34481451656043</v>
      </c>
      <c r="D80" s="34">
        <v>1.2800565155586163</v>
      </c>
      <c r="E80" s="19">
        <f t="shared" si="31"/>
        <v>0.21989821080149141</v>
      </c>
      <c r="F80" s="37">
        <f t="shared" si="35"/>
        <v>3.7997572369842254E-2</v>
      </c>
      <c r="H80" s="41">
        <f t="shared" si="36"/>
        <v>5.1296722699287045</v>
      </c>
      <c r="I80" t="s">
        <v>7</v>
      </c>
      <c r="J80" t="s">
        <v>101</v>
      </c>
      <c r="K80" s="2">
        <f t="shared" si="37"/>
        <v>134.8473162022371</v>
      </c>
      <c r="L80" s="2">
        <v>0.15268379776291002</v>
      </c>
      <c r="M80" s="1">
        <f t="shared" si="21"/>
        <v>0.89898210801491396</v>
      </c>
      <c r="N80" s="6">
        <f t="shared" si="22"/>
        <v>6706.5789479802097</v>
      </c>
      <c r="O80" s="2">
        <f t="shared" si="23"/>
        <v>8584.8000794703185</v>
      </c>
      <c r="P80" s="2"/>
      <c r="Q80" s="2"/>
      <c r="R80" s="6">
        <f t="shared" si="24"/>
        <v>3686.1299999999997</v>
      </c>
      <c r="S80" s="6">
        <f t="shared" si="25"/>
        <v>12270.930079470318</v>
      </c>
      <c r="T80">
        <f t="shared" si="26"/>
        <v>11115</v>
      </c>
      <c r="U80" s="6">
        <f t="shared" si="27"/>
        <v>1155.9300794703177</v>
      </c>
      <c r="V80" s="4">
        <f t="shared" si="28"/>
        <v>0.10399730809449559</v>
      </c>
      <c r="W80" s="4">
        <f t="shared" si="29"/>
        <v>0.15559971832463315</v>
      </c>
      <c r="X80" s="1">
        <f t="shared" si="30"/>
        <v>0.30039532261429963</v>
      </c>
    </row>
    <row r="81" spans="1:24">
      <c r="A81" s="7" t="s">
        <v>265</v>
      </c>
      <c r="B81">
        <v>135</v>
      </c>
      <c r="C81" s="33">
        <v>111.47874704884782</v>
      </c>
      <c r="D81" s="34">
        <v>1.2095437868049277</v>
      </c>
      <c r="E81" s="19">
        <f t="shared" si="31"/>
        <v>0.21989228390248805</v>
      </c>
      <c r="F81" s="37">
        <f t="shared" si="35"/>
        <v>9.8437254254647166E-2</v>
      </c>
      <c r="H81" s="41">
        <f t="shared" si="36"/>
        <v>13.289029324377367</v>
      </c>
      <c r="I81" t="s">
        <v>7</v>
      </c>
      <c r="J81" t="s">
        <v>267</v>
      </c>
      <c r="K81" s="2">
        <f t="shared" si="37"/>
        <v>134.83842585373205</v>
      </c>
      <c r="L81" s="2">
        <v>0.16157414626795083</v>
      </c>
      <c r="M81" s="1">
        <f t="shared" si="21"/>
        <v>0.89892283902488035</v>
      </c>
      <c r="N81" s="6">
        <f t="shared" si="22"/>
        <v>6818.0576950290579</v>
      </c>
      <c r="O81" s="2">
        <f t="shared" si="23"/>
        <v>8246.7393230999241</v>
      </c>
      <c r="P81" s="2"/>
      <c r="Q81" s="2"/>
      <c r="R81" s="6">
        <f t="shared" si="24"/>
        <v>3686.1299999999997</v>
      </c>
      <c r="S81" s="6">
        <f t="shared" si="25"/>
        <v>11932.869323099923</v>
      </c>
      <c r="T81">
        <f t="shared" si="26"/>
        <v>11250</v>
      </c>
      <c r="U81" s="6">
        <f t="shared" si="27"/>
        <v>682.86932309992335</v>
      </c>
      <c r="V81" s="4">
        <f t="shared" si="28"/>
        <v>6.0699495386659752E-2</v>
      </c>
      <c r="W81" s="4">
        <f t="shared" si="29"/>
        <v>9.0280415065293829E-2</v>
      </c>
      <c r="X81" s="1">
        <f t="shared" si="30"/>
        <v>0.30890558676145929</v>
      </c>
    </row>
    <row r="82" spans="1:24">
      <c r="A82" s="7" t="s">
        <v>268</v>
      </c>
      <c r="B82">
        <v>135</v>
      </c>
      <c r="C82" s="33">
        <v>110.45642496013325</v>
      </c>
      <c r="D82" s="34">
        <v>1.2207520533744445</v>
      </c>
      <c r="E82" s="19">
        <f t="shared" si="31"/>
        <v>0.21989327171898859</v>
      </c>
      <c r="F82" s="37">
        <f t="shared" si="35"/>
        <v>8.8363973940512874E-2</v>
      </c>
      <c r="H82" s="41">
        <f t="shared" si="36"/>
        <v>11.929136481969238</v>
      </c>
      <c r="I82" t="s">
        <v>7</v>
      </c>
      <c r="J82" t="s">
        <v>269</v>
      </c>
      <c r="K82" s="2">
        <f t="shared" si="37"/>
        <v>134.83990757848289</v>
      </c>
      <c r="L82" s="2">
        <v>0.16009242151711067</v>
      </c>
      <c r="M82" s="1">
        <f t="shared" si="21"/>
        <v>0.89893271718988599</v>
      </c>
      <c r="N82" s="6">
        <f t="shared" si="22"/>
        <v>6928.5141199891914</v>
      </c>
      <c r="O82" s="2">
        <f t="shared" si="23"/>
        <v>8457.9978388106374</v>
      </c>
      <c r="P82" s="2"/>
      <c r="Q82" s="2"/>
      <c r="R82" s="6">
        <f t="shared" si="24"/>
        <v>3686.1299999999997</v>
      </c>
      <c r="S82" s="6">
        <f t="shared" si="25"/>
        <v>12144.127838810637</v>
      </c>
      <c r="T82">
        <f t="shared" si="26"/>
        <v>11385</v>
      </c>
      <c r="U82" s="6">
        <f t="shared" si="27"/>
        <v>759.1278388106366</v>
      </c>
      <c r="V82" s="4">
        <f t="shared" si="28"/>
        <v>6.6677895372036611E-2</v>
      </c>
      <c r="W82" s="4">
        <f t="shared" si="29"/>
        <v>9.8602501251565E-2</v>
      </c>
      <c r="X82" s="1">
        <f t="shared" si="30"/>
        <v>0.30353188379817064</v>
      </c>
    </row>
    <row r="83" spans="1:24">
      <c r="A83" s="7" t="s">
        <v>270</v>
      </c>
      <c r="B83">
        <v>135</v>
      </c>
      <c r="C83" s="33">
        <v>111.94426871424463</v>
      </c>
      <c r="D83" s="34">
        <v>1.2045078563510705</v>
      </c>
      <c r="E83" s="19">
        <f t="shared" si="31"/>
        <v>0.21989183409318869</v>
      </c>
      <c r="F83" s="37">
        <f t="shared" si="35"/>
        <v>0.10302419439769051</v>
      </c>
      <c r="H83" s="41">
        <f t="shared" si="36"/>
        <v>13.908266243688217</v>
      </c>
      <c r="I83" t="s">
        <v>7</v>
      </c>
      <c r="J83" t="s">
        <v>271</v>
      </c>
      <c r="K83" s="2">
        <f t="shared" si="37"/>
        <v>134.83775113978299</v>
      </c>
      <c r="L83" s="2">
        <v>0.16224886021699408</v>
      </c>
      <c r="M83" s="1">
        <f t="shared" si="21"/>
        <v>0.89891834093188661</v>
      </c>
      <c r="N83" s="6">
        <f t="shared" si="22"/>
        <v>7040.458388703436</v>
      </c>
      <c r="O83" s="2">
        <f t="shared" si="23"/>
        <v>8480.2874415060869</v>
      </c>
      <c r="P83" s="2"/>
      <c r="Q83" s="2"/>
      <c r="R83" s="6">
        <f t="shared" si="24"/>
        <v>3686.1299999999997</v>
      </c>
      <c r="S83" s="6">
        <f t="shared" si="25"/>
        <v>12166.417441506086</v>
      </c>
      <c r="T83">
        <f t="shared" si="26"/>
        <v>11520</v>
      </c>
      <c r="U83" s="6">
        <f t="shared" si="27"/>
        <v>646.41744150608611</v>
      </c>
      <c r="V83" s="4">
        <f t="shared" si="28"/>
        <v>5.6112625130736671E-2</v>
      </c>
      <c r="W83" s="4">
        <f t="shared" si="29"/>
        <v>8.2515722306610417E-2</v>
      </c>
      <c r="X83" s="1">
        <f t="shared" si="30"/>
        <v>0.30297579527599144</v>
      </c>
    </row>
    <row r="84" spans="1:24">
      <c r="A84" s="7" t="s">
        <v>272</v>
      </c>
      <c r="B84">
        <v>135</v>
      </c>
      <c r="C84" s="33">
        <v>113.9250177611291</v>
      </c>
      <c r="D84" s="34">
        <v>1.183540568593912</v>
      </c>
      <c r="E84" s="19">
        <f t="shared" si="31"/>
        <v>0.21988992019871884</v>
      </c>
      <c r="F84" s="37">
        <f t="shared" si="35"/>
        <v>0.12254117500632551</v>
      </c>
      <c r="H84" s="41">
        <f t="shared" si="36"/>
        <v>16.543058625853945</v>
      </c>
      <c r="I84" t="s">
        <v>7</v>
      </c>
      <c r="J84" t="s">
        <v>273</v>
      </c>
      <c r="K84" s="2">
        <f t="shared" si="37"/>
        <v>134.83488029807825</v>
      </c>
      <c r="L84" s="2">
        <v>0.16511970192174685</v>
      </c>
      <c r="M84" s="1">
        <f t="shared" si="21"/>
        <v>0.89889920198718831</v>
      </c>
      <c r="N84" s="6">
        <f t="shared" si="22"/>
        <v>7154.3834064645653</v>
      </c>
      <c r="O84" s="2">
        <f t="shared" si="23"/>
        <v>8467.5030048259214</v>
      </c>
      <c r="P84" s="2"/>
      <c r="Q84" s="2"/>
      <c r="R84" s="6">
        <f t="shared" si="24"/>
        <v>3686.1299999999997</v>
      </c>
      <c r="S84" s="6">
        <f t="shared" si="25"/>
        <v>12153.633004825921</v>
      </c>
      <c r="T84">
        <f t="shared" si="26"/>
        <v>11655</v>
      </c>
      <c r="U84" s="6">
        <f t="shared" si="27"/>
        <v>498.63300482592058</v>
      </c>
      <c r="V84" s="4">
        <f t="shared" si="28"/>
        <v>4.2782754596818684E-2</v>
      </c>
      <c r="W84" s="4">
        <f t="shared" si="29"/>
        <v>6.2572611276871193E-2</v>
      </c>
      <c r="X84" s="1">
        <f t="shared" si="30"/>
        <v>0.30329449626595806</v>
      </c>
    </row>
    <row r="85" spans="1:24">
      <c r="A85" s="7" t="s">
        <v>274</v>
      </c>
      <c r="B85">
        <v>135</v>
      </c>
      <c r="C85" s="33">
        <v>110.16433293478623</v>
      </c>
      <c r="D85" s="34">
        <v>1.2239926238942769</v>
      </c>
      <c r="E85" s="19">
        <f t="shared" ref="E85:E134" si="38">10%*M85+13%</f>
        <v>0.21989355395227447</v>
      </c>
      <c r="F85" s="37">
        <f t="shared" si="35"/>
        <v>8.5485893850760372E-2</v>
      </c>
      <c r="H85" s="41">
        <f t="shared" si="36"/>
        <v>11.54059566985265</v>
      </c>
      <c r="I85" t="s">
        <v>7</v>
      </c>
      <c r="J85" t="s">
        <v>275</v>
      </c>
      <c r="K85" s="2">
        <f t="shared" si="37"/>
        <v>134.8403309284117</v>
      </c>
      <c r="L85" s="2">
        <v>0.15966907158829918</v>
      </c>
      <c r="M85" s="1">
        <f t="shared" si="21"/>
        <v>0.89893553952274463</v>
      </c>
      <c r="N85" s="6">
        <f t="shared" si="22"/>
        <v>7264.5477393993515</v>
      </c>
      <c r="O85" s="2">
        <f t="shared" si="23"/>
        <v>8891.7528489526503</v>
      </c>
      <c r="P85" s="2"/>
      <c r="Q85" s="2"/>
      <c r="R85" s="6">
        <f t="shared" si="24"/>
        <v>3686.1299999999997</v>
      </c>
      <c r="S85" s="6">
        <f t="shared" si="25"/>
        <v>12577.88284895265</v>
      </c>
      <c r="T85">
        <f t="shared" si="26"/>
        <v>11790</v>
      </c>
      <c r="U85" s="6">
        <f t="shared" si="27"/>
        <v>787.88284895264951</v>
      </c>
      <c r="V85" s="4">
        <f t="shared" si="28"/>
        <v>6.6826365475203486E-2</v>
      </c>
      <c r="W85" s="4">
        <f t="shared" si="29"/>
        <v>9.7223036518681694E-2</v>
      </c>
      <c r="X85" s="1">
        <f t="shared" si="30"/>
        <v>0.29306442461474674</v>
      </c>
    </row>
    <row r="86" spans="1:24">
      <c r="A86" s="7" t="s">
        <v>325</v>
      </c>
      <c r="B86">
        <v>135</v>
      </c>
      <c r="C86" s="33">
        <v>111.90775721107623</v>
      </c>
      <c r="D86" s="34">
        <v>1.2049013171106457</v>
      </c>
      <c r="E86" s="19">
        <f t="shared" si="38"/>
        <v>0.21989186937234942</v>
      </c>
      <c r="F86" s="37">
        <f t="shared" si="35"/>
        <v>0.1026644343864712</v>
      </c>
      <c r="H86" s="41">
        <f t="shared" si="36"/>
        <v>13.859698642173612</v>
      </c>
      <c r="I86" t="s">
        <v>7</v>
      </c>
      <c r="J86" t="s">
        <v>316</v>
      </c>
      <c r="K86" s="2">
        <f t="shared" si="37"/>
        <v>134.83780405852411</v>
      </c>
      <c r="L86" s="2">
        <v>0.16219594147589261</v>
      </c>
      <c r="M86" s="1">
        <f t="shared" si="21"/>
        <v>0.89891869372349409</v>
      </c>
      <c r="N86" s="6">
        <f t="shared" si="22"/>
        <v>7376.4554966104279</v>
      </c>
      <c r="O86" s="2">
        <f t="shared" si="23"/>
        <v>8887.9009434739673</v>
      </c>
      <c r="P86" s="2"/>
      <c r="Q86" s="2"/>
      <c r="R86" s="6">
        <f t="shared" si="24"/>
        <v>3686.1299999999997</v>
      </c>
      <c r="S86" s="6">
        <f t="shared" si="25"/>
        <v>12574.030943473967</v>
      </c>
      <c r="T86">
        <f t="shared" si="26"/>
        <v>11925</v>
      </c>
      <c r="U86" s="6">
        <f t="shared" si="27"/>
        <v>649.03094347396654</v>
      </c>
      <c r="V86" s="4">
        <f t="shared" si="28"/>
        <v>5.4426074924441625E-2</v>
      </c>
      <c r="W86" s="4">
        <f t="shared" si="29"/>
        <v>7.8776694312929552E-2</v>
      </c>
      <c r="X86" s="1">
        <f t="shared" si="30"/>
        <v>0.29315420143077775</v>
      </c>
    </row>
    <row r="87" spans="1:24">
      <c r="A87" s="7" t="s">
        <v>326</v>
      </c>
      <c r="B87">
        <v>135</v>
      </c>
      <c r="C87" s="33">
        <v>112.57409214389914</v>
      </c>
      <c r="D87" s="34">
        <v>1.1977608322094415</v>
      </c>
      <c r="E87" s="19">
        <f t="shared" si="38"/>
        <v>0.21989122552766599</v>
      </c>
      <c r="F87" s="37">
        <f t="shared" si="35"/>
        <v>0.10923005459121964</v>
      </c>
      <c r="H87" s="41">
        <f t="shared" si="36"/>
        <v>14.74605736981465</v>
      </c>
      <c r="I87" t="s">
        <v>7</v>
      </c>
      <c r="J87" t="s">
        <v>318</v>
      </c>
      <c r="K87" s="2">
        <f t="shared" si="37"/>
        <v>134.83683829149899</v>
      </c>
      <c r="L87" s="2">
        <v>0.16316170850099379</v>
      </c>
      <c r="M87" s="1">
        <f t="shared" ref="M87:M134" si="39">K87/150</f>
        <v>0.89891225527665997</v>
      </c>
      <c r="N87" s="6">
        <f t="shared" ref="N87:N134" si="40">N86+C87-P87</f>
        <v>7489.0295887543271</v>
      </c>
      <c r="O87" s="2">
        <f t="shared" ref="O87:O134" si="41">N87*D87</f>
        <v>8970.0663126675136</v>
      </c>
      <c r="P87" s="2"/>
      <c r="Q87" s="2"/>
      <c r="R87" s="6">
        <f t="shared" ref="R87:R134" si="42">R86+Q87</f>
        <v>3686.1299999999997</v>
      </c>
      <c r="S87" s="6">
        <f t="shared" ref="S87:S134" si="43">R87+O87</f>
        <v>12656.196312667513</v>
      </c>
      <c r="T87">
        <f t="shared" ref="T87:T134" si="44">T86+B87</f>
        <v>12060</v>
      </c>
      <c r="U87" s="6">
        <f t="shared" ref="U87:U134" si="45">S87-T87</f>
        <v>596.19631266751276</v>
      </c>
      <c r="V87" s="4">
        <f t="shared" ref="V87:V134" si="46">S87/T87-1</f>
        <v>4.9435846821518581E-2</v>
      </c>
      <c r="W87" s="4">
        <f t="shared" ref="W87:W134" si="47">O87/(T87-R87)-1</f>
        <v>7.1197225735235126E-2</v>
      </c>
      <c r="X87" s="1">
        <f t="shared" ref="X87:X134" si="48">R87/S87</f>
        <v>0.2912510132535297</v>
      </c>
    </row>
    <row r="88" spans="1:24">
      <c r="A88" s="7" t="s">
        <v>327</v>
      </c>
      <c r="B88">
        <v>135</v>
      </c>
      <c r="C88" s="33">
        <v>110.2099723137467</v>
      </c>
      <c r="D88" s="34">
        <v>1.2234851524698771</v>
      </c>
      <c r="E88" s="19">
        <f t="shared" si="38"/>
        <v>0.21989350985332357</v>
      </c>
      <c r="F88" s="37">
        <f t="shared" si="35"/>
        <v>8.5935593864784277E-2</v>
      </c>
      <c r="H88" s="41">
        <f t="shared" si="36"/>
        <v>11.601305171745878</v>
      </c>
      <c r="I88" t="s">
        <v>7</v>
      </c>
      <c r="J88" t="s">
        <v>320</v>
      </c>
      <c r="K88" s="2">
        <f t="shared" si="37"/>
        <v>134.84026477998532</v>
      </c>
      <c r="L88" s="2">
        <v>0.15973522001467599</v>
      </c>
      <c r="M88" s="1">
        <f t="shared" si="39"/>
        <v>0.8989350985332355</v>
      </c>
      <c r="N88" s="6">
        <f t="shared" si="40"/>
        <v>7599.2395610680742</v>
      </c>
      <c r="O88" s="2">
        <f t="shared" si="41"/>
        <v>9297.5567730284947</v>
      </c>
      <c r="P88" s="2"/>
      <c r="Q88" s="2"/>
      <c r="R88" s="6">
        <f t="shared" si="42"/>
        <v>3686.1299999999997</v>
      </c>
      <c r="S88" s="6">
        <f t="shared" si="43"/>
        <v>12983.686773028494</v>
      </c>
      <c r="T88">
        <f t="shared" si="44"/>
        <v>12195</v>
      </c>
      <c r="U88" s="6">
        <f t="shared" si="45"/>
        <v>788.68677302849392</v>
      </c>
      <c r="V88" s="4">
        <f t="shared" si="46"/>
        <v>6.4672962117957589E-2</v>
      </c>
      <c r="W88" s="4">
        <f t="shared" si="47"/>
        <v>9.2689954486141479E-2</v>
      </c>
      <c r="X88" s="1">
        <f t="shared" si="48"/>
        <v>0.28390472324527555</v>
      </c>
    </row>
    <row r="89" spans="1:24">
      <c r="A89" s="7" t="s">
        <v>328</v>
      </c>
      <c r="B89">
        <v>135</v>
      </c>
      <c r="C89" s="33">
        <v>109.76270639993409</v>
      </c>
      <c r="D89" s="34">
        <v>1.2284765696579507</v>
      </c>
      <c r="E89" s="19">
        <f t="shared" si="38"/>
        <v>0.21989394202304255</v>
      </c>
      <c r="F89" s="37">
        <f t="shared" si="35"/>
        <v>8.1528533727350597E-2</v>
      </c>
      <c r="H89" s="41">
        <f t="shared" si="36"/>
        <v>11.00635205319233</v>
      </c>
      <c r="I89" t="s">
        <v>7</v>
      </c>
      <c r="J89" t="s">
        <v>322</v>
      </c>
      <c r="K89" s="2">
        <f t="shared" si="37"/>
        <v>134.84091303456381</v>
      </c>
      <c r="L89" s="2">
        <v>0.15908696543618345</v>
      </c>
      <c r="M89" s="1">
        <f t="shared" si="39"/>
        <v>0.89893942023042539</v>
      </c>
      <c r="N89" s="6">
        <f t="shared" si="40"/>
        <v>7709.0022674680085</v>
      </c>
      <c r="O89" s="2">
        <f t="shared" si="41"/>
        <v>9470.3286610244631</v>
      </c>
      <c r="P89" s="2"/>
      <c r="Q89" s="2"/>
      <c r="R89" s="6">
        <f t="shared" si="42"/>
        <v>3686.1299999999997</v>
      </c>
      <c r="S89" s="6">
        <f t="shared" si="43"/>
        <v>13156.458661024462</v>
      </c>
      <c r="T89">
        <f t="shared" si="44"/>
        <v>12330</v>
      </c>
      <c r="U89" s="6">
        <f t="shared" si="45"/>
        <v>826.45866102446234</v>
      </c>
      <c r="V89" s="4">
        <f t="shared" si="46"/>
        <v>6.7028277455349672E-2</v>
      </c>
      <c r="W89" s="4">
        <f t="shared" si="47"/>
        <v>9.561211136035852E-2</v>
      </c>
      <c r="X89" s="1">
        <f t="shared" si="48"/>
        <v>0.28017645895244042</v>
      </c>
    </row>
    <row r="90" spans="1:24">
      <c r="A90" s="7" t="s">
        <v>329</v>
      </c>
      <c r="B90">
        <v>135</v>
      </c>
      <c r="C90" s="33">
        <v>112.49194126177026</v>
      </c>
      <c r="D90" s="34">
        <v>1.1986365942863326</v>
      </c>
      <c r="E90" s="19">
        <f t="shared" si="38"/>
        <v>0.21989130490577768</v>
      </c>
      <c r="F90" s="37">
        <f t="shared" si="35"/>
        <v>0.10842059456597641</v>
      </c>
      <c r="H90" s="41">
        <f t="shared" si="36"/>
        <v>14.636780266406817</v>
      </c>
      <c r="I90" t="s">
        <v>7</v>
      </c>
      <c r="J90" t="s">
        <v>324</v>
      </c>
      <c r="K90" s="2">
        <f t="shared" si="37"/>
        <v>134.8369573586665</v>
      </c>
      <c r="L90" s="2">
        <v>0.16304264133351554</v>
      </c>
      <c r="M90" s="1">
        <f t="shared" si="39"/>
        <v>0.89891304905777669</v>
      </c>
      <c r="N90" s="6">
        <f t="shared" si="40"/>
        <v>7821.4942087297786</v>
      </c>
      <c r="O90" s="2">
        <f t="shared" si="41"/>
        <v>9375.1291805821365</v>
      </c>
      <c r="P90" s="2"/>
      <c r="Q90" s="2"/>
      <c r="R90" s="6">
        <f t="shared" si="42"/>
        <v>3686.1299999999997</v>
      </c>
      <c r="S90" s="6">
        <f t="shared" si="43"/>
        <v>13061.259180582136</v>
      </c>
      <c r="T90">
        <f t="shared" si="44"/>
        <v>12465</v>
      </c>
      <c r="U90" s="6">
        <f t="shared" si="45"/>
        <v>596.25918058213574</v>
      </c>
      <c r="V90" s="4">
        <f t="shared" si="46"/>
        <v>4.7834671526846062E-2</v>
      </c>
      <c r="W90" s="4">
        <f t="shared" si="47"/>
        <v>6.7919809791252783E-2</v>
      </c>
      <c r="X90" s="1">
        <f t="shared" si="48"/>
        <v>0.28221857854869625</v>
      </c>
    </row>
    <row r="91" spans="1:24">
      <c r="A91" s="7" t="s">
        <v>330</v>
      </c>
      <c r="B91">
        <v>135</v>
      </c>
      <c r="C91" s="33">
        <v>113.38647308939552</v>
      </c>
      <c r="D91" s="34">
        <v>1.1891688415354726</v>
      </c>
      <c r="E91" s="19">
        <f t="shared" si="38"/>
        <v>0.21989044056633966</v>
      </c>
      <c r="F91" s="37">
        <f t="shared" si="35"/>
        <v>0.11723471484084401</v>
      </c>
      <c r="H91" s="41">
        <f t="shared" si="36"/>
        <v>15.82668650351394</v>
      </c>
      <c r="I91" t="s">
        <v>7</v>
      </c>
      <c r="J91" t="s">
        <v>331</v>
      </c>
      <c r="K91" s="2">
        <f t="shared" si="37"/>
        <v>134.83566084950951</v>
      </c>
      <c r="L91" s="2">
        <v>0.16433915049050066</v>
      </c>
      <c r="M91" s="1">
        <f t="shared" si="39"/>
        <v>0.89890440566339669</v>
      </c>
      <c r="N91" s="6">
        <f t="shared" si="40"/>
        <v>7934.8806818191742</v>
      </c>
      <c r="O91" s="2">
        <f t="shared" si="41"/>
        <v>9435.9128681211096</v>
      </c>
      <c r="P91" s="2"/>
      <c r="Q91" s="2"/>
      <c r="R91" s="6">
        <f t="shared" si="42"/>
        <v>3686.1299999999997</v>
      </c>
      <c r="S91" s="6">
        <f t="shared" si="43"/>
        <v>13122.042868121109</v>
      </c>
      <c r="T91">
        <f t="shared" si="44"/>
        <v>12600</v>
      </c>
      <c r="U91" s="6">
        <f t="shared" si="45"/>
        <v>522.04286812110877</v>
      </c>
      <c r="V91" s="4">
        <f t="shared" si="46"/>
        <v>4.1431973660405408E-2</v>
      </c>
      <c r="W91" s="4">
        <f t="shared" si="47"/>
        <v>5.8565232398622546E-2</v>
      </c>
      <c r="X91" s="1">
        <f t="shared" si="48"/>
        <v>0.28091129079871702</v>
      </c>
    </row>
    <row r="92" spans="1:24">
      <c r="A92" s="7" t="s">
        <v>332</v>
      </c>
      <c r="B92">
        <v>135</v>
      </c>
      <c r="C92" s="33">
        <v>111.95339659003672</v>
      </c>
      <c r="D92" s="34">
        <v>1.204409531261132</v>
      </c>
      <c r="E92" s="19">
        <f t="shared" si="38"/>
        <v>0.21989182527339851</v>
      </c>
      <c r="F92" s="37">
        <f t="shared" si="35"/>
        <v>0.10311413440049512</v>
      </c>
      <c r="H92" s="41">
        <f t="shared" si="36"/>
        <v>13.92040814406684</v>
      </c>
      <c r="I92" t="s">
        <v>7</v>
      </c>
      <c r="J92" t="s">
        <v>333</v>
      </c>
      <c r="K92" s="2">
        <f t="shared" si="37"/>
        <v>134.83773791009773</v>
      </c>
      <c r="L92" s="2">
        <v>0.16226208990226942</v>
      </c>
      <c r="M92" s="1">
        <f t="shared" si="39"/>
        <v>0.89891825273398485</v>
      </c>
      <c r="N92" s="6">
        <f t="shared" si="40"/>
        <v>8046.8340784092106</v>
      </c>
      <c r="O92" s="2">
        <f t="shared" si="41"/>
        <v>9691.6836605129411</v>
      </c>
      <c r="P92" s="2"/>
      <c r="Q92" s="2"/>
      <c r="R92" s="6">
        <f t="shared" si="42"/>
        <v>3686.1299999999997</v>
      </c>
      <c r="S92" s="6">
        <f t="shared" si="43"/>
        <v>13377.81366051294</v>
      </c>
      <c r="T92">
        <f t="shared" si="44"/>
        <v>12735</v>
      </c>
      <c r="U92" s="6">
        <f t="shared" si="45"/>
        <v>642.81366051294026</v>
      </c>
      <c r="V92" s="4">
        <f t="shared" si="46"/>
        <v>5.0476141383034134E-2</v>
      </c>
      <c r="W92" s="4">
        <f t="shared" si="47"/>
        <v>7.103800369691915E-2</v>
      </c>
      <c r="X92" s="1">
        <f t="shared" si="48"/>
        <v>0.27554053999722583</v>
      </c>
    </row>
    <row r="93" spans="1:24">
      <c r="A93" s="7" t="s">
        <v>334</v>
      </c>
      <c r="B93">
        <v>135</v>
      </c>
      <c r="C93" s="33">
        <v>112.44630188280981</v>
      </c>
      <c r="D93" s="34">
        <v>1.1991236816984732</v>
      </c>
      <c r="E93" s="19">
        <f t="shared" si="38"/>
        <v>0.21989134900472856</v>
      </c>
      <c r="F93" s="37">
        <f t="shared" si="35"/>
        <v>0.10797089455195272</v>
      </c>
      <c r="H93" s="41">
        <f t="shared" si="36"/>
        <v>14.576070764513616</v>
      </c>
      <c r="I93" t="s">
        <v>7</v>
      </c>
      <c r="J93" t="s">
        <v>335</v>
      </c>
      <c r="K93" s="2">
        <f t="shared" si="37"/>
        <v>134.83702350709285</v>
      </c>
      <c r="L93" s="2">
        <v>0.16297649290713875</v>
      </c>
      <c r="M93" s="1">
        <f t="shared" si="39"/>
        <v>0.89891349004728571</v>
      </c>
      <c r="N93" s="6">
        <f t="shared" si="40"/>
        <v>8159.2803802920207</v>
      </c>
      <c r="O93" s="2">
        <f t="shared" si="41"/>
        <v>9783.9863296258864</v>
      </c>
      <c r="P93" s="2"/>
      <c r="Q93" s="2"/>
      <c r="R93" s="6">
        <f t="shared" si="42"/>
        <v>3686.1299999999997</v>
      </c>
      <c r="S93" s="6">
        <f t="shared" si="43"/>
        <v>13470.116329625886</v>
      </c>
      <c r="T93">
        <f t="shared" si="44"/>
        <v>12870</v>
      </c>
      <c r="U93" s="6">
        <f t="shared" si="45"/>
        <v>600.11632962588556</v>
      </c>
      <c r="V93" s="4">
        <f t="shared" si="46"/>
        <v>4.6629085441016738E-2</v>
      </c>
      <c r="W93" s="4">
        <f t="shared" si="47"/>
        <v>6.5344601962558757E-2</v>
      </c>
      <c r="X93" s="1">
        <f t="shared" si="48"/>
        <v>0.27365242510139309</v>
      </c>
    </row>
    <row r="94" spans="1:24">
      <c r="A94" s="7" t="s">
        <v>336</v>
      </c>
      <c r="B94">
        <v>135</v>
      </c>
      <c r="C94" s="33">
        <v>114.23536553806029</v>
      </c>
      <c r="D94" s="34">
        <v>1.1803212591275467</v>
      </c>
      <c r="E94" s="19">
        <f t="shared" si="38"/>
        <v>0.21988962032585258</v>
      </c>
      <c r="F94" s="37">
        <f t="shared" si="35"/>
        <v>0.12559913510168746</v>
      </c>
      <c r="H94" s="41">
        <f t="shared" si="36"/>
        <v>16.955883238727807</v>
      </c>
      <c r="I94" t="s">
        <v>7</v>
      </c>
      <c r="J94" t="s">
        <v>337</v>
      </c>
      <c r="K94" s="2">
        <f t="shared" si="37"/>
        <v>134.83443048877888</v>
      </c>
      <c r="L94" s="2">
        <v>0.16556951122110899</v>
      </c>
      <c r="M94" s="1">
        <f t="shared" si="39"/>
        <v>0.89889620325852582</v>
      </c>
      <c r="N94" s="6">
        <f t="shared" si="40"/>
        <v>8273.5157458300819</v>
      </c>
      <c r="O94" s="2">
        <f t="shared" si="41"/>
        <v>9765.4065225297454</v>
      </c>
      <c r="P94" s="2"/>
      <c r="Q94" s="2"/>
      <c r="R94" s="6">
        <f t="shared" si="42"/>
        <v>3686.1299999999997</v>
      </c>
      <c r="S94" s="6">
        <f t="shared" si="43"/>
        <v>13451.536522529745</v>
      </c>
      <c r="T94">
        <f t="shared" si="44"/>
        <v>13005</v>
      </c>
      <c r="U94" s="6">
        <f t="shared" si="45"/>
        <v>446.53652252974462</v>
      </c>
      <c r="V94" s="4">
        <f t="shared" si="46"/>
        <v>3.4335757211052975E-2</v>
      </c>
      <c r="W94" s="4">
        <f t="shared" si="47"/>
        <v>4.7917453782459152E-2</v>
      </c>
      <c r="X94" s="1">
        <f t="shared" si="48"/>
        <v>0.27403040491516822</v>
      </c>
    </row>
    <row r="95" spans="1:24">
      <c r="A95" s="7" t="s">
        <v>338</v>
      </c>
      <c r="B95">
        <v>135</v>
      </c>
      <c r="C95" s="33">
        <v>113.91588988533698</v>
      </c>
      <c r="D95" s="34">
        <v>1.1836355197109267</v>
      </c>
      <c r="E95" s="19">
        <f t="shared" si="38"/>
        <v>0.21988992901850904</v>
      </c>
      <c r="F95" s="37">
        <f t="shared" si="35"/>
        <v>0.12245123500352048</v>
      </c>
      <c r="H95" s="41">
        <f t="shared" si="36"/>
        <v>16.530916725475265</v>
      </c>
      <c r="I95" t="s">
        <v>7</v>
      </c>
      <c r="J95" t="s">
        <v>339</v>
      </c>
      <c r="K95" s="2">
        <f t="shared" si="37"/>
        <v>134.83489352776354</v>
      </c>
      <c r="L95" s="2">
        <v>0.16510647223647143</v>
      </c>
      <c r="M95" s="1">
        <f t="shared" si="39"/>
        <v>0.89889929018509029</v>
      </c>
      <c r="N95" s="6">
        <f t="shared" si="40"/>
        <v>8387.4316357154185</v>
      </c>
      <c r="O95" s="2">
        <f t="shared" si="41"/>
        <v>9927.6620031798884</v>
      </c>
      <c r="P95" s="2"/>
      <c r="Q95" s="2"/>
      <c r="R95" s="6">
        <f t="shared" si="42"/>
        <v>3686.1299999999997</v>
      </c>
      <c r="S95" s="6">
        <f t="shared" si="43"/>
        <v>13613.792003179888</v>
      </c>
      <c r="T95">
        <f t="shared" si="44"/>
        <v>13140</v>
      </c>
      <c r="U95" s="6">
        <f t="shared" si="45"/>
        <v>473.79200317988762</v>
      </c>
      <c r="V95" s="4">
        <f t="shared" si="46"/>
        <v>3.6057230074572955E-2</v>
      </c>
      <c r="W95" s="4">
        <f t="shared" si="47"/>
        <v>5.011619613765439E-2</v>
      </c>
      <c r="X95" s="1">
        <f t="shared" si="48"/>
        <v>0.27076438358533755</v>
      </c>
    </row>
    <row r="96" spans="1:24">
      <c r="A96" s="7" t="s">
        <v>340</v>
      </c>
      <c r="B96">
        <v>135</v>
      </c>
      <c r="C96" s="33">
        <v>112.58322001969123</v>
      </c>
      <c r="D96" s="34">
        <v>1.1976636042052293</v>
      </c>
      <c r="E96" s="19">
        <f t="shared" si="38"/>
        <v>0.21989121670787581</v>
      </c>
      <c r="F96" s="37">
        <f t="shared" si="35"/>
        <v>0.10931999459402425</v>
      </c>
      <c r="H96" s="41">
        <f t="shared" si="36"/>
        <v>14.758199270193273</v>
      </c>
      <c r="I96" t="s">
        <v>7</v>
      </c>
      <c r="J96" t="s">
        <v>341</v>
      </c>
      <c r="K96" s="2">
        <f t="shared" si="37"/>
        <v>134.83682506181373</v>
      </c>
      <c r="L96" s="2">
        <v>0.16317493818626913</v>
      </c>
      <c r="M96" s="1">
        <f t="shared" si="39"/>
        <v>0.89891216707875821</v>
      </c>
      <c r="N96" s="6">
        <f t="shared" si="40"/>
        <v>8500.0148557351094</v>
      </c>
      <c r="O96" s="2">
        <f t="shared" si="41"/>
        <v>10180.158427917704</v>
      </c>
      <c r="P96" s="2"/>
      <c r="Q96" s="2"/>
      <c r="R96" s="6">
        <f t="shared" si="42"/>
        <v>3686.1299999999997</v>
      </c>
      <c r="S96" s="6">
        <f t="shared" si="43"/>
        <v>13866.288427917703</v>
      </c>
      <c r="T96">
        <f t="shared" si="44"/>
        <v>13275</v>
      </c>
      <c r="U96" s="6">
        <f t="shared" si="45"/>
        <v>591.2884279177033</v>
      </c>
      <c r="V96" s="4">
        <f t="shared" si="46"/>
        <v>4.4541501161408981E-2</v>
      </c>
      <c r="W96" s="4">
        <f t="shared" si="47"/>
        <v>6.1664036316865678E-2</v>
      </c>
      <c r="X96" s="1">
        <f t="shared" si="48"/>
        <v>0.26583393380008791</v>
      </c>
    </row>
    <row r="97" spans="1:24">
      <c r="A97" s="7" t="s">
        <v>358</v>
      </c>
      <c r="B97">
        <v>135</v>
      </c>
      <c r="C97" s="33">
        <v>111.53351430360037</v>
      </c>
      <c r="D97" s="34">
        <v>1.2089491424845</v>
      </c>
      <c r="E97" s="19">
        <f t="shared" si="38"/>
        <v>0.21989223098374694</v>
      </c>
      <c r="F97" s="37">
        <f t="shared" si="35"/>
        <v>9.8976894271475685E-2</v>
      </c>
      <c r="H97" s="41">
        <f t="shared" si="36"/>
        <v>13.361880726649218</v>
      </c>
      <c r="I97" t="s">
        <v>7</v>
      </c>
      <c r="J97" t="s">
        <v>349</v>
      </c>
      <c r="K97" s="2">
        <f t="shared" si="37"/>
        <v>134.8383464756204</v>
      </c>
      <c r="L97" s="2">
        <v>0.16165352437960293</v>
      </c>
      <c r="M97" s="1">
        <f t="shared" si="39"/>
        <v>0.89892230983746935</v>
      </c>
      <c r="N97" s="6">
        <f t="shared" si="40"/>
        <v>8611.5483700387103</v>
      </c>
      <c r="O97" s="2">
        <f t="shared" si="41"/>
        <v>10410.924017422092</v>
      </c>
      <c r="P97" s="2"/>
      <c r="Q97" s="2"/>
      <c r="R97" s="6">
        <f t="shared" si="42"/>
        <v>3686.1299999999997</v>
      </c>
      <c r="S97" s="6">
        <f t="shared" si="43"/>
        <v>14097.054017422091</v>
      </c>
      <c r="T97">
        <f t="shared" si="44"/>
        <v>13410</v>
      </c>
      <c r="U97" s="6">
        <f t="shared" si="45"/>
        <v>687.05401742209142</v>
      </c>
      <c r="V97" s="4">
        <f t="shared" si="46"/>
        <v>5.1234453200752483E-2</v>
      </c>
      <c r="W97" s="4">
        <f t="shared" si="47"/>
        <v>7.0656437963700913E-2</v>
      </c>
      <c r="X97" s="1">
        <f t="shared" si="48"/>
        <v>0.26148229236012227</v>
      </c>
    </row>
    <row r="98" spans="1:24">
      <c r="A98" s="7" t="s">
        <v>359</v>
      </c>
      <c r="B98">
        <v>135</v>
      </c>
      <c r="C98" s="33">
        <v>111.75258332261066</v>
      </c>
      <c r="D98" s="34">
        <v>1.206576393620534</v>
      </c>
      <c r="E98" s="19">
        <f t="shared" si="38"/>
        <v>0.21989201930878255</v>
      </c>
      <c r="F98" s="37">
        <f t="shared" ref="F98:F129" si="49">IF(G98="",($F$1*C98-B98)/B98,H98/B98)</f>
        <v>0.10113545433879044</v>
      </c>
      <c r="H98" s="41">
        <f t="shared" ref="H98:H129" si="50">IF(G98="",$F$1*C98-B98,G98-B98)</f>
        <v>13.653286335736709</v>
      </c>
      <c r="I98" t="s">
        <v>7</v>
      </c>
      <c r="J98" t="s">
        <v>351</v>
      </c>
      <c r="K98" s="2">
        <f t="shared" ref="K98:K134" si="51">D98*C98</f>
        <v>134.8380289631738</v>
      </c>
      <c r="L98" s="2">
        <v>0.16197103682621156</v>
      </c>
      <c r="M98" s="1">
        <f t="shared" si="39"/>
        <v>0.89892019308782534</v>
      </c>
      <c r="N98" s="6">
        <f t="shared" si="40"/>
        <v>8723.3009533613204</v>
      </c>
      <c r="O98" s="2">
        <f t="shared" si="41"/>
        <v>10525.329004773268</v>
      </c>
      <c r="P98" s="2"/>
      <c r="Q98" s="2"/>
      <c r="R98" s="6">
        <f t="shared" si="42"/>
        <v>3686.1299999999997</v>
      </c>
      <c r="S98" s="6">
        <f t="shared" si="43"/>
        <v>14211.459004773267</v>
      </c>
      <c r="T98">
        <f t="shared" si="44"/>
        <v>13545</v>
      </c>
      <c r="U98" s="6">
        <f t="shared" si="45"/>
        <v>666.45900477326722</v>
      </c>
      <c r="V98" s="4">
        <f t="shared" si="46"/>
        <v>4.9203322611536926E-2</v>
      </c>
      <c r="W98" s="4">
        <f t="shared" si="47"/>
        <v>6.7599938408079874E-2</v>
      </c>
      <c r="X98" s="1">
        <f t="shared" si="48"/>
        <v>0.25937730944879922</v>
      </c>
    </row>
    <row r="99" spans="1:24">
      <c r="A99" s="7" t="s">
        <v>360</v>
      </c>
      <c r="B99">
        <v>135</v>
      </c>
      <c r="C99" s="33">
        <v>112.34589524909676</v>
      </c>
      <c r="D99" s="34">
        <v>1.2001966670403559</v>
      </c>
      <c r="E99" s="19">
        <f t="shared" si="38"/>
        <v>0.21989144602242061</v>
      </c>
      <c r="F99" s="37">
        <f t="shared" si="49"/>
        <v>0.10698155452110006</v>
      </c>
      <c r="H99" s="41">
        <f t="shared" si="50"/>
        <v>14.442509860348508</v>
      </c>
      <c r="I99" t="s">
        <v>7</v>
      </c>
      <c r="J99" t="s">
        <v>353</v>
      </c>
      <c r="K99" s="2">
        <f t="shared" si="51"/>
        <v>134.83716903363089</v>
      </c>
      <c r="L99" s="2">
        <v>0.16283096636910979</v>
      </c>
      <c r="M99" s="1">
        <f t="shared" si="39"/>
        <v>0.89891446022420596</v>
      </c>
      <c r="N99" s="6">
        <f t="shared" si="40"/>
        <v>8835.6468486104168</v>
      </c>
      <c r="O99" s="2">
        <f t="shared" si="41"/>
        <v>10604.513898847847</v>
      </c>
      <c r="P99" s="2"/>
      <c r="Q99" s="2"/>
      <c r="R99" s="6">
        <f t="shared" si="42"/>
        <v>3686.1299999999997</v>
      </c>
      <c r="S99" s="6">
        <f t="shared" si="43"/>
        <v>14290.643898847846</v>
      </c>
      <c r="T99">
        <f t="shared" si="44"/>
        <v>13680</v>
      </c>
      <c r="U99" s="6">
        <f t="shared" si="45"/>
        <v>610.64389884784578</v>
      </c>
      <c r="V99" s="4">
        <f t="shared" si="46"/>
        <v>4.4637711904082389E-2</v>
      </c>
      <c r="W99" s="4">
        <f t="shared" si="47"/>
        <v>6.1101845315963299E-2</v>
      </c>
      <c r="X99" s="1">
        <f t="shared" si="48"/>
        <v>0.2579400918594848</v>
      </c>
    </row>
    <row r="100" spans="1:24">
      <c r="A100" s="7" t="s">
        <v>361</v>
      </c>
      <c r="B100">
        <v>135</v>
      </c>
      <c r="C100" s="33">
        <v>112.61060364706751</v>
      </c>
      <c r="D100" s="34">
        <v>1.1973720147646965</v>
      </c>
      <c r="E100" s="19">
        <f t="shared" si="38"/>
        <v>0.21989119024850529</v>
      </c>
      <c r="F100" s="37">
        <f t="shared" si="49"/>
        <v>0.10958981460243851</v>
      </c>
      <c r="H100" s="41">
        <f t="shared" si="50"/>
        <v>14.794624971329199</v>
      </c>
      <c r="I100" t="s">
        <v>7</v>
      </c>
      <c r="J100" t="s">
        <v>355</v>
      </c>
      <c r="K100" s="2">
        <f t="shared" si="51"/>
        <v>134.8367853727579</v>
      </c>
      <c r="L100" s="2">
        <v>0.16321462724209521</v>
      </c>
      <c r="M100" s="1">
        <f t="shared" si="39"/>
        <v>0.89891190248505271</v>
      </c>
      <c r="N100" s="6">
        <f t="shared" si="40"/>
        <v>8948.2574522574851</v>
      </c>
      <c r="O100" s="2">
        <f t="shared" si="41"/>
        <v>10714.393054242755</v>
      </c>
      <c r="P100" s="2"/>
      <c r="Q100" s="2"/>
      <c r="R100" s="6">
        <f t="shared" si="42"/>
        <v>3686.1299999999997</v>
      </c>
      <c r="S100" s="6">
        <f t="shared" si="43"/>
        <v>14400.523054242754</v>
      </c>
      <c r="T100">
        <f t="shared" si="44"/>
        <v>13815</v>
      </c>
      <c r="U100" s="6">
        <f t="shared" si="45"/>
        <v>585.52305424275437</v>
      </c>
      <c r="V100" s="4">
        <f t="shared" si="46"/>
        <v>4.238313820070605E-2</v>
      </c>
      <c r="W100" s="4">
        <f t="shared" si="47"/>
        <v>5.7807342205276058E-2</v>
      </c>
      <c r="X100" s="1">
        <f t="shared" si="48"/>
        <v>0.25597195227668995</v>
      </c>
    </row>
    <row r="101" spans="1:24">
      <c r="A101" s="7" t="s">
        <v>362</v>
      </c>
      <c r="B101">
        <v>135</v>
      </c>
      <c r="C101" s="33">
        <v>112.50106913756238</v>
      </c>
      <c r="D101" s="34">
        <v>1.1985392242282364</v>
      </c>
      <c r="E101" s="19">
        <f t="shared" si="38"/>
        <v>0.21989129608598748</v>
      </c>
      <c r="F101" s="37">
        <f t="shared" si="49"/>
        <v>0.10851053456878146</v>
      </c>
      <c r="H101" s="41">
        <f t="shared" si="50"/>
        <v>14.648922166785496</v>
      </c>
      <c r="I101" t="s">
        <v>7</v>
      </c>
      <c r="J101" t="s">
        <v>357</v>
      </c>
      <c r="K101" s="2">
        <f t="shared" si="51"/>
        <v>134.8369441289812</v>
      </c>
      <c r="L101" s="2">
        <v>0.16305587101879093</v>
      </c>
      <c r="M101" s="1">
        <f t="shared" si="39"/>
        <v>0.89891296085987471</v>
      </c>
      <c r="N101" s="6">
        <f t="shared" si="40"/>
        <v>9060.7585213950479</v>
      </c>
      <c r="O101" s="2">
        <f t="shared" si="41"/>
        <v>10859.674489152203</v>
      </c>
      <c r="P101" s="2"/>
      <c r="Q101" s="2"/>
      <c r="R101" s="6">
        <f t="shared" si="42"/>
        <v>3686.1299999999997</v>
      </c>
      <c r="S101" s="6">
        <f t="shared" si="43"/>
        <v>14545.804489152202</v>
      </c>
      <c r="T101">
        <f t="shared" si="44"/>
        <v>13950</v>
      </c>
      <c r="U101" s="6">
        <f t="shared" si="45"/>
        <v>595.80448915220222</v>
      </c>
      <c r="V101" s="4">
        <f t="shared" si="46"/>
        <v>4.2709999222380057E-2</v>
      </c>
      <c r="W101" s="4">
        <f t="shared" si="47"/>
        <v>5.8048717408950345E-2</v>
      </c>
      <c r="X101" s="1">
        <f t="shared" si="48"/>
        <v>0.25341534067428156</v>
      </c>
    </row>
    <row r="102" spans="1:24">
      <c r="A102" s="7" t="s">
        <v>372</v>
      </c>
      <c r="B102">
        <v>135</v>
      </c>
      <c r="C102" s="33">
        <v>113.47775184731645</v>
      </c>
      <c r="D102" s="34">
        <v>1.1882111370524597</v>
      </c>
      <c r="E102" s="19">
        <f t="shared" si="38"/>
        <v>0.21989035236843785</v>
      </c>
      <c r="F102" s="37">
        <f t="shared" si="49"/>
        <v>0.11813411486889142</v>
      </c>
      <c r="H102" s="41">
        <f t="shared" si="50"/>
        <v>15.94810550730034</v>
      </c>
      <c r="I102" t="s">
        <v>7</v>
      </c>
      <c r="J102" t="s">
        <v>367</v>
      </c>
      <c r="K102" s="2">
        <f t="shared" si="51"/>
        <v>134.83552855265674</v>
      </c>
      <c r="L102" s="2">
        <v>0.16447144734325425</v>
      </c>
      <c r="M102" s="1">
        <f t="shared" si="39"/>
        <v>0.89890352368437831</v>
      </c>
      <c r="N102" s="6">
        <f t="shared" si="40"/>
        <v>9174.2362732423644</v>
      </c>
      <c r="O102" s="2">
        <f t="shared" si="41"/>
        <v>10900.92971381723</v>
      </c>
      <c r="P102" s="2"/>
      <c r="Q102" s="2"/>
      <c r="R102" s="6">
        <f t="shared" si="42"/>
        <v>3686.1299999999997</v>
      </c>
      <c r="S102" s="6">
        <f t="shared" si="43"/>
        <v>14587.059713817229</v>
      </c>
      <c r="T102">
        <f t="shared" si="44"/>
        <v>14085</v>
      </c>
      <c r="U102" s="6">
        <f t="shared" si="45"/>
        <v>502.05971381722884</v>
      </c>
      <c r="V102" s="4">
        <f t="shared" si="46"/>
        <v>3.5644992106299567E-2</v>
      </c>
      <c r="W102" s="4">
        <f t="shared" si="47"/>
        <v>4.8280218313838885E-2</v>
      </c>
      <c r="X102" s="1">
        <f t="shared" si="48"/>
        <v>0.25269862962913664</v>
      </c>
    </row>
    <row r="103" spans="1:24">
      <c r="A103" s="7" t="s">
        <v>373</v>
      </c>
      <c r="B103">
        <v>135</v>
      </c>
      <c r="C103" s="33">
        <v>113.48687972310857</v>
      </c>
      <c r="D103" s="34">
        <v>1.188115451336317</v>
      </c>
      <c r="E103" s="19">
        <f t="shared" si="38"/>
        <v>0.21989034354864767</v>
      </c>
      <c r="F103" s="37">
        <f t="shared" si="49"/>
        <v>0.11822405487169645</v>
      </c>
      <c r="H103" s="41">
        <f t="shared" si="50"/>
        <v>15.96024740767902</v>
      </c>
      <c r="I103" t="s">
        <v>7</v>
      </c>
      <c r="J103" t="s">
        <v>369</v>
      </c>
      <c r="K103" s="2">
        <f t="shared" si="51"/>
        <v>134.83551532297147</v>
      </c>
      <c r="L103" s="2">
        <v>0.16448467702852962</v>
      </c>
      <c r="M103" s="1">
        <f t="shared" si="39"/>
        <v>0.89890343548647644</v>
      </c>
      <c r="N103" s="6">
        <f t="shared" si="40"/>
        <v>9287.7231529654728</v>
      </c>
      <c r="O103" s="2">
        <f t="shared" si="41"/>
        <v>11034.887385772334</v>
      </c>
      <c r="P103" s="2"/>
      <c r="Q103" s="2"/>
      <c r="R103" s="6">
        <f t="shared" si="42"/>
        <v>3686.1299999999997</v>
      </c>
      <c r="S103" s="6">
        <f t="shared" si="43"/>
        <v>14721.017385772333</v>
      </c>
      <c r="T103">
        <f t="shared" si="44"/>
        <v>14220</v>
      </c>
      <c r="U103" s="6">
        <f t="shared" si="45"/>
        <v>501.017385772333</v>
      </c>
      <c r="V103" s="4">
        <f t="shared" si="46"/>
        <v>3.5233290138701356E-2</v>
      </c>
      <c r="W103" s="4">
        <f t="shared" si="47"/>
        <v>4.7562518407036736E-2</v>
      </c>
      <c r="X103" s="1">
        <f t="shared" si="48"/>
        <v>0.25039913366059841</v>
      </c>
    </row>
    <row r="104" spans="1:24">
      <c r="A104" s="7" t="s">
        <v>374</v>
      </c>
      <c r="B104">
        <v>135</v>
      </c>
      <c r="C104" s="33">
        <v>114.43617880548638</v>
      </c>
      <c r="D104" s="34">
        <v>1.1782474811998749</v>
      </c>
      <c r="E104" s="19">
        <f t="shared" si="38"/>
        <v>0.21988942629046856</v>
      </c>
      <c r="F104" s="37">
        <f t="shared" si="49"/>
        <v>0.12757781516339256</v>
      </c>
      <c r="H104" s="41">
        <f t="shared" si="50"/>
        <v>17.223005047057995</v>
      </c>
      <c r="I104" t="s">
        <v>7</v>
      </c>
      <c r="J104" t="s">
        <v>371</v>
      </c>
      <c r="K104" s="2">
        <f t="shared" si="51"/>
        <v>134.83413943570284</v>
      </c>
      <c r="L104" s="2">
        <v>0.16586056429716689</v>
      </c>
      <c r="M104" s="1">
        <f t="shared" si="39"/>
        <v>0.89889426290468555</v>
      </c>
      <c r="N104" s="6">
        <f t="shared" si="40"/>
        <v>9402.1593317709594</v>
      </c>
      <c r="O104" s="2">
        <f t="shared" si="41"/>
        <v>11078.070550499031</v>
      </c>
      <c r="P104" s="2"/>
      <c r="Q104" s="2"/>
      <c r="R104" s="6">
        <f t="shared" si="42"/>
        <v>3686.1299999999997</v>
      </c>
      <c r="S104" s="6">
        <f t="shared" si="43"/>
        <v>14764.20055049903</v>
      </c>
      <c r="T104">
        <f t="shared" si="44"/>
        <v>14355</v>
      </c>
      <c r="U104" s="6">
        <f t="shared" si="45"/>
        <v>409.20055049903021</v>
      </c>
      <c r="V104" s="4">
        <f t="shared" si="46"/>
        <v>2.8505785475376522E-2</v>
      </c>
      <c r="W104" s="4">
        <f t="shared" si="47"/>
        <v>3.8354628981235095E-2</v>
      </c>
      <c r="X104" s="1">
        <f t="shared" si="48"/>
        <v>0.24966675218154014</v>
      </c>
    </row>
    <row r="105" spans="1:24">
      <c r="A105" s="7" t="s">
        <v>385</v>
      </c>
      <c r="B105">
        <v>135</v>
      </c>
      <c r="C105" s="33">
        <v>113.0761253124643</v>
      </c>
      <c r="D105" s="34">
        <v>1.1924366022112536</v>
      </c>
      <c r="E105" s="19">
        <f t="shared" si="38"/>
        <v>0.21989074043920592</v>
      </c>
      <c r="F105" s="37">
        <f t="shared" si="49"/>
        <v>0.11417675474548164</v>
      </c>
      <c r="H105" s="41">
        <f t="shared" si="50"/>
        <v>15.413861890640021</v>
      </c>
      <c r="I105" t="s">
        <v>7</v>
      </c>
      <c r="J105" t="s">
        <v>376</v>
      </c>
      <c r="K105" s="2">
        <f t="shared" si="51"/>
        <v>134.83611065880885</v>
      </c>
      <c r="L105" s="2">
        <v>0.16388934119113846</v>
      </c>
      <c r="M105" s="1">
        <f t="shared" si="39"/>
        <v>0.89890740439205896</v>
      </c>
      <c r="N105" s="6">
        <f t="shared" si="40"/>
        <v>9515.2354570834232</v>
      </c>
      <c r="O105" s="2">
        <f t="shared" si="41"/>
        <v>11346.315037684602</v>
      </c>
      <c r="P105" s="2"/>
      <c r="Q105" s="2"/>
      <c r="R105" s="6">
        <f t="shared" si="42"/>
        <v>3686.1299999999997</v>
      </c>
      <c r="S105" s="6">
        <f t="shared" si="43"/>
        <v>15032.445037684602</v>
      </c>
      <c r="T105">
        <f t="shared" si="44"/>
        <v>14490</v>
      </c>
      <c r="U105" s="6">
        <f t="shared" si="45"/>
        <v>542.44503768460163</v>
      </c>
      <c r="V105" s="4">
        <f t="shared" si="46"/>
        <v>3.7435820406114706E-2</v>
      </c>
      <c r="W105" s="4">
        <f t="shared" si="47"/>
        <v>5.0208401034499861E-2</v>
      </c>
      <c r="X105" s="1">
        <f t="shared" si="48"/>
        <v>0.24521160667870714</v>
      </c>
    </row>
    <row r="106" spans="1:24">
      <c r="A106" s="7" t="s">
        <v>386</v>
      </c>
      <c r="B106">
        <v>135</v>
      </c>
      <c r="C106" s="33">
        <v>109.84485728206293</v>
      </c>
      <c r="D106" s="34">
        <v>1.227556731410266</v>
      </c>
      <c r="E106" s="19">
        <f t="shared" si="38"/>
        <v>0.21989386264493088</v>
      </c>
      <c r="F106" s="37">
        <f t="shared" si="49"/>
        <v>8.2337993752593389E-2</v>
      </c>
      <c r="H106" s="41">
        <f t="shared" si="50"/>
        <v>11.115629156600107</v>
      </c>
      <c r="I106" t="s">
        <v>7</v>
      </c>
      <c r="J106" t="s">
        <v>378</v>
      </c>
      <c r="K106" s="2">
        <f t="shared" si="51"/>
        <v>134.84079396739634</v>
      </c>
      <c r="L106" s="2">
        <v>0.15920603260366167</v>
      </c>
      <c r="M106" s="1">
        <f t="shared" si="39"/>
        <v>0.89893862644930889</v>
      </c>
      <c r="N106" s="6">
        <f t="shared" si="40"/>
        <v>9625.0803143654866</v>
      </c>
      <c r="O106" s="2">
        <f t="shared" si="41"/>
        <v>11815.332130263792</v>
      </c>
      <c r="P106" s="2"/>
      <c r="Q106" s="2"/>
      <c r="R106" s="6">
        <f t="shared" si="42"/>
        <v>3686.1299999999997</v>
      </c>
      <c r="S106" s="6">
        <f t="shared" si="43"/>
        <v>15501.462130263792</v>
      </c>
      <c r="T106">
        <f t="shared" si="44"/>
        <v>14625</v>
      </c>
      <c r="U106" s="6">
        <f t="shared" si="45"/>
        <v>876.46213026379155</v>
      </c>
      <c r="V106" s="4">
        <f t="shared" si="46"/>
        <v>5.992903454795151E-2</v>
      </c>
      <c r="W106" s="4">
        <f t="shared" si="47"/>
        <v>8.0123644422485318E-2</v>
      </c>
      <c r="X106" s="1">
        <f t="shared" si="48"/>
        <v>0.23779240751770761</v>
      </c>
    </row>
    <row r="107" spans="1:24">
      <c r="A107" s="7" t="s">
        <v>387</v>
      </c>
      <c r="B107">
        <v>135</v>
      </c>
      <c r="C107" s="33">
        <v>110.62072672439093</v>
      </c>
      <c r="D107" s="34">
        <v>1.2189367529658159</v>
      </c>
      <c r="E107" s="19">
        <f t="shared" si="38"/>
        <v>0.21989311296276531</v>
      </c>
      <c r="F107" s="37">
        <f t="shared" si="49"/>
        <v>8.9982893990998666E-2</v>
      </c>
      <c r="H107" s="41">
        <f t="shared" si="50"/>
        <v>12.14769068878482</v>
      </c>
      <c r="I107" t="s">
        <v>7</v>
      </c>
      <c r="J107" t="s">
        <v>380</v>
      </c>
      <c r="K107" s="2">
        <f t="shared" si="51"/>
        <v>134.83966944414794</v>
      </c>
      <c r="L107" s="2">
        <v>0.16033055585206707</v>
      </c>
      <c r="M107" s="1">
        <f t="shared" si="39"/>
        <v>0.89893112962765298</v>
      </c>
      <c r="N107" s="6">
        <f t="shared" si="40"/>
        <v>9735.7010410898783</v>
      </c>
      <c r="O107" s="2">
        <f t="shared" si="41"/>
        <v>11867.203814872009</v>
      </c>
      <c r="P107" s="2"/>
      <c r="Q107" s="2"/>
      <c r="R107" s="6">
        <f t="shared" si="42"/>
        <v>3686.1299999999997</v>
      </c>
      <c r="S107" s="6">
        <f t="shared" si="43"/>
        <v>15553.333814872009</v>
      </c>
      <c r="T107">
        <f t="shared" si="44"/>
        <v>14760</v>
      </c>
      <c r="U107" s="6">
        <f t="shared" si="45"/>
        <v>793.33381487200859</v>
      </c>
      <c r="V107" s="4">
        <f t="shared" si="46"/>
        <v>5.3748903446612983E-2</v>
      </c>
      <c r="W107" s="4">
        <f t="shared" si="47"/>
        <v>7.1640159661618519E-2</v>
      </c>
      <c r="X107" s="1">
        <f t="shared" si="48"/>
        <v>0.23699934971339348</v>
      </c>
    </row>
    <row r="108" spans="1:24">
      <c r="A108" s="7" t="s">
        <v>388</v>
      </c>
      <c r="B108">
        <v>135</v>
      </c>
      <c r="C108" s="33">
        <v>110.77590061285656</v>
      </c>
      <c r="D108" s="34">
        <v>1.2172272470231571</v>
      </c>
      <c r="E108" s="19">
        <f t="shared" si="38"/>
        <v>0.21989296302633218</v>
      </c>
      <c r="F108" s="37">
        <f t="shared" si="49"/>
        <v>9.1511874038680066E-2</v>
      </c>
      <c r="H108" s="41">
        <f t="shared" si="50"/>
        <v>12.354102995221808</v>
      </c>
      <c r="I108" t="s">
        <v>7</v>
      </c>
      <c r="J108" t="s">
        <v>382</v>
      </c>
      <c r="K108" s="2">
        <f t="shared" si="51"/>
        <v>134.83944453949826</v>
      </c>
      <c r="L108" s="2">
        <v>0.16055546050174824</v>
      </c>
      <c r="M108" s="1">
        <f t="shared" si="39"/>
        <v>0.89892963026332173</v>
      </c>
      <c r="N108" s="6">
        <f t="shared" si="40"/>
        <v>9846.4769417027346</v>
      </c>
      <c r="O108" s="2">
        <f t="shared" si="41"/>
        <v>11985.400020625815</v>
      </c>
      <c r="P108" s="2"/>
      <c r="Q108" s="2"/>
      <c r="R108" s="6">
        <f t="shared" si="42"/>
        <v>3686.1299999999997</v>
      </c>
      <c r="S108" s="6">
        <f t="shared" si="43"/>
        <v>15671.530020625814</v>
      </c>
      <c r="T108">
        <f t="shared" si="44"/>
        <v>14895</v>
      </c>
      <c r="U108" s="6">
        <f t="shared" si="45"/>
        <v>776.53002062581436</v>
      </c>
      <c r="V108" s="4">
        <f t="shared" si="46"/>
        <v>5.2133603264572947E-2</v>
      </c>
      <c r="W108" s="4">
        <f t="shared" si="47"/>
        <v>6.9278171718095916E-2</v>
      </c>
      <c r="X108" s="1">
        <f t="shared" si="48"/>
        <v>0.23521187753515854</v>
      </c>
    </row>
    <row r="109" spans="1:24">
      <c r="A109" s="7" t="s">
        <v>389</v>
      </c>
      <c r="B109">
        <v>135</v>
      </c>
      <c r="C109" s="33">
        <v>111.57002580676875</v>
      </c>
      <c r="D109" s="34">
        <v>1.2085530372683566</v>
      </c>
      <c r="E109" s="19">
        <f t="shared" si="38"/>
        <v>0.21989219570458624</v>
      </c>
      <c r="F109" s="37">
        <f t="shared" si="49"/>
        <v>9.9336654282694781E-2</v>
      </c>
      <c r="H109" s="41">
        <f t="shared" si="50"/>
        <v>13.410448328163795</v>
      </c>
      <c r="I109" t="s">
        <v>7</v>
      </c>
      <c r="J109" t="s">
        <v>384</v>
      </c>
      <c r="K109" s="2">
        <f t="shared" si="51"/>
        <v>134.83829355687931</v>
      </c>
      <c r="L109" s="2">
        <v>0.16170644312070437</v>
      </c>
      <c r="M109" s="1">
        <f t="shared" si="39"/>
        <v>0.89892195704586209</v>
      </c>
      <c r="N109" s="6">
        <f t="shared" si="40"/>
        <v>9958.0469675095028</v>
      </c>
      <c r="O109" s="2">
        <f t="shared" si="41"/>
        <v>12034.827907844558</v>
      </c>
      <c r="P109" s="2"/>
      <c r="Q109" s="2"/>
      <c r="R109" s="6">
        <f t="shared" si="42"/>
        <v>3686.1299999999997</v>
      </c>
      <c r="S109" s="6">
        <f t="shared" si="43"/>
        <v>15720.957907844557</v>
      </c>
      <c r="T109">
        <f t="shared" si="44"/>
        <v>15030</v>
      </c>
      <c r="U109" s="6">
        <f t="shared" si="45"/>
        <v>690.95790784455676</v>
      </c>
      <c r="V109" s="4">
        <f t="shared" si="46"/>
        <v>4.597191668959133E-2</v>
      </c>
      <c r="W109" s="4">
        <f t="shared" si="47"/>
        <v>6.0910245607941338E-2</v>
      </c>
      <c r="X109" s="1">
        <f t="shared" si="48"/>
        <v>0.23447235350465939</v>
      </c>
    </row>
    <row r="110" spans="1:24">
      <c r="A110" s="7" t="s">
        <v>400</v>
      </c>
      <c r="B110">
        <v>135</v>
      </c>
      <c r="C110" s="33">
        <v>111.58828155835295</v>
      </c>
      <c r="D110" s="34">
        <v>1.2083550818640187</v>
      </c>
      <c r="E110" s="19">
        <f t="shared" si="38"/>
        <v>0.21989217806500583</v>
      </c>
      <c r="F110" s="37">
        <f t="shared" si="49"/>
        <v>9.9516534288304426E-2</v>
      </c>
      <c r="H110" s="41">
        <f t="shared" si="50"/>
        <v>13.434732128921098</v>
      </c>
      <c r="I110" t="s">
        <v>7</v>
      </c>
      <c r="J110" t="s">
        <v>391</v>
      </c>
      <c r="K110" s="2">
        <f t="shared" si="51"/>
        <v>134.83826709750875</v>
      </c>
      <c r="L110" s="2">
        <v>0.16173290249125508</v>
      </c>
      <c r="M110" s="1">
        <f t="shared" si="39"/>
        <v>0.89892178065005834</v>
      </c>
      <c r="N110" s="6">
        <f t="shared" si="40"/>
        <v>10069.635249067856</v>
      </c>
      <c r="O110" s="2">
        <f t="shared" si="41"/>
        <v>12167.694925728198</v>
      </c>
      <c r="P110" s="2"/>
      <c r="Q110" s="2"/>
      <c r="R110" s="6">
        <f t="shared" si="42"/>
        <v>3686.1299999999997</v>
      </c>
      <c r="S110" s="6">
        <f t="shared" si="43"/>
        <v>15853.824925728197</v>
      </c>
      <c r="T110">
        <f t="shared" si="44"/>
        <v>15165</v>
      </c>
      <c r="U110" s="6">
        <f t="shared" si="45"/>
        <v>688.82492572819683</v>
      </c>
      <c r="V110" s="4">
        <f t="shared" si="46"/>
        <v>4.5422019500705346E-2</v>
      </c>
      <c r="W110" s="4">
        <f t="shared" si="47"/>
        <v>6.0008077949153193E-2</v>
      </c>
      <c r="X110" s="1">
        <f t="shared" si="48"/>
        <v>0.23250729822416583</v>
      </c>
    </row>
    <row r="111" spans="1:24">
      <c r="A111" s="7" t="s">
        <v>401</v>
      </c>
      <c r="B111">
        <v>135</v>
      </c>
      <c r="C111" s="33">
        <v>111.23229440246126</v>
      </c>
      <c r="D111" s="34">
        <v>1.2122269326510526</v>
      </c>
      <c r="E111" s="19">
        <f t="shared" si="38"/>
        <v>0.219892522036823</v>
      </c>
      <c r="F111" s="37">
        <f t="shared" si="49"/>
        <v>9.600887417891836E-2</v>
      </c>
      <c r="H111" s="41">
        <f t="shared" si="50"/>
        <v>12.961198014153979</v>
      </c>
      <c r="I111" t="s">
        <v>7</v>
      </c>
      <c r="J111" t="s">
        <v>393</v>
      </c>
      <c r="K111" s="2">
        <f t="shared" si="51"/>
        <v>134.83878305523447</v>
      </c>
      <c r="L111" s="2">
        <v>0.16121694476551612</v>
      </c>
      <c r="M111" s="1">
        <f t="shared" si="39"/>
        <v>0.89892522036822986</v>
      </c>
      <c r="N111" s="6">
        <f t="shared" si="40"/>
        <v>10180.867543470318</v>
      </c>
      <c r="O111" s="2">
        <f t="shared" si="41"/>
        <v>12341.521833947681</v>
      </c>
      <c r="P111" s="2"/>
      <c r="Q111" s="2"/>
      <c r="R111" s="6">
        <f t="shared" si="42"/>
        <v>3686.1299999999997</v>
      </c>
      <c r="S111" s="6">
        <f t="shared" si="43"/>
        <v>16027.651833947681</v>
      </c>
      <c r="T111">
        <f t="shared" si="44"/>
        <v>15300</v>
      </c>
      <c r="U111" s="6">
        <f t="shared" si="45"/>
        <v>727.65183394768064</v>
      </c>
      <c r="V111" s="4">
        <f t="shared" si="46"/>
        <v>4.7558943395273223E-2</v>
      </c>
      <c r="W111" s="4">
        <f t="shared" si="47"/>
        <v>6.2653692003413308E-2</v>
      </c>
      <c r="X111" s="1">
        <f t="shared" si="48"/>
        <v>0.22998565467915394</v>
      </c>
    </row>
    <row r="112" spans="1:24">
      <c r="A112" s="7" t="s">
        <v>402</v>
      </c>
      <c r="B112">
        <v>135</v>
      </c>
      <c r="C112" s="33">
        <v>109.67142764201316</v>
      </c>
      <c r="D112" s="34">
        <v>1.2295002283690653</v>
      </c>
      <c r="E112" s="19">
        <f t="shared" si="38"/>
        <v>0.21989403022094439</v>
      </c>
      <c r="F112" s="37">
        <f t="shared" si="49"/>
        <v>8.0629133699302982E-2</v>
      </c>
      <c r="H112" s="41">
        <f t="shared" si="50"/>
        <v>10.884933049405902</v>
      </c>
      <c r="I112" t="s">
        <v>7</v>
      </c>
      <c r="J112" t="s">
        <v>395</v>
      </c>
      <c r="K112" s="2">
        <f t="shared" si="51"/>
        <v>134.84104533141658</v>
      </c>
      <c r="L112" s="2">
        <v>0.15895466858342988</v>
      </c>
      <c r="M112" s="1">
        <f t="shared" si="39"/>
        <v>0.89894030220944388</v>
      </c>
      <c r="N112" s="6">
        <f t="shared" si="40"/>
        <v>10290.538971112332</v>
      </c>
      <c r="O112" s="2">
        <f t="shared" si="41"/>
        <v>12652.220015023377</v>
      </c>
      <c r="P112" s="2"/>
      <c r="Q112" s="2"/>
      <c r="R112" s="6">
        <f t="shared" si="42"/>
        <v>3686.1299999999997</v>
      </c>
      <c r="S112" s="6">
        <f t="shared" si="43"/>
        <v>16338.350015023376</v>
      </c>
      <c r="T112">
        <f t="shared" si="44"/>
        <v>15435</v>
      </c>
      <c r="U112" s="6">
        <f t="shared" si="45"/>
        <v>903.35001502337582</v>
      </c>
      <c r="V112" s="4">
        <f t="shared" si="46"/>
        <v>5.8526078070837428E-2</v>
      </c>
      <c r="W112" s="4">
        <f t="shared" si="47"/>
        <v>7.6888246701459328E-2</v>
      </c>
      <c r="X112" s="1">
        <f t="shared" si="48"/>
        <v>0.22561213320871101</v>
      </c>
    </row>
    <row r="113" spans="1:24">
      <c r="A113" s="7" t="s">
        <v>403</v>
      </c>
      <c r="B113">
        <v>135</v>
      </c>
      <c r="C113" s="33">
        <v>106.60446137586946</v>
      </c>
      <c r="D113" s="34">
        <v>1.2649141392894101</v>
      </c>
      <c r="E113" s="19">
        <f t="shared" si="38"/>
        <v>0.21989699367044607</v>
      </c>
      <c r="F113" s="37">
        <f t="shared" si="49"/>
        <v>5.0409292756900523E-2</v>
      </c>
      <c r="H113" s="41">
        <f t="shared" si="50"/>
        <v>6.8052545221815706</v>
      </c>
      <c r="I113" t="s">
        <v>7</v>
      </c>
      <c r="J113" t="s">
        <v>397</v>
      </c>
      <c r="K113" s="2">
        <f t="shared" si="51"/>
        <v>134.84549050566909</v>
      </c>
      <c r="L113" s="2">
        <v>0.15450949433090949</v>
      </c>
      <c r="M113" s="1">
        <f t="shared" si="39"/>
        <v>0.89896993670446057</v>
      </c>
      <c r="N113" s="6">
        <f t="shared" si="40"/>
        <v>10397.143432488201</v>
      </c>
      <c r="O113" s="2">
        <f t="shared" si="41"/>
        <v>13151.493735974356</v>
      </c>
      <c r="P113" s="2"/>
      <c r="Q113" s="2"/>
      <c r="R113" s="6">
        <f t="shared" si="42"/>
        <v>3686.1299999999997</v>
      </c>
      <c r="S113" s="6">
        <f t="shared" si="43"/>
        <v>16837.623735974357</v>
      </c>
      <c r="T113">
        <f t="shared" si="44"/>
        <v>15570</v>
      </c>
      <c r="U113" s="6">
        <f t="shared" si="45"/>
        <v>1267.6237359743573</v>
      </c>
      <c r="V113" s="4">
        <f t="shared" si="46"/>
        <v>8.1414498135796931E-2</v>
      </c>
      <c r="W113" s="4">
        <f t="shared" si="47"/>
        <v>0.10666758690345457</v>
      </c>
      <c r="X113" s="1">
        <f t="shared" si="48"/>
        <v>0.2189222219121344</v>
      </c>
    </row>
    <row r="114" spans="1:24">
      <c r="A114" s="7" t="s">
        <v>404</v>
      </c>
      <c r="B114">
        <v>135</v>
      </c>
      <c r="C114" s="33">
        <v>106.45841536319593</v>
      </c>
      <c r="D114" s="34">
        <v>1.2666514123903769</v>
      </c>
      <c r="E114" s="19">
        <f t="shared" si="38"/>
        <v>0.219897134787089</v>
      </c>
      <c r="F114" s="37">
        <f t="shared" si="49"/>
        <v>4.8970252712023953E-2</v>
      </c>
      <c r="H114" s="41">
        <f t="shared" si="50"/>
        <v>6.6109841161232339</v>
      </c>
      <c r="I114" t="s">
        <v>7</v>
      </c>
      <c r="J114" t="s">
        <v>399</v>
      </c>
      <c r="K114" s="2">
        <f t="shared" si="51"/>
        <v>134.84570218063351</v>
      </c>
      <c r="L114" s="2">
        <v>0.15429781936650372</v>
      </c>
      <c r="M114" s="1">
        <f t="shared" si="39"/>
        <v>0.89897134787089006</v>
      </c>
      <c r="N114" s="6">
        <f t="shared" si="40"/>
        <v>10503.601847851398</v>
      </c>
      <c r="O114" s="2">
        <f t="shared" si="41"/>
        <v>13304.402115767147</v>
      </c>
      <c r="P114" s="2"/>
      <c r="Q114" s="2"/>
      <c r="R114" s="6">
        <f t="shared" si="42"/>
        <v>3686.1299999999997</v>
      </c>
      <c r="S114" s="6">
        <f t="shared" si="43"/>
        <v>16990.532115767146</v>
      </c>
      <c r="T114">
        <f t="shared" si="44"/>
        <v>15705</v>
      </c>
      <c r="U114" s="6">
        <f t="shared" si="45"/>
        <v>1285.532115767146</v>
      </c>
      <c r="V114" s="4">
        <f t="shared" si="46"/>
        <v>8.1854958024014435E-2</v>
      </c>
      <c r="W114" s="4">
        <f t="shared" si="47"/>
        <v>0.10695948252765408</v>
      </c>
      <c r="X114" s="1">
        <f t="shared" si="48"/>
        <v>0.21695200449780414</v>
      </c>
    </row>
    <row r="115" spans="1:24">
      <c r="A115" s="7" t="s">
        <v>416</v>
      </c>
      <c r="B115">
        <v>135</v>
      </c>
      <c r="C115" s="33">
        <v>106.25760209576987</v>
      </c>
      <c r="D115" s="34">
        <v>1.269047960560723</v>
      </c>
      <c r="E115" s="19">
        <f t="shared" si="38"/>
        <v>0.21989732882247304</v>
      </c>
      <c r="F115" s="37">
        <f t="shared" si="49"/>
        <v>4.6991572650319072E-2</v>
      </c>
      <c r="H115" s="41">
        <f t="shared" si="50"/>
        <v>6.3438623077930743</v>
      </c>
      <c r="I115" t="s">
        <v>7</v>
      </c>
      <c r="J115" t="s">
        <v>417</v>
      </c>
      <c r="K115" s="2">
        <f t="shared" si="51"/>
        <v>134.84599323370955</v>
      </c>
      <c r="L115" s="2">
        <v>0.15400676629044585</v>
      </c>
      <c r="M115" s="1">
        <f t="shared" si="39"/>
        <v>0.89897328822473033</v>
      </c>
      <c r="N115" s="6">
        <f t="shared" si="40"/>
        <v>10609.859449947167</v>
      </c>
      <c r="O115" s="2">
        <f t="shared" si="41"/>
        <v>13464.420496791367</v>
      </c>
      <c r="P115" s="2"/>
      <c r="Q115" s="2"/>
      <c r="R115" s="6">
        <f t="shared" si="42"/>
        <v>3686.1299999999997</v>
      </c>
      <c r="S115" s="6">
        <f t="shared" si="43"/>
        <v>17150.550496791366</v>
      </c>
      <c r="T115">
        <f t="shared" si="44"/>
        <v>15840</v>
      </c>
      <c r="U115" s="6">
        <f t="shared" si="45"/>
        <v>1310.5504967913657</v>
      </c>
      <c r="V115" s="4">
        <f t="shared" si="46"/>
        <v>8.2736773787333684E-2</v>
      </c>
      <c r="W115" s="4">
        <f t="shared" si="47"/>
        <v>0.10782989260139897</v>
      </c>
      <c r="X115" s="1">
        <f t="shared" si="48"/>
        <v>0.21492779492352881</v>
      </c>
    </row>
    <row r="116" spans="1:24">
      <c r="A116" s="7" t="s">
        <v>418</v>
      </c>
      <c r="B116">
        <v>135</v>
      </c>
      <c r="C116" s="33">
        <v>107.30730781186071</v>
      </c>
      <c r="D116" s="34">
        <v>1.2566196521892283</v>
      </c>
      <c r="E116" s="19">
        <f t="shared" si="38"/>
        <v>0.21989631454660191</v>
      </c>
      <c r="F116" s="37">
        <f t="shared" si="49"/>
        <v>5.7334672972867623E-2</v>
      </c>
      <c r="H116" s="41">
        <f t="shared" si="50"/>
        <v>7.7401808513371293</v>
      </c>
      <c r="I116" t="s">
        <v>7</v>
      </c>
      <c r="J116" t="s">
        <v>419</v>
      </c>
      <c r="K116" s="2">
        <f t="shared" si="51"/>
        <v>134.84447181990288</v>
      </c>
      <c r="L116" s="2">
        <v>0.15552818009711206</v>
      </c>
      <c r="M116" s="1">
        <f t="shared" si="39"/>
        <v>0.89896314546601919</v>
      </c>
      <c r="N116" s="6">
        <f t="shared" si="40"/>
        <v>10717.166757759029</v>
      </c>
      <c r="O116" s="2">
        <f t="shared" si="41"/>
        <v>13467.40236358911</v>
      </c>
      <c r="P116" s="2"/>
      <c r="Q116" s="2"/>
      <c r="R116" s="6">
        <f t="shared" si="42"/>
        <v>3686.1299999999997</v>
      </c>
      <c r="S116" s="6">
        <f t="shared" si="43"/>
        <v>17153.532363589111</v>
      </c>
      <c r="T116">
        <f t="shared" si="44"/>
        <v>15975</v>
      </c>
      <c r="U116" s="6">
        <f t="shared" si="45"/>
        <v>1178.5323635891109</v>
      </c>
      <c r="V116" s="4">
        <f t="shared" si="46"/>
        <v>7.3773543886642257E-2</v>
      </c>
      <c r="W116" s="4">
        <f t="shared" si="47"/>
        <v>9.5902419310246456E-2</v>
      </c>
      <c r="X116" s="1">
        <f t="shared" si="48"/>
        <v>0.21489043316957571</v>
      </c>
    </row>
    <row r="117" spans="1:24">
      <c r="A117" s="7" t="s">
        <v>420</v>
      </c>
      <c r="B117">
        <v>135</v>
      </c>
      <c r="C117" s="33">
        <v>107.46248170032631</v>
      </c>
      <c r="D117" s="34">
        <v>1.2548030231730982</v>
      </c>
      <c r="E117" s="19">
        <f t="shared" si="38"/>
        <v>0.21989616461016881</v>
      </c>
      <c r="F117" s="37">
        <f t="shared" si="49"/>
        <v>5.8863653020548599E-2</v>
      </c>
      <c r="H117" s="41">
        <f t="shared" si="50"/>
        <v>7.9465931577740605</v>
      </c>
      <c r="I117" t="s">
        <v>7</v>
      </c>
      <c r="J117" t="s">
        <v>421</v>
      </c>
      <c r="K117" s="2">
        <f t="shared" si="51"/>
        <v>134.84424691525319</v>
      </c>
      <c r="L117" s="2">
        <v>0.15575308474679314</v>
      </c>
      <c r="M117" s="1">
        <f t="shared" si="39"/>
        <v>0.89896164610168794</v>
      </c>
      <c r="N117" s="6">
        <f t="shared" si="40"/>
        <v>10824.629239459355</v>
      </c>
      <c r="O117" s="2">
        <f t="shared" si="41"/>
        <v>13582.777494401513</v>
      </c>
      <c r="P117" s="2"/>
      <c r="Q117" s="2"/>
      <c r="R117" s="6">
        <f t="shared" si="42"/>
        <v>3686.1299999999997</v>
      </c>
      <c r="S117" s="6">
        <f t="shared" si="43"/>
        <v>17268.907494401512</v>
      </c>
      <c r="T117">
        <f t="shared" si="44"/>
        <v>16110</v>
      </c>
      <c r="U117" s="6">
        <f t="shared" si="45"/>
        <v>1158.9074944015119</v>
      </c>
      <c r="V117" s="4">
        <f t="shared" si="46"/>
        <v>7.1937150490472446E-2</v>
      </c>
      <c r="W117" s="4">
        <f t="shared" si="47"/>
        <v>9.3280716427450727E-2</v>
      </c>
      <c r="X117" s="1">
        <f t="shared" si="48"/>
        <v>0.21345473077524002</v>
      </c>
    </row>
    <row r="118" spans="1:24">
      <c r="A118" s="7" t="s">
        <v>422</v>
      </c>
      <c r="B118">
        <v>135</v>
      </c>
      <c r="C118" s="33">
        <v>106.33975297789871</v>
      </c>
      <c r="D118" s="34">
        <v>1.2680664604756791</v>
      </c>
      <c r="E118" s="19">
        <f t="shared" si="38"/>
        <v>0.2198972494443614</v>
      </c>
      <c r="F118" s="37">
        <f t="shared" si="49"/>
        <v>4.7801032675562072E-2</v>
      </c>
      <c r="H118" s="41">
        <f t="shared" si="50"/>
        <v>6.4531394112008797</v>
      </c>
      <c r="I118" t="s">
        <v>7</v>
      </c>
      <c r="J118" t="s">
        <v>423</v>
      </c>
      <c r="K118" s="2">
        <f t="shared" si="51"/>
        <v>134.84587416654207</v>
      </c>
      <c r="L118" s="2">
        <v>0.15412583345792408</v>
      </c>
      <c r="M118" s="1">
        <f t="shared" si="39"/>
        <v>0.89897249444361382</v>
      </c>
      <c r="N118" s="6">
        <f t="shared" si="40"/>
        <v>10930.968992437254</v>
      </c>
      <c r="O118" s="2">
        <f t="shared" si="41"/>
        <v>13861.195159809309</v>
      </c>
      <c r="P118" s="2"/>
      <c r="Q118" s="2"/>
      <c r="R118" s="6">
        <f t="shared" si="42"/>
        <v>3686.1299999999997</v>
      </c>
      <c r="S118" s="6">
        <f t="shared" si="43"/>
        <v>17547.325159809308</v>
      </c>
      <c r="T118">
        <f t="shared" si="44"/>
        <v>16245</v>
      </c>
      <c r="U118" s="6">
        <f t="shared" si="45"/>
        <v>1302.3251598093084</v>
      </c>
      <c r="V118" s="4">
        <f t="shared" si="46"/>
        <v>8.0167753758652482E-2</v>
      </c>
      <c r="W118" s="4">
        <f t="shared" si="47"/>
        <v>0.10369763838699719</v>
      </c>
      <c r="X118" s="1">
        <f t="shared" si="48"/>
        <v>0.21006791442166778</v>
      </c>
    </row>
    <row r="119" spans="1:24">
      <c r="A119" s="7" t="s">
        <v>424</v>
      </c>
      <c r="B119">
        <v>135</v>
      </c>
      <c r="C119" s="33">
        <v>106.49492686636432</v>
      </c>
      <c r="D119" s="34">
        <v>1.2662166474005294</v>
      </c>
      <c r="E119" s="19">
        <f t="shared" si="38"/>
        <v>0.21989709950792827</v>
      </c>
      <c r="F119" s="37">
        <f t="shared" si="49"/>
        <v>4.9330012723243256E-2</v>
      </c>
      <c r="H119" s="41">
        <f t="shared" si="50"/>
        <v>6.6595517176378394</v>
      </c>
      <c r="I119" t="s">
        <v>7</v>
      </c>
      <c r="J119" t="s">
        <v>425</v>
      </c>
      <c r="K119" s="2">
        <f t="shared" si="51"/>
        <v>134.84564926189239</v>
      </c>
      <c r="L119" s="2">
        <v>0.15435073810760516</v>
      </c>
      <c r="M119" s="1">
        <f t="shared" si="39"/>
        <v>0.89897099507928258</v>
      </c>
      <c r="N119" s="6">
        <f t="shared" si="40"/>
        <v>11037.463919303618</v>
      </c>
      <c r="O119" s="2">
        <f t="shared" si="41"/>
        <v>13975.820559704935</v>
      </c>
      <c r="P119" s="2"/>
      <c r="Q119" s="2"/>
      <c r="R119" s="6">
        <f t="shared" si="42"/>
        <v>3686.1299999999997</v>
      </c>
      <c r="S119" s="6">
        <f t="shared" si="43"/>
        <v>17661.950559704936</v>
      </c>
      <c r="T119">
        <f t="shared" si="44"/>
        <v>16380</v>
      </c>
      <c r="U119" s="6">
        <f t="shared" si="45"/>
        <v>1281.9505597049356</v>
      </c>
      <c r="V119" s="4">
        <f t="shared" si="46"/>
        <v>7.8263159933146254E-2</v>
      </c>
      <c r="W119" s="4">
        <f t="shared" si="47"/>
        <v>0.10098973439187064</v>
      </c>
      <c r="X119" s="1">
        <f t="shared" si="48"/>
        <v>0.20870458149791021</v>
      </c>
    </row>
    <row r="120" spans="1:24">
      <c r="A120" s="7" t="s">
        <v>440</v>
      </c>
      <c r="B120">
        <v>135</v>
      </c>
      <c r="C120" s="33">
        <v>103.67441324660716</v>
      </c>
      <c r="D120" s="34">
        <v>1.3007041275833366</v>
      </c>
      <c r="E120" s="19">
        <f t="shared" si="38"/>
        <v>0.219899824823095</v>
      </c>
      <c r="F120" s="37">
        <f t="shared" si="49"/>
        <v>2.153855185656918E-2</v>
      </c>
      <c r="H120" s="41">
        <f t="shared" si="50"/>
        <v>2.9077045006368394</v>
      </c>
      <c r="I120" t="s">
        <v>7</v>
      </c>
      <c r="J120" t="s">
        <v>441</v>
      </c>
      <c r="K120" s="2">
        <f t="shared" si="51"/>
        <v>134.84973723464248</v>
      </c>
      <c r="L120" s="2">
        <v>0.15026276535751945</v>
      </c>
      <c r="M120" s="1">
        <f t="shared" si="39"/>
        <v>0.89899824823094987</v>
      </c>
      <c r="N120" s="6">
        <f t="shared" si="40"/>
        <v>11141.138332550225</v>
      </c>
      <c r="O120" s="2">
        <f t="shared" si="41"/>
        <v>14491.32461512501</v>
      </c>
      <c r="P120" s="2"/>
      <c r="Q120" s="2"/>
      <c r="R120" s="6">
        <f t="shared" si="42"/>
        <v>3686.1299999999997</v>
      </c>
      <c r="S120" s="6">
        <f t="shared" si="43"/>
        <v>18177.454615125011</v>
      </c>
      <c r="T120">
        <f t="shared" si="44"/>
        <v>16515</v>
      </c>
      <c r="U120" s="6">
        <f t="shared" si="45"/>
        <v>1662.4546151250106</v>
      </c>
      <c r="V120" s="4">
        <f t="shared" si="46"/>
        <v>0.10066331305631304</v>
      </c>
      <c r="W120" s="4">
        <f t="shared" si="47"/>
        <v>0.12958698740614016</v>
      </c>
      <c r="X120" s="1">
        <f t="shared" si="48"/>
        <v>0.20278581781922658</v>
      </c>
    </row>
    <row r="121" spans="1:24">
      <c r="A121" s="7" t="s">
        <v>442</v>
      </c>
      <c r="B121">
        <v>135</v>
      </c>
      <c r="C121" s="33">
        <v>103.64702961923089</v>
      </c>
      <c r="D121" s="34">
        <v>1.3010481575699491</v>
      </c>
      <c r="E121" s="19">
        <f t="shared" si="38"/>
        <v>0.21989985128246553</v>
      </c>
      <c r="F121" s="37">
        <f t="shared" si="49"/>
        <v>2.1268731848155125E-2</v>
      </c>
      <c r="H121" s="41">
        <f t="shared" si="50"/>
        <v>2.8712787995009421</v>
      </c>
      <c r="I121" t="s">
        <v>7</v>
      </c>
      <c r="J121" t="s">
        <v>443</v>
      </c>
      <c r="K121" s="2">
        <f t="shared" si="51"/>
        <v>134.8497769236983</v>
      </c>
      <c r="L121" s="2">
        <v>0.15022307630169338</v>
      </c>
      <c r="M121" s="1">
        <f t="shared" si="39"/>
        <v>0.89899851282465537</v>
      </c>
      <c r="N121" s="6">
        <f t="shared" si="40"/>
        <v>11244.785362169456</v>
      </c>
      <c r="O121" s="2">
        <f t="shared" si="41"/>
        <v>14630.007277720102</v>
      </c>
      <c r="P121" s="2"/>
      <c r="Q121" s="2"/>
      <c r="R121" s="6">
        <f t="shared" si="42"/>
        <v>3686.1299999999997</v>
      </c>
      <c r="S121" s="6">
        <f t="shared" si="43"/>
        <v>18316.137277720103</v>
      </c>
      <c r="T121">
        <f t="shared" si="44"/>
        <v>16650</v>
      </c>
      <c r="U121" s="6">
        <f t="shared" si="45"/>
        <v>1666.1372777201032</v>
      </c>
      <c r="V121" s="4">
        <f t="shared" si="46"/>
        <v>0.10006830496817432</v>
      </c>
      <c r="W121" s="4">
        <f t="shared" si="47"/>
        <v>0.12852159715579536</v>
      </c>
      <c r="X121" s="1">
        <f t="shared" si="48"/>
        <v>0.20125040253349913</v>
      </c>
    </row>
    <row r="122" spans="1:24">
      <c r="A122" s="7" t="s">
        <v>444</v>
      </c>
      <c r="B122">
        <v>135</v>
      </c>
      <c r="C122" s="33">
        <v>104.69673533532175</v>
      </c>
      <c r="D122" s="34">
        <v>1.2879891152097616</v>
      </c>
      <c r="E122" s="19">
        <f t="shared" si="38"/>
        <v>0.21989883700659443</v>
      </c>
      <c r="F122" s="37">
        <f t="shared" si="49"/>
        <v>3.161183217070368E-2</v>
      </c>
      <c r="H122" s="41">
        <f t="shared" si="50"/>
        <v>4.2675973430449972</v>
      </c>
      <c r="I122" t="s">
        <v>7</v>
      </c>
      <c r="J122" t="s">
        <v>445</v>
      </c>
      <c r="K122" s="2">
        <f t="shared" si="51"/>
        <v>134.84825550989163</v>
      </c>
      <c r="L122" s="2">
        <v>0.15174449010835958</v>
      </c>
      <c r="M122" s="1">
        <f t="shared" si="39"/>
        <v>0.89898837006594423</v>
      </c>
      <c r="N122" s="6">
        <f t="shared" si="40"/>
        <v>11349.482097504777</v>
      </c>
      <c r="O122" s="2">
        <f t="shared" si="41"/>
        <v>14618.009404854207</v>
      </c>
      <c r="P122" s="2"/>
      <c r="Q122" s="2"/>
      <c r="R122" s="6">
        <f t="shared" si="42"/>
        <v>3686.1299999999997</v>
      </c>
      <c r="S122" s="6">
        <f t="shared" si="43"/>
        <v>18304.139404854206</v>
      </c>
      <c r="T122">
        <f t="shared" si="44"/>
        <v>16785</v>
      </c>
      <c r="U122" s="6">
        <f t="shared" si="45"/>
        <v>1519.1394048542061</v>
      </c>
      <c r="V122" s="4">
        <f t="shared" si="46"/>
        <v>9.050577330081655E-2</v>
      </c>
      <c r="W122" s="4">
        <f t="shared" si="47"/>
        <v>0.11597484400213198</v>
      </c>
      <c r="X122" s="1">
        <f t="shared" si="48"/>
        <v>0.20138231677925533</v>
      </c>
    </row>
    <row r="123" spans="1:24">
      <c r="A123" s="7" t="s">
        <v>446</v>
      </c>
      <c r="B123">
        <v>135</v>
      </c>
      <c r="C123" s="33">
        <v>105.20789637967903</v>
      </c>
      <c r="D123" s="34">
        <v>1.2817242743916522</v>
      </c>
      <c r="E123" s="19">
        <f t="shared" si="38"/>
        <v>0.21989834309834416</v>
      </c>
      <c r="F123" s="37">
        <f t="shared" si="49"/>
        <v>3.6648472327770722E-2</v>
      </c>
      <c r="H123" s="41">
        <f t="shared" si="50"/>
        <v>4.9475437642490476</v>
      </c>
      <c r="I123" t="s">
        <v>7</v>
      </c>
      <c r="J123" t="s">
        <v>447</v>
      </c>
      <c r="K123" s="2">
        <f t="shared" si="51"/>
        <v>134.84751464751622</v>
      </c>
      <c r="L123" s="2">
        <v>0.15248535248377965</v>
      </c>
      <c r="M123" s="1">
        <f t="shared" si="39"/>
        <v>0.89898343098344147</v>
      </c>
      <c r="N123" s="6">
        <f t="shared" si="40"/>
        <v>11454.689993884456</v>
      </c>
      <c r="O123" s="2">
        <f t="shared" si="41"/>
        <v>14681.754220792873</v>
      </c>
      <c r="P123" s="2"/>
      <c r="Q123" s="2"/>
      <c r="R123" s="6">
        <f t="shared" si="42"/>
        <v>3686.1299999999997</v>
      </c>
      <c r="S123" s="6">
        <f t="shared" si="43"/>
        <v>18367.884220792872</v>
      </c>
      <c r="T123">
        <f t="shared" si="44"/>
        <v>16920</v>
      </c>
      <c r="U123" s="6">
        <f t="shared" si="45"/>
        <v>1447.8842207928719</v>
      </c>
      <c r="V123" s="4">
        <f t="shared" si="46"/>
        <v>8.5572353474756113E-2</v>
      </c>
      <c r="W123" s="4">
        <f t="shared" si="47"/>
        <v>0.10940746892578446</v>
      </c>
      <c r="X123" s="1">
        <f t="shared" si="48"/>
        <v>0.20068342960411384</v>
      </c>
    </row>
    <row r="124" spans="1:24">
      <c r="A124" s="7" t="s">
        <v>448</v>
      </c>
      <c r="B124">
        <v>135</v>
      </c>
      <c r="C124" s="33">
        <v>104.66935170794547</v>
      </c>
      <c r="D124" s="34">
        <v>1.2883264584957881</v>
      </c>
      <c r="E124" s="19">
        <f t="shared" si="38"/>
        <v>0.21989886346596499</v>
      </c>
      <c r="F124" s="37">
        <f t="shared" si="49"/>
        <v>3.134201216228942E-2</v>
      </c>
      <c r="H124" s="41">
        <f t="shared" si="50"/>
        <v>4.2311716419090715</v>
      </c>
      <c r="I124" t="s">
        <v>7</v>
      </c>
      <c r="J124" t="s">
        <v>449</v>
      </c>
      <c r="K124" s="2">
        <f t="shared" si="51"/>
        <v>134.84829519894745</v>
      </c>
      <c r="L124" s="2">
        <v>0.15170480105253351</v>
      </c>
      <c r="M124" s="1">
        <f t="shared" si="39"/>
        <v>0.89898863465964973</v>
      </c>
      <c r="N124" s="6">
        <f t="shared" si="40"/>
        <v>11559.359345592402</v>
      </c>
      <c r="O124" s="2">
        <f t="shared" si="41"/>
        <v>14892.228488187249</v>
      </c>
      <c r="P124" s="2"/>
      <c r="Q124" s="2"/>
      <c r="R124" s="6">
        <f t="shared" si="42"/>
        <v>3686.1299999999997</v>
      </c>
      <c r="S124" s="6">
        <f t="shared" si="43"/>
        <v>18578.358488187248</v>
      </c>
      <c r="T124">
        <f t="shared" si="44"/>
        <v>17055</v>
      </c>
      <c r="U124" s="6">
        <f t="shared" si="45"/>
        <v>1523.3584881872484</v>
      </c>
      <c r="V124" s="4">
        <f t="shared" si="46"/>
        <v>8.9320345246980182E-2</v>
      </c>
      <c r="W124" s="4">
        <f t="shared" si="47"/>
        <v>0.11394818621074543</v>
      </c>
      <c r="X124" s="1">
        <f t="shared" si="48"/>
        <v>0.19840988655395828</v>
      </c>
    </row>
    <row r="125" spans="1:24">
      <c r="A125" s="7" t="s">
        <v>466</v>
      </c>
      <c r="B125">
        <v>135</v>
      </c>
      <c r="C125" s="33">
        <v>106.96957640755321</v>
      </c>
      <c r="D125" s="34">
        <v>1.2605917107168854</v>
      </c>
      <c r="E125" s="19">
        <f t="shared" si="38"/>
        <v>0.21989664087883873</v>
      </c>
      <c r="F125" s="37">
        <f t="shared" si="49"/>
        <v>5.4006892869090994E-2</v>
      </c>
      <c r="H125" s="41">
        <f t="shared" si="50"/>
        <v>7.2909305373272844</v>
      </c>
      <c r="I125" t="s">
        <v>7</v>
      </c>
      <c r="J125" t="s">
        <v>457</v>
      </c>
      <c r="K125" s="2">
        <f t="shared" si="51"/>
        <v>134.84496131825807</v>
      </c>
      <c r="L125" s="2">
        <v>0.15503868174192376</v>
      </c>
      <c r="M125" s="1">
        <f t="shared" si="39"/>
        <v>0.89896640878838718</v>
      </c>
      <c r="N125" s="6">
        <f t="shared" si="40"/>
        <v>11666.328921999955</v>
      </c>
      <c r="O125" s="2">
        <f t="shared" si="41"/>
        <v>14706.477533569801</v>
      </c>
      <c r="P125" s="2"/>
      <c r="Q125" s="2"/>
      <c r="R125" s="6">
        <f t="shared" si="42"/>
        <v>3686.1299999999997</v>
      </c>
      <c r="S125" s="6">
        <f t="shared" si="43"/>
        <v>18392.607533569801</v>
      </c>
      <c r="T125">
        <f t="shared" si="44"/>
        <v>17190</v>
      </c>
      <c r="U125" s="6">
        <f t="shared" si="45"/>
        <v>1202.6075335698006</v>
      </c>
      <c r="V125" s="4">
        <f t="shared" si="46"/>
        <v>6.9959716903420732E-2</v>
      </c>
      <c r="W125" s="4">
        <f t="shared" si="47"/>
        <v>8.9056509990824928E-2</v>
      </c>
      <c r="X125" s="1">
        <f t="shared" si="48"/>
        <v>0.20041367126831541</v>
      </c>
    </row>
    <row r="126" spans="1:24">
      <c r="A126" s="7" t="s">
        <v>467</v>
      </c>
      <c r="B126">
        <v>135</v>
      </c>
      <c r="C126" s="33">
        <v>107.13387817181092</v>
      </c>
      <c r="D126" s="34">
        <v>1.2586562298031649</v>
      </c>
      <c r="E126" s="19">
        <f t="shared" si="38"/>
        <v>0.21989648212261542</v>
      </c>
      <c r="F126" s="37">
        <f t="shared" si="49"/>
        <v>5.5625812919577002E-2</v>
      </c>
      <c r="H126" s="41">
        <f t="shared" si="50"/>
        <v>7.5094847441428954</v>
      </c>
      <c r="I126" t="s">
        <v>7</v>
      </c>
      <c r="J126" t="s">
        <v>459</v>
      </c>
      <c r="K126" s="2">
        <f t="shared" si="51"/>
        <v>134.84472318392312</v>
      </c>
      <c r="L126" s="2">
        <v>0.15527681607688024</v>
      </c>
      <c r="M126" s="1">
        <f t="shared" si="39"/>
        <v>0.89896482122615418</v>
      </c>
      <c r="N126" s="6">
        <f t="shared" si="40"/>
        <v>11773.462800171767</v>
      </c>
      <c r="O126" s="2">
        <f t="shared" si="41"/>
        <v>14818.742299792009</v>
      </c>
      <c r="P126" s="2"/>
      <c r="Q126" s="2"/>
      <c r="R126" s="6">
        <f t="shared" si="42"/>
        <v>3686.1299999999997</v>
      </c>
      <c r="S126" s="6">
        <f t="shared" si="43"/>
        <v>18504.872299792009</v>
      </c>
      <c r="T126">
        <f t="shared" si="44"/>
        <v>17325</v>
      </c>
      <c r="U126" s="6">
        <f t="shared" si="45"/>
        <v>1179.8722997920086</v>
      </c>
      <c r="V126" s="4">
        <f t="shared" si="46"/>
        <v>6.810229724629191E-2</v>
      </c>
      <c r="W126" s="4">
        <f t="shared" si="47"/>
        <v>8.65080684684294E-2</v>
      </c>
      <c r="X126" s="1">
        <f t="shared" si="48"/>
        <v>0.19919780803034404</v>
      </c>
    </row>
    <row r="127" spans="1:24">
      <c r="A127" s="7" t="s">
        <v>468</v>
      </c>
      <c r="B127">
        <v>135</v>
      </c>
      <c r="C127" s="33">
        <v>107.26166843290025</v>
      </c>
      <c r="D127" s="34">
        <v>1.2571549551523529</v>
      </c>
      <c r="E127" s="19">
        <f t="shared" si="38"/>
        <v>0.21989635864555285</v>
      </c>
      <c r="F127" s="37">
        <f t="shared" si="49"/>
        <v>5.688497295884392E-2</v>
      </c>
      <c r="H127" s="41">
        <f t="shared" si="50"/>
        <v>7.6794713494439293</v>
      </c>
      <c r="I127" t="s">
        <v>7</v>
      </c>
      <c r="J127" t="s">
        <v>461</v>
      </c>
      <c r="K127" s="2">
        <f t="shared" si="51"/>
        <v>134.84453796832926</v>
      </c>
      <c r="L127" s="2">
        <v>0.15546203167073527</v>
      </c>
      <c r="M127" s="1">
        <f t="shared" si="39"/>
        <v>0.89896358645552843</v>
      </c>
      <c r="N127" s="6">
        <f t="shared" si="40"/>
        <v>11880.724468604667</v>
      </c>
      <c r="O127" s="2">
        <f t="shared" si="41"/>
        <v>14935.911636506162</v>
      </c>
      <c r="P127" s="2"/>
      <c r="Q127" s="2"/>
      <c r="R127" s="6">
        <f t="shared" si="42"/>
        <v>3686.1299999999997</v>
      </c>
      <c r="S127" s="6">
        <f t="shared" si="43"/>
        <v>18622.041636506161</v>
      </c>
      <c r="T127">
        <f t="shared" si="44"/>
        <v>17460</v>
      </c>
      <c r="U127" s="6">
        <f t="shared" si="45"/>
        <v>1162.041636506161</v>
      </c>
      <c r="V127" s="4">
        <f t="shared" si="46"/>
        <v>6.6554503809058474E-2</v>
      </c>
      <c r="W127" s="4">
        <f t="shared" si="47"/>
        <v>8.4365660232466277E-2</v>
      </c>
      <c r="X127" s="1">
        <f t="shared" si="48"/>
        <v>0.19794446129761664</v>
      </c>
    </row>
    <row r="128" spans="1:24">
      <c r="A128" s="7" t="s">
        <v>469</v>
      </c>
      <c r="B128">
        <v>135</v>
      </c>
      <c r="C128" s="33">
        <v>107.20690117814767</v>
      </c>
      <c r="D128" s="34">
        <v>1.2577979203257366</v>
      </c>
      <c r="E128" s="19">
        <f t="shared" si="38"/>
        <v>0.21989641156429396</v>
      </c>
      <c r="F128" s="37">
        <f t="shared" si="49"/>
        <v>5.6345332942015179E-2</v>
      </c>
      <c r="H128" s="41">
        <f t="shared" si="50"/>
        <v>7.6066199471720495</v>
      </c>
      <c r="I128" t="s">
        <v>7</v>
      </c>
      <c r="J128" t="s">
        <v>463</v>
      </c>
      <c r="K128" s="2">
        <f t="shared" si="51"/>
        <v>134.84461734644091</v>
      </c>
      <c r="L128" s="2">
        <v>0.15538265355908312</v>
      </c>
      <c r="M128" s="1">
        <f t="shared" si="39"/>
        <v>0.89896411564293943</v>
      </c>
      <c r="N128" s="6">
        <f t="shared" si="40"/>
        <v>11987.931369782815</v>
      </c>
      <c r="O128" s="2">
        <f t="shared" si="41"/>
        <v>15078.395145920484</v>
      </c>
      <c r="P128" s="2"/>
      <c r="Q128" s="2"/>
      <c r="R128" s="6">
        <f t="shared" si="42"/>
        <v>3686.1299999999997</v>
      </c>
      <c r="S128" s="6">
        <f t="shared" si="43"/>
        <v>18764.525145920485</v>
      </c>
      <c r="T128">
        <f t="shared" si="44"/>
        <v>17595</v>
      </c>
      <c r="U128" s="6">
        <f t="shared" si="45"/>
        <v>1169.5251459204846</v>
      </c>
      <c r="V128" s="4">
        <f t="shared" si="46"/>
        <v>6.6469175670388347E-2</v>
      </c>
      <c r="W128" s="4">
        <f t="shared" si="47"/>
        <v>8.408484268818972E-2</v>
      </c>
      <c r="X128" s="1">
        <f t="shared" si="48"/>
        <v>0.19644142184974958</v>
      </c>
    </row>
    <row r="129" spans="1:24">
      <c r="A129" s="7" t="s">
        <v>470</v>
      </c>
      <c r="B129">
        <v>135</v>
      </c>
      <c r="C129" s="33">
        <v>106.42190386002757</v>
      </c>
      <c r="D129" s="34">
        <v>1.2670864757008273</v>
      </c>
      <c r="E129" s="19">
        <f t="shared" si="38"/>
        <v>0.21989717006624976</v>
      </c>
      <c r="F129" s="37">
        <f t="shared" si="49"/>
        <v>4.8610492700805079E-2</v>
      </c>
      <c r="H129" s="41">
        <f t="shared" si="50"/>
        <v>6.5624165146086852</v>
      </c>
      <c r="I129" t="s">
        <v>7</v>
      </c>
      <c r="J129" t="s">
        <v>465</v>
      </c>
      <c r="K129" s="2">
        <f t="shared" si="51"/>
        <v>134.8457550993746</v>
      </c>
      <c r="L129" s="2">
        <v>0.1542449006254023</v>
      </c>
      <c r="M129" s="1">
        <f t="shared" si="39"/>
        <v>0.89897170066249732</v>
      </c>
      <c r="N129" s="6">
        <f t="shared" si="40"/>
        <v>12094.353273642842</v>
      </c>
      <c r="O129" s="2">
        <f t="shared" si="41"/>
        <v>15324.591465380872</v>
      </c>
      <c r="P129" s="2"/>
      <c r="Q129" s="2"/>
      <c r="R129" s="6">
        <f t="shared" si="42"/>
        <v>3686.1299999999997</v>
      </c>
      <c r="S129" s="6">
        <f t="shared" si="43"/>
        <v>19010.721465380873</v>
      </c>
      <c r="T129">
        <f t="shared" si="44"/>
        <v>17730</v>
      </c>
      <c r="U129" s="6">
        <f t="shared" si="45"/>
        <v>1280.7214653808733</v>
      </c>
      <c r="V129" s="4">
        <f t="shared" si="46"/>
        <v>7.2234713219451407E-2</v>
      </c>
      <c r="W129" s="4">
        <f t="shared" si="47"/>
        <v>9.1194340689629838E-2</v>
      </c>
      <c r="X129" s="1">
        <f t="shared" si="48"/>
        <v>0.19389742818085887</v>
      </c>
    </row>
    <row r="130" spans="1:24">
      <c r="A130" s="7" t="s">
        <v>472</v>
      </c>
      <c r="B130">
        <v>135</v>
      </c>
      <c r="C130" s="33">
        <v>106.02027732517543</v>
      </c>
      <c r="D130" s="34">
        <v>1.2718919494233984</v>
      </c>
      <c r="E130" s="19">
        <f t="shared" si="38"/>
        <v>0.21989755813701783</v>
      </c>
      <c r="F130" s="37">
        <f t="shared" ref="F130:F134" si="52">IF(G130="",($F$1*C130-B130)/B130,H130/B130)</f>
        <v>4.4653132577395303E-2</v>
      </c>
      <c r="H130" s="41">
        <f t="shared" ref="H130:H134" si="53">IF(G130="",$F$1*C130-B130,G130-B130)</f>
        <v>6.028172897948366</v>
      </c>
      <c r="I130" t="s">
        <v>7</v>
      </c>
      <c r="J130" t="s">
        <v>473</v>
      </c>
      <c r="K130" s="2">
        <f t="shared" si="51"/>
        <v>134.84633720552671</v>
      </c>
      <c r="L130" s="2">
        <v>0.15366279447328654</v>
      </c>
      <c r="M130" s="1">
        <f t="shared" si="39"/>
        <v>0.89897558137017808</v>
      </c>
      <c r="N130" s="6">
        <f t="shared" si="40"/>
        <v>12200.373550968017</v>
      </c>
      <c r="O130" s="2">
        <f t="shared" si="41"/>
        <v>15517.556899434381</v>
      </c>
      <c r="P130" s="2"/>
      <c r="Q130" s="2"/>
      <c r="R130" s="6">
        <f t="shared" si="42"/>
        <v>3686.1299999999997</v>
      </c>
      <c r="S130" s="6">
        <f t="shared" si="43"/>
        <v>19203.686899434382</v>
      </c>
      <c r="T130">
        <f t="shared" si="44"/>
        <v>17865</v>
      </c>
      <c r="U130" s="6">
        <f t="shared" si="45"/>
        <v>1338.6868994343822</v>
      </c>
      <c r="V130" s="4">
        <f t="shared" si="46"/>
        <v>7.4933495630248093E-2</v>
      </c>
      <c r="W130" s="4">
        <f t="shared" si="47"/>
        <v>9.4414216325728439E-2</v>
      </c>
      <c r="X130" s="1">
        <f t="shared" si="48"/>
        <v>0.19194907828395022</v>
      </c>
    </row>
    <row r="131" spans="1:24">
      <c r="A131" s="7" t="s">
        <v>474</v>
      </c>
      <c r="B131">
        <v>135</v>
      </c>
      <c r="C131" s="33">
        <v>106.46754323898804</v>
      </c>
      <c r="D131" s="34">
        <v>1.2665426931873469</v>
      </c>
      <c r="E131" s="19">
        <f t="shared" si="38"/>
        <v>0.21989712596729882</v>
      </c>
      <c r="F131" s="37">
        <f t="shared" si="52"/>
        <v>4.906019271482899E-2</v>
      </c>
      <c r="H131" s="41">
        <f t="shared" si="53"/>
        <v>6.6231260165019137</v>
      </c>
      <c r="I131" t="s">
        <v>7</v>
      </c>
      <c r="J131" t="s">
        <v>475</v>
      </c>
      <c r="K131" s="2">
        <f t="shared" si="51"/>
        <v>134.84568895094822</v>
      </c>
      <c r="L131" s="2">
        <v>0.15431104905177911</v>
      </c>
      <c r="M131" s="1">
        <f t="shared" si="39"/>
        <v>0.89897125967298808</v>
      </c>
      <c r="N131" s="6">
        <f t="shared" si="40"/>
        <v>12306.841094207006</v>
      </c>
      <c r="O131" s="2">
        <f t="shared" si="41"/>
        <v>15587.139664085656</v>
      </c>
      <c r="P131" s="2"/>
      <c r="Q131" s="2"/>
      <c r="R131" s="6">
        <f t="shared" si="42"/>
        <v>3686.1299999999997</v>
      </c>
      <c r="S131" s="6">
        <f t="shared" si="43"/>
        <v>19273.269664085656</v>
      </c>
      <c r="T131">
        <f t="shared" si="44"/>
        <v>18000</v>
      </c>
      <c r="U131" s="6">
        <f t="shared" si="45"/>
        <v>1273.2696640856557</v>
      </c>
      <c r="V131" s="4">
        <f t="shared" si="46"/>
        <v>7.073720356031421E-2</v>
      </c>
      <c r="W131" s="4">
        <f t="shared" si="47"/>
        <v>8.8953557918693971E-2</v>
      </c>
      <c r="X131" s="1">
        <f t="shared" si="48"/>
        <v>0.19125607975427419</v>
      </c>
    </row>
    <row r="132" spans="1:24">
      <c r="A132" s="7" t="s">
        <v>476</v>
      </c>
      <c r="B132">
        <v>135</v>
      </c>
      <c r="C132" s="33">
        <v>106.50405474215641</v>
      </c>
      <c r="D132" s="34">
        <v>1.2661080027297078</v>
      </c>
      <c r="E132" s="19">
        <f t="shared" si="38"/>
        <v>0.21989709068813809</v>
      </c>
      <c r="F132" s="37">
        <f t="shared" si="52"/>
        <v>4.9419952726047871E-2</v>
      </c>
      <c r="H132" s="41">
        <f t="shared" si="53"/>
        <v>6.6716936180164623</v>
      </c>
      <c r="I132" t="s">
        <v>7</v>
      </c>
      <c r="J132" t="s">
        <v>477</v>
      </c>
      <c r="K132" s="2">
        <f t="shared" si="51"/>
        <v>134.84563603220712</v>
      </c>
      <c r="L132" s="2">
        <v>0.15436396779288053</v>
      </c>
      <c r="M132" s="1">
        <f t="shared" si="39"/>
        <v>0.89897090688138082</v>
      </c>
      <c r="N132" s="6">
        <f t="shared" si="40"/>
        <v>12413.345148949162</v>
      </c>
      <c r="O132" s="2">
        <f t="shared" si="41"/>
        <v>15716.63563373053</v>
      </c>
      <c r="P132" s="2"/>
      <c r="Q132" s="2"/>
      <c r="R132" s="6">
        <f t="shared" si="42"/>
        <v>3686.1299999999997</v>
      </c>
      <c r="S132" s="6">
        <f t="shared" si="43"/>
        <v>19402.765633730531</v>
      </c>
      <c r="T132">
        <f t="shared" si="44"/>
        <v>18135</v>
      </c>
      <c r="U132" s="6">
        <f t="shared" si="45"/>
        <v>1267.7656337305307</v>
      </c>
      <c r="V132" s="4">
        <f t="shared" si="46"/>
        <v>6.9907120690958502E-2</v>
      </c>
      <c r="W132" s="4">
        <f t="shared" si="47"/>
        <v>8.7741507379506478E-2</v>
      </c>
      <c r="X132" s="1">
        <f t="shared" si="48"/>
        <v>0.1899796178330313</v>
      </c>
    </row>
    <row r="133" spans="1:24">
      <c r="A133" s="7" t="s">
        <v>478</v>
      </c>
      <c r="B133">
        <v>135</v>
      </c>
      <c r="C133" s="33">
        <v>107.42597019715794</v>
      </c>
      <c r="D133" s="34">
        <v>1.2552299931433317</v>
      </c>
      <c r="E133" s="19">
        <f t="shared" si="38"/>
        <v>0.21989619988932957</v>
      </c>
      <c r="F133" s="37">
        <f t="shared" si="52"/>
        <v>5.8503893009329504E-2</v>
      </c>
      <c r="H133" s="41">
        <f t="shared" si="53"/>
        <v>7.8980255562594834</v>
      </c>
      <c r="I133" t="s">
        <v>7</v>
      </c>
      <c r="J133" t="s">
        <v>479</v>
      </c>
      <c r="K133" s="2">
        <f t="shared" si="51"/>
        <v>134.84429983399431</v>
      </c>
      <c r="L133" s="2">
        <v>0.15570016600569173</v>
      </c>
      <c r="M133" s="1">
        <f t="shared" si="39"/>
        <v>0.89896199889329542</v>
      </c>
      <c r="N133" s="6">
        <f t="shared" si="40"/>
        <v>12520.77111914632</v>
      </c>
      <c r="O133" s="2">
        <f t="shared" si="41"/>
        <v>15716.447446035261</v>
      </c>
      <c r="P133" s="2"/>
      <c r="Q133" s="2"/>
      <c r="R133" s="6">
        <f t="shared" si="42"/>
        <v>3686.1299999999997</v>
      </c>
      <c r="S133" s="6">
        <f t="shared" si="43"/>
        <v>19402.577446035262</v>
      </c>
      <c r="T133">
        <f t="shared" si="44"/>
        <v>18270</v>
      </c>
      <c r="U133" s="6">
        <f t="shared" si="45"/>
        <v>1132.5774460352623</v>
      </c>
      <c r="V133" s="4">
        <f t="shared" si="46"/>
        <v>6.1991102683922383E-2</v>
      </c>
      <c r="W133" s="4">
        <f t="shared" si="47"/>
        <v>7.765959556930091E-2</v>
      </c>
      <c r="X133" s="1">
        <f t="shared" si="48"/>
        <v>0.18998146046587364</v>
      </c>
    </row>
    <row r="134" spans="1:24">
      <c r="A134" s="7" t="s">
        <v>480</v>
      </c>
      <c r="B134">
        <v>135</v>
      </c>
      <c r="C134" s="33">
        <v>106.34888085369082</v>
      </c>
      <c r="D134" s="34">
        <v>1.2679574985125668</v>
      </c>
      <c r="E134" s="19">
        <f t="shared" si="38"/>
        <v>0.21989724062457122</v>
      </c>
      <c r="F134" s="37">
        <f t="shared" si="52"/>
        <v>4.7890972678366894E-2</v>
      </c>
      <c r="H134" s="41">
        <f t="shared" si="53"/>
        <v>6.4652813115795311</v>
      </c>
      <c r="I134" t="s">
        <v>7</v>
      </c>
      <c r="J134" t="s">
        <v>481</v>
      </c>
      <c r="K134" s="2">
        <f t="shared" si="51"/>
        <v>134.84586093685681</v>
      </c>
      <c r="L134" s="2">
        <v>0.15413906314319945</v>
      </c>
      <c r="M134" s="1">
        <f t="shared" si="39"/>
        <v>0.89897240624571206</v>
      </c>
      <c r="N134" s="6">
        <f t="shared" si="40"/>
        <v>12627.120000000012</v>
      </c>
      <c r="O134" s="2">
        <f t="shared" si="41"/>
        <v>16010.651488618018</v>
      </c>
      <c r="P134" s="2"/>
      <c r="Q134" s="2"/>
      <c r="R134" s="6">
        <f t="shared" si="42"/>
        <v>3686.1299999999997</v>
      </c>
      <c r="S134" s="6">
        <f t="shared" si="43"/>
        <v>19696.781488618017</v>
      </c>
      <c r="T134">
        <f t="shared" si="44"/>
        <v>18405</v>
      </c>
      <c r="U134" s="6">
        <f t="shared" si="45"/>
        <v>1291.7814886180167</v>
      </c>
      <c r="V134" s="4">
        <f t="shared" si="46"/>
        <v>7.0186443282695743E-2</v>
      </c>
      <c r="W134" s="4">
        <f t="shared" si="47"/>
        <v>8.776363189687908E-2</v>
      </c>
      <c r="X134" s="1">
        <f t="shared" si="48"/>
        <v>0.18714377281029732</v>
      </c>
    </row>
  </sheetData>
  <autoFilter ref="A1:X1" xr:uid="{97C2E941-0B08-D04E-A558-71A6284C31B0}"/>
  <phoneticPr fontId="2" type="noConversion"/>
  <conditionalFormatting sqref="L1:L1048576">
    <cfRule type="cellIs" dxfId="5" priority="7" operator="between">
      <formula>-0.45</formula>
      <formula>0.45</formula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{452D5EF1-A47D-C540-9753-A668E2F5826A}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{BF23C21B-32B8-2745-8489-C0D56AB0EF75}</x14:id>
        </ext>
      </extLst>
    </cfRule>
  </conditionalFormatting>
  <conditionalFormatting sqref="W1:W104857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{DE2EDBCA-408E-ED4E-82B7-F73F8AB1C1D4}</x14:id>
        </ext>
      </extLst>
    </cfRule>
  </conditionalFormatting>
  <conditionalFormatting sqref="F2:F134">
    <cfRule type="cellIs" dxfId="4" priority="1" operator="lessThan">
      <formula>0</formula>
    </cfRule>
    <cfRule type="cellIs" dxfId="3" priority="2" operator="greaterThan">
      <formula>0</formula>
    </cfRule>
  </conditionalFormatting>
  <conditionalFormatting sqref="F2:F104857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{17158AD2-28A3-6A4A-B36A-995876FD50FF}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D5EF1-A47D-C540-9753-A668E2F5826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F23C21B-32B8-2745-8489-C0D56AB0EF7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DE2EDBCA-408E-ED4E-82B7-F73F8AB1C1D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7158AD2-28A3-6A4A-B36A-995876FD50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6"/>
  <sheetViews>
    <sheetView workbookViewId="0">
      <pane xSplit="1" ySplit="1" topLeftCell="B111" activePane="bottomRight" state="frozen"/>
      <selection activeCell="D23" sqref="D23"/>
      <selection pane="topRight" activeCell="D23" sqref="D23"/>
      <selection pane="bottomLeft" activeCell="D23" sqref="D23"/>
      <selection pane="bottomRight" activeCell="F36" sqref="F36:F136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0.85250000000000004</v>
      </c>
      <c r="G1" s="31" t="s">
        <v>50</v>
      </c>
      <c r="H1" s="46" t="str">
        <f>"盈利"&amp;ROUND(SUM(H2:H19969),2)</f>
        <v>盈利773.57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39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4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1" si="1">IF(G3="",($F$1*C3-B3)/B3,H3/B3)</f>
        <v>0.26806666666666673</v>
      </c>
      <c r="G3" s="26">
        <v>190.21</v>
      </c>
      <c r="H3" s="39">
        <f t="shared" ref="H3:H40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34" si="8">S3-T3</f>
        <v>-0.63934999999997899</v>
      </c>
      <c r="V3" s="4">
        <f>S3/T3-1</f>
        <v>-2.131166666666573E-3</v>
      </c>
      <c r="W3" s="4">
        <f t="shared" ref="W3:W34" si="9">O3/(T3-R3)-1</f>
        <v>-2.131166666666573E-3</v>
      </c>
      <c r="X3" s="1">
        <f t="shared" ref="X3:X34" si="10">R3/S3</f>
        <v>0</v>
      </c>
    </row>
    <row r="4" spans="1:24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39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39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39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39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39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39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39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39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39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39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39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39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39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39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39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39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39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39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39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39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39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39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39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39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39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39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39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39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39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39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39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>IF(G35="",($F$1*C35-B35)/B35,H35/B35)</f>
        <v>3.4599999999999909E-2</v>
      </c>
      <c r="G35" s="26">
        <v>517.29999999999995</v>
      </c>
      <c r="H35" s="39">
        <f>IF(G35="",$F$1*C35-B35,G35-B35)</f>
        <v>17.299999999999955</v>
      </c>
      <c r="I35" s="22" t="s">
        <v>11</v>
      </c>
      <c r="J35" s="22" t="s">
        <v>313</v>
      </c>
      <c r="K35" s="2">
        <f>D35*C35</f>
        <v>500.00044500000001</v>
      </c>
      <c r="L35" s="2">
        <f>K35-B35</f>
        <v>4.4500000001335138E-4</v>
      </c>
      <c r="M35" s="1">
        <v>0</v>
      </c>
      <c r="N35" s="6">
        <f t="shared" ref="N35:N98" si="38">N34+C35-P35</f>
        <v>7029.510000000002</v>
      </c>
      <c r="O35" s="2">
        <f t="shared" ref="O35:O98" si="39">N35*D35</f>
        <v>5978.5982550000017</v>
      </c>
      <c r="P35" s="2">
        <v>587.89</v>
      </c>
      <c r="Q35" s="15">
        <v>517.29999999999995</v>
      </c>
      <c r="R35" s="6">
        <f t="shared" ref="R35:R98" si="40">Q35+R34</f>
        <v>517.29999999999995</v>
      </c>
      <c r="S35" s="6">
        <f t="shared" ref="S35:S98" si="41">O35+R35</f>
        <v>6495.8982550000019</v>
      </c>
      <c r="T35">
        <f t="shared" ref="T35:T98" si="42">T34+B35</f>
        <v>5840</v>
      </c>
      <c r="U35" s="6">
        <f t="shared" ref="U35:U98" si="43">S35-T35</f>
        <v>655.89825500000188</v>
      </c>
      <c r="V35" s="4">
        <f t="shared" ref="V35:V98" si="44">S35/T35-1</f>
        <v>0.112311345034247</v>
      </c>
      <c r="W35" s="4">
        <f t="shared" ref="W35:W98" si="45">O35/(T35-R35)-1</f>
        <v>0.12322660585792966</v>
      </c>
      <c r="X35" s="1">
        <f t="shared" ref="X35:X98" si="46">R35/S35</f>
        <v>7.9634867987937688E-2</v>
      </c>
    </row>
    <row r="36" spans="1:24">
      <c r="A36" s="7" t="s">
        <v>135</v>
      </c>
      <c r="B36">
        <v>105</v>
      </c>
      <c r="C36" s="2">
        <v>119.93</v>
      </c>
      <c r="D36" s="3">
        <v>0.87549999999999994</v>
      </c>
      <c r="E36" s="1">
        <f t="shared" ref="E36:E37" si="47">10%*M36+13%</f>
        <v>0.19999914333333335</v>
      </c>
      <c r="F36" s="36">
        <f t="shared" si="1"/>
        <v>-2.6282619047618926E-2</v>
      </c>
      <c r="G36" s="9"/>
      <c r="H36" s="40">
        <f t="shared" si="2"/>
        <v>-2.7596749999999872</v>
      </c>
      <c r="I36" t="s">
        <v>7</v>
      </c>
      <c r="J36" t="s">
        <v>309</v>
      </c>
      <c r="K36" s="2">
        <f t="shared" ref="K36:K37" si="48">D36*C36</f>
        <v>104.998715</v>
      </c>
      <c r="L36" s="2">
        <f t="shared" ref="L36:L37" si="49">K36-B36</f>
        <v>-1.2849999999957618E-3</v>
      </c>
      <c r="M36" s="1">
        <f t="shared" ref="M36:M37" si="50">K36/150</f>
        <v>0.69999143333333336</v>
      </c>
      <c r="N36" s="6">
        <f t="shared" si="38"/>
        <v>7149.4400000000023</v>
      </c>
      <c r="O36" s="2">
        <f t="shared" si="39"/>
        <v>6259.3347200000017</v>
      </c>
      <c r="P36" s="2"/>
      <c r="Q36" s="15"/>
      <c r="R36" s="6">
        <f t="shared" si="40"/>
        <v>517.29999999999995</v>
      </c>
      <c r="S36" s="6">
        <f t="shared" si="41"/>
        <v>6776.6347200000018</v>
      </c>
      <c r="T36">
        <f t="shared" si="42"/>
        <v>5945</v>
      </c>
      <c r="U36" s="6">
        <f t="shared" si="43"/>
        <v>831.63472000000183</v>
      </c>
      <c r="V36" s="4">
        <f t="shared" si="44"/>
        <v>0.13988809419680437</v>
      </c>
      <c r="W36" s="4">
        <f t="shared" si="45"/>
        <v>0.15322046539049716</v>
      </c>
      <c r="X36" s="1">
        <f t="shared" si="46"/>
        <v>7.6335824693823814E-2</v>
      </c>
    </row>
    <row r="37" spans="1:24">
      <c r="A37" s="7" t="s">
        <v>136</v>
      </c>
      <c r="B37">
        <v>90</v>
      </c>
      <c r="C37" s="2">
        <v>102.92</v>
      </c>
      <c r="D37" s="3">
        <v>0.87450000000000006</v>
      </c>
      <c r="E37" s="1">
        <f t="shared" si="47"/>
        <v>0.19000236000000001</v>
      </c>
      <c r="F37" s="36">
        <f t="shared" si="1"/>
        <v>-2.5118888888888889E-2</v>
      </c>
      <c r="G37" s="9"/>
      <c r="H37" s="40">
        <f t="shared" si="2"/>
        <v>-2.2606999999999999</v>
      </c>
      <c r="I37" t="s">
        <v>7</v>
      </c>
      <c r="J37" t="s">
        <v>27</v>
      </c>
      <c r="K37" s="2">
        <f t="shared" si="48"/>
        <v>90.003540000000001</v>
      </c>
      <c r="L37" s="2">
        <f t="shared" si="49"/>
        <v>3.5400000000009868E-3</v>
      </c>
      <c r="M37" s="1">
        <f t="shared" si="50"/>
        <v>0.60002359999999999</v>
      </c>
      <c r="N37" s="6">
        <f t="shared" si="38"/>
        <v>7252.3600000000024</v>
      </c>
      <c r="O37" s="2">
        <f t="shared" si="39"/>
        <v>6342.1888200000021</v>
      </c>
      <c r="P37" s="2"/>
      <c r="Q37" s="15"/>
      <c r="R37" s="6">
        <f t="shared" si="40"/>
        <v>517.29999999999995</v>
      </c>
      <c r="S37" s="6">
        <f t="shared" si="41"/>
        <v>6859.4888200000023</v>
      </c>
      <c r="T37">
        <f t="shared" si="42"/>
        <v>6035</v>
      </c>
      <c r="U37" s="6">
        <f t="shared" si="43"/>
        <v>824.48882000000231</v>
      </c>
      <c r="V37" s="4">
        <f t="shared" si="44"/>
        <v>0.13661786578293333</v>
      </c>
      <c r="W37" s="4">
        <f t="shared" si="45"/>
        <v>0.14942617757398957</v>
      </c>
      <c r="X37" s="1">
        <f t="shared" si="46"/>
        <v>7.5413782801383708E-2</v>
      </c>
    </row>
    <row r="38" spans="1:24">
      <c r="A38" s="7" t="s">
        <v>137</v>
      </c>
      <c r="B38">
        <v>90</v>
      </c>
      <c r="C38" s="2">
        <v>103.33</v>
      </c>
      <c r="D38" s="3">
        <v>0.871</v>
      </c>
      <c r="E38" s="1">
        <f t="shared" ref="E38:E40" si="51">10%*M38+13%</f>
        <v>0.19000028666666666</v>
      </c>
      <c r="F38" s="36">
        <f t="shared" si="1"/>
        <v>-2.123527777777778E-2</v>
      </c>
      <c r="G38" s="9"/>
      <c r="H38" s="40">
        <f t="shared" si="2"/>
        <v>-1.9111750000000001</v>
      </c>
      <c r="I38" t="s">
        <v>7</v>
      </c>
      <c r="J38" t="s">
        <v>29</v>
      </c>
      <c r="K38" s="2">
        <f t="shared" ref="K38:K40" si="52">D38*C38</f>
        <v>90.000429999999994</v>
      </c>
      <c r="L38" s="2">
        <f t="shared" ref="L38:L40" si="53">K38-B38</f>
        <v>4.2999999999437932E-4</v>
      </c>
      <c r="M38" s="1">
        <f t="shared" ref="M38:M40" si="54">K38/150</f>
        <v>0.60000286666666658</v>
      </c>
      <c r="N38" s="6">
        <f t="shared" si="38"/>
        <v>7355.6900000000023</v>
      </c>
      <c r="O38" s="2">
        <f t="shared" si="39"/>
        <v>6406.8059900000017</v>
      </c>
      <c r="P38" s="2"/>
      <c r="Q38" s="15"/>
      <c r="R38" s="6">
        <f t="shared" si="40"/>
        <v>517.29999999999995</v>
      </c>
      <c r="S38" s="6">
        <f t="shared" si="41"/>
        <v>6924.1059900000018</v>
      </c>
      <c r="T38">
        <f t="shared" si="42"/>
        <v>6125</v>
      </c>
      <c r="U38" s="6">
        <f t="shared" si="43"/>
        <v>799.10599000000184</v>
      </c>
      <c r="V38" s="4">
        <f t="shared" si="44"/>
        <v>0.13046628408163286</v>
      </c>
      <c r="W38" s="4">
        <f t="shared" si="45"/>
        <v>0.14250155857125058</v>
      </c>
      <c r="X38" s="1">
        <f t="shared" si="46"/>
        <v>7.4710005991690462E-2</v>
      </c>
    </row>
    <row r="39" spans="1:24">
      <c r="A39" s="7" t="s">
        <v>138</v>
      </c>
      <c r="B39">
        <v>90</v>
      </c>
      <c r="C39" s="2">
        <v>103.2</v>
      </c>
      <c r="D39" s="3">
        <v>0.87209999999999999</v>
      </c>
      <c r="E39" s="1">
        <f t="shared" si="51"/>
        <v>0.19000048</v>
      </c>
      <c r="F39" s="36">
        <f t="shared" si="1"/>
        <v>-2.2466666666666572E-2</v>
      </c>
      <c r="G39" s="9"/>
      <c r="H39" s="40">
        <f t="shared" si="2"/>
        <v>-2.0219999999999914</v>
      </c>
      <c r="I39" t="s">
        <v>7</v>
      </c>
      <c r="J39" t="s">
        <v>30</v>
      </c>
      <c r="K39" s="2">
        <f t="shared" si="52"/>
        <v>90.000720000000001</v>
      </c>
      <c r="L39" s="2">
        <f t="shared" si="53"/>
        <v>7.2000000000116415E-4</v>
      </c>
      <c r="M39" s="1">
        <f t="shared" si="54"/>
        <v>0.6000048</v>
      </c>
      <c r="N39" s="6">
        <f t="shared" si="38"/>
        <v>7458.8900000000021</v>
      </c>
      <c r="O39" s="2">
        <f t="shared" si="39"/>
        <v>6504.8979690000015</v>
      </c>
      <c r="P39" s="2"/>
      <c r="Q39" s="15"/>
      <c r="R39" s="6">
        <f t="shared" si="40"/>
        <v>517.29999999999995</v>
      </c>
      <c r="S39" s="6">
        <f t="shared" si="41"/>
        <v>7022.1979690000016</v>
      </c>
      <c r="T39">
        <f t="shared" si="42"/>
        <v>6215</v>
      </c>
      <c r="U39" s="6">
        <f t="shared" si="43"/>
        <v>807.19796900000165</v>
      </c>
      <c r="V39" s="4">
        <f t="shared" si="44"/>
        <v>0.12987899742558362</v>
      </c>
      <c r="W39" s="4">
        <f t="shared" si="45"/>
        <v>0.14167084420029163</v>
      </c>
      <c r="X39" s="1">
        <f t="shared" si="46"/>
        <v>7.3666393668144647E-2</v>
      </c>
    </row>
    <row r="40" spans="1:24">
      <c r="A40" s="7" t="s">
        <v>139</v>
      </c>
      <c r="B40">
        <v>90</v>
      </c>
      <c r="C40" s="2">
        <v>102.4</v>
      </c>
      <c r="D40" s="3">
        <v>0.87890000000000001</v>
      </c>
      <c r="E40" s="1">
        <f t="shared" si="51"/>
        <v>0.18999957333333334</v>
      </c>
      <c r="F40" s="36">
        <f t="shared" si="1"/>
        <v>-3.0044444444444374E-2</v>
      </c>
      <c r="G40" s="9"/>
      <c r="H40" s="40">
        <f t="shared" si="2"/>
        <v>-2.7039999999999935</v>
      </c>
      <c r="I40" t="s">
        <v>7</v>
      </c>
      <c r="J40" t="s">
        <v>310</v>
      </c>
      <c r="K40" s="2">
        <f t="shared" si="52"/>
        <v>89.99936000000001</v>
      </c>
      <c r="L40" s="2">
        <f t="shared" si="53"/>
        <v>-6.3999999998998192E-4</v>
      </c>
      <c r="M40" s="1">
        <f t="shared" si="54"/>
        <v>0.59999573333333345</v>
      </c>
      <c r="N40" s="6">
        <f t="shared" si="38"/>
        <v>7561.2900000000018</v>
      </c>
      <c r="O40" s="2">
        <f t="shared" si="39"/>
        <v>6645.6177810000017</v>
      </c>
      <c r="P40" s="2"/>
      <c r="Q40" s="15"/>
      <c r="R40" s="6">
        <f t="shared" si="40"/>
        <v>517.29999999999995</v>
      </c>
      <c r="S40" s="6">
        <f t="shared" si="41"/>
        <v>7162.9177810000019</v>
      </c>
      <c r="T40">
        <f t="shared" si="42"/>
        <v>6305</v>
      </c>
      <c r="U40" s="6">
        <f t="shared" si="43"/>
        <v>857.91778100000192</v>
      </c>
      <c r="V40" s="4">
        <f t="shared" si="44"/>
        <v>0.13606943394131665</v>
      </c>
      <c r="W40" s="4">
        <f t="shared" si="45"/>
        <v>0.14823121118924654</v>
      </c>
      <c r="X40" s="1">
        <f t="shared" si="46"/>
        <v>7.2219173221862762E-2</v>
      </c>
    </row>
    <row r="41" spans="1:24">
      <c r="A41" s="7" t="s">
        <v>140</v>
      </c>
      <c r="B41">
        <v>135</v>
      </c>
      <c r="C41" s="2">
        <v>151.04</v>
      </c>
      <c r="D41" s="3">
        <v>0.89380000000000004</v>
      </c>
      <c r="E41" s="1">
        <f t="shared" ref="E41" si="55">10%*M41+13%</f>
        <v>0.21999970133333335</v>
      </c>
      <c r="F41" s="36">
        <f t="shared" si="1"/>
        <v>-4.6210370370370464E-2</v>
      </c>
      <c r="G41" s="9"/>
      <c r="H41" s="40">
        <f t="shared" ref="H41" si="56">IF(G41="",$F$1*C41-B41,G41-B41)</f>
        <v>-6.2384000000000128</v>
      </c>
      <c r="I41" t="s">
        <v>7</v>
      </c>
      <c r="J41" t="s">
        <v>311</v>
      </c>
      <c r="K41" s="2">
        <f t="shared" ref="K41" si="57">D41*C41</f>
        <v>134.99955199999999</v>
      </c>
      <c r="L41" s="2">
        <f t="shared" ref="L41" si="58">K41-B41</f>
        <v>-4.4800000000577711E-4</v>
      </c>
      <c r="M41" s="1">
        <f t="shared" ref="M41" si="59">K41/150</f>
        <v>0.89999701333333326</v>
      </c>
      <c r="N41" s="6">
        <f t="shared" si="38"/>
        <v>7712.3300000000017</v>
      </c>
      <c r="O41" s="2">
        <f t="shared" si="39"/>
        <v>6893.2805540000018</v>
      </c>
      <c r="P41" s="2"/>
      <c r="Q41" s="15"/>
      <c r="R41" s="6">
        <f t="shared" si="40"/>
        <v>517.29999999999995</v>
      </c>
      <c r="S41" s="6">
        <f t="shared" si="41"/>
        <v>7410.5805540000019</v>
      </c>
      <c r="T41">
        <f t="shared" si="42"/>
        <v>6440</v>
      </c>
      <c r="U41" s="6">
        <f t="shared" si="43"/>
        <v>970.58055400000194</v>
      </c>
      <c r="V41" s="4">
        <f t="shared" si="44"/>
        <v>0.1507112661490686</v>
      </c>
      <c r="W41" s="4">
        <f t="shared" si="45"/>
        <v>0.1638746777652087</v>
      </c>
      <c r="X41" s="1">
        <f t="shared" si="46"/>
        <v>6.9805597042026268E-2</v>
      </c>
    </row>
    <row r="42" spans="1:24">
      <c r="A42" s="7" t="s">
        <v>141</v>
      </c>
      <c r="B42">
        <v>135</v>
      </c>
      <c r="C42" s="2">
        <v>147.35</v>
      </c>
      <c r="D42" s="3">
        <v>0.91620000000000001</v>
      </c>
      <c r="E42" s="1">
        <f t="shared" ref="E42" si="60">10%*M42+13%</f>
        <v>0.22000138000000002</v>
      </c>
      <c r="F42" s="36">
        <f t="shared" si="1"/>
        <v>-6.9512037037037011E-2</v>
      </c>
      <c r="G42" s="9"/>
      <c r="H42" s="40">
        <f t="shared" ref="H42" si="61">IF(G42="",$F$1*C42-B42,G42-B42)</f>
        <v>-9.3841249999999974</v>
      </c>
      <c r="I42" t="s">
        <v>7</v>
      </c>
      <c r="J42" t="s">
        <v>48</v>
      </c>
      <c r="K42" s="2">
        <f t="shared" ref="K42" si="62">D42*C42</f>
        <v>135.00207</v>
      </c>
      <c r="L42" s="2">
        <f t="shared" ref="L42" si="63">K42-B42</f>
        <v>2.0700000000033469E-3</v>
      </c>
      <c r="M42" s="1">
        <f t="shared" ref="M42" si="64">K42/150</f>
        <v>0.90001379999999997</v>
      </c>
      <c r="N42" s="6">
        <f t="shared" si="38"/>
        <v>7242.2500000000018</v>
      </c>
      <c r="O42" s="2">
        <f t="shared" si="39"/>
        <v>6635.3494500000015</v>
      </c>
      <c r="P42" s="2">
        <v>617.42999999999995</v>
      </c>
      <c r="Q42" s="15">
        <v>565.69000000000005</v>
      </c>
      <c r="R42" s="6">
        <f t="shared" si="40"/>
        <v>1082.99</v>
      </c>
      <c r="S42" s="6">
        <f t="shared" si="41"/>
        <v>7718.3394500000013</v>
      </c>
      <c r="T42">
        <f t="shared" si="42"/>
        <v>6575</v>
      </c>
      <c r="U42" s="6">
        <f t="shared" si="43"/>
        <v>1143.3394500000013</v>
      </c>
      <c r="V42" s="4">
        <f t="shared" si="44"/>
        <v>0.17389193155893556</v>
      </c>
      <c r="W42" s="4">
        <f t="shared" si="45"/>
        <v>0.20818233215161674</v>
      </c>
      <c r="X42" s="1">
        <f t="shared" si="46"/>
        <v>0.14031385986787609</v>
      </c>
    </row>
    <row r="43" spans="1:24">
      <c r="A43" s="30" t="s">
        <v>142</v>
      </c>
      <c r="B43">
        <v>135</v>
      </c>
      <c r="C43" s="2">
        <v>144.97</v>
      </c>
      <c r="D43" s="3">
        <v>0.93120000000000003</v>
      </c>
      <c r="E43" s="1">
        <f t="shared" ref="E43" si="65">10%*M43+13%</f>
        <v>0.21999737600000002</v>
      </c>
      <c r="F43" s="36">
        <f t="shared" si="1"/>
        <v>-8.4541296296296239E-2</v>
      </c>
      <c r="G43" s="9"/>
      <c r="H43" s="40">
        <f t="shared" ref="H43" si="66">IF(G43="",$F$1*C43-B43,G43-B43)</f>
        <v>-11.413074999999992</v>
      </c>
      <c r="I43" t="s">
        <v>7</v>
      </c>
      <c r="J43" t="s">
        <v>49</v>
      </c>
      <c r="K43" s="2">
        <f t="shared" ref="K43" si="67">D43*C43</f>
        <v>134.99606399999999</v>
      </c>
      <c r="L43" s="2">
        <f t="shared" ref="L43" si="68">K43-B43</f>
        <v>-3.9360000000101536E-3</v>
      </c>
      <c r="M43" s="1">
        <f t="shared" ref="M43" si="69">K43/150</f>
        <v>0.89997375999999996</v>
      </c>
      <c r="N43" s="6">
        <f t="shared" si="38"/>
        <v>5395.0800000000017</v>
      </c>
      <c r="O43" s="2">
        <f t="shared" si="39"/>
        <v>5023.8984960000016</v>
      </c>
      <c r="P43" s="2">
        <v>1992.14</v>
      </c>
      <c r="Q43" s="15">
        <v>1855.08</v>
      </c>
      <c r="R43" s="6">
        <f t="shared" si="40"/>
        <v>2938.0699999999997</v>
      </c>
      <c r="S43" s="6">
        <f t="shared" si="41"/>
        <v>7961.9684960000013</v>
      </c>
      <c r="T43">
        <f t="shared" si="42"/>
        <v>6710</v>
      </c>
      <c r="U43" s="6">
        <f t="shared" si="43"/>
        <v>1251.9684960000013</v>
      </c>
      <c r="V43" s="4">
        <f t="shared" si="44"/>
        <v>0.18658248822652768</v>
      </c>
      <c r="W43" s="4">
        <f t="shared" si="45"/>
        <v>0.33191721373408334</v>
      </c>
      <c r="X43" s="1">
        <f t="shared" si="46"/>
        <v>0.3690130149944767</v>
      </c>
    </row>
    <row r="44" spans="1:24">
      <c r="A44" s="30" t="s">
        <v>143</v>
      </c>
      <c r="B44">
        <v>135</v>
      </c>
      <c r="C44" s="2">
        <v>143.21</v>
      </c>
      <c r="D44" s="3">
        <v>0.94269999999999998</v>
      </c>
      <c r="E44" s="1">
        <f t="shared" ref="E44" si="70">10%*M44+13%</f>
        <v>0.22000271133333332</v>
      </c>
      <c r="F44" s="36">
        <f t="shared" si="1"/>
        <v>-9.5655370370370307E-2</v>
      </c>
      <c r="G44" s="9"/>
      <c r="H44" s="40">
        <f t="shared" ref="H44" si="71">IF(G44="",$F$1*C44-B44,G44-B44)</f>
        <v>-12.913474999999991</v>
      </c>
      <c r="I44" t="s">
        <v>7</v>
      </c>
      <c r="J44" t="s">
        <v>51</v>
      </c>
      <c r="K44" s="2">
        <f t="shared" ref="K44" si="72">D44*C44</f>
        <v>135.00406699999999</v>
      </c>
      <c r="L44" s="2">
        <f t="shared" ref="L44" si="73">K44-B44</f>
        <v>4.0669999999920492E-3</v>
      </c>
      <c r="M44" s="1">
        <f t="shared" ref="M44" si="74">K44/150</f>
        <v>0.9000271133333333</v>
      </c>
      <c r="N44" s="6">
        <f t="shared" si="38"/>
        <v>4398.510000000002</v>
      </c>
      <c r="O44" s="2">
        <f t="shared" si="39"/>
        <v>4146.4753770000016</v>
      </c>
      <c r="P44" s="2">
        <v>1139.78</v>
      </c>
      <c r="Q44" s="15">
        <v>1074.47</v>
      </c>
      <c r="R44" s="6">
        <f t="shared" si="40"/>
        <v>4012.54</v>
      </c>
      <c r="S44" s="6">
        <f t="shared" si="41"/>
        <v>8159.0153770000015</v>
      </c>
      <c r="T44">
        <f t="shared" si="42"/>
        <v>6845</v>
      </c>
      <c r="U44" s="6">
        <f t="shared" si="43"/>
        <v>1314.0153770000015</v>
      </c>
      <c r="V44" s="4">
        <f t="shared" si="44"/>
        <v>0.19196718436815208</v>
      </c>
      <c r="W44" s="4">
        <f t="shared" si="45"/>
        <v>0.4639131274581112</v>
      </c>
      <c r="X44" s="1">
        <f t="shared" si="46"/>
        <v>0.49179218503634881</v>
      </c>
    </row>
    <row r="45" spans="1:24">
      <c r="A45" s="30" t="s">
        <v>144</v>
      </c>
      <c r="B45">
        <v>135</v>
      </c>
      <c r="C45" s="2">
        <v>148.30000000000001</v>
      </c>
      <c r="D45" s="3">
        <v>0.9103</v>
      </c>
      <c r="E45" s="1">
        <f t="shared" ref="E45" si="75">10%*M45+13%</f>
        <v>0.21999832666666669</v>
      </c>
      <c r="F45" s="36">
        <f t="shared" si="1"/>
        <v>-6.3512962962962799E-2</v>
      </c>
      <c r="G45" s="9"/>
      <c r="H45" s="40">
        <f t="shared" ref="H45" si="76">IF(G45="",$F$1*C45-B45,G45-B45)</f>
        <v>-8.5742499999999779</v>
      </c>
      <c r="I45" t="s">
        <v>7</v>
      </c>
      <c r="J45" t="s">
        <v>52</v>
      </c>
      <c r="K45" s="2">
        <f t="shared" ref="K45" si="77">D45*C45</f>
        <v>134.99749</v>
      </c>
      <c r="L45" s="2">
        <f t="shared" ref="L45" si="78">K45-B45</f>
        <v>-2.5100000000009004E-3</v>
      </c>
      <c r="M45" s="1">
        <f t="shared" ref="M45" si="79">K45/150</f>
        <v>0.89998326666666661</v>
      </c>
      <c r="N45" s="6">
        <f t="shared" si="38"/>
        <v>4546.8100000000022</v>
      </c>
      <c r="O45" s="2">
        <f t="shared" si="39"/>
        <v>4138.9611430000023</v>
      </c>
      <c r="P45" s="2"/>
      <c r="Q45" s="15"/>
      <c r="R45" s="6">
        <f t="shared" si="40"/>
        <v>4012.54</v>
      </c>
      <c r="S45" s="6">
        <f t="shared" si="41"/>
        <v>8151.5011430000022</v>
      </c>
      <c r="T45">
        <f t="shared" si="42"/>
        <v>6980</v>
      </c>
      <c r="U45" s="6">
        <f t="shared" si="43"/>
        <v>1171.5011430000022</v>
      </c>
      <c r="V45" s="4">
        <f t="shared" si="44"/>
        <v>0.16783683997134702</v>
      </c>
      <c r="W45" s="4">
        <f t="shared" si="45"/>
        <v>0.3947824546918921</v>
      </c>
      <c r="X45" s="1">
        <f t="shared" si="46"/>
        <v>0.49224552994704757</v>
      </c>
    </row>
    <row r="46" spans="1:24">
      <c r="A46" s="30" t="s">
        <v>145</v>
      </c>
      <c r="B46">
        <v>135</v>
      </c>
      <c r="C46" s="2">
        <v>143.05000000000001</v>
      </c>
      <c r="D46" s="3">
        <v>0.94369999999999998</v>
      </c>
      <c r="E46" s="1">
        <f t="shared" ref="E46:E50" si="80">10%*M46+13%</f>
        <v>0.21999752333333333</v>
      </c>
      <c r="F46" s="36">
        <f t="shared" si="1"/>
        <v>-9.6665740740740635E-2</v>
      </c>
      <c r="G46" s="9"/>
      <c r="H46" s="40">
        <f t="shared" ref="H46:H50" si="81">IF(G46="",$F$1*C46-B46,G46-B46)</f>
        <v>-13.049874999999986</v>
      </c>
      <c r="I46" t="s">
        <v>7</v>
      </c>
      <c r="J46" t="s">
        <v>53</v>
      </c>
      <c r="K46" s="2">
        <f t="shared" ref="K46:K50" si="82">D46*C46</f>
        <v>134.996285</v>
      </c>
      <c r="L46" s="2">
        <f t="shared" ref="L46:L50" si="83">K46-B46</f>
        <v>-3.7149999999996908E-3</v>
      </c>
      <c r="M46" s="1">
        <f t="shared" ref="M46:M50" si="84">K46/150</f>
        <v>0.89997523333333329</v>
      </c>
      <c r="N46" s="6">
        <f t="shared" si="38"/>
        <v>4689.8600000000024</v>
      </c>
      <c r="O46" s="2">
        <f t="shared" si="39"/>
        <v>4425.8208820000018</v>
      </c>
      <c r="P46" s="2"/>
      <c r="Q46" s="15"/>
      <c r="R46" s="6">
        <f t="shared" si="40"/>
        <v>4012.54</v>
      </c>
      <c r="S46" s="6">
        <f t="shared" si="41"/>
        <v>8438.3608820000009</v>
      </c>
      <c r="T46">
        <f t="shared" si="42"/>
        <v>7115</v>
      </c>
      <c r="U46" s="6">
        <f t="shared" si="43"/>
        <v>1323.3608820000009</v>
      </c>
      <c r="V46" s="4">
        <f t="shared" si="44"/>
        <v>0.1859959075193256</v>
      </c>
      <c r="W46" s="4">
        <f t="shared" si="45"/>
        <v>0.42655211735203724</v>
      </c>
      <c r="X46" s="1">
        <f t="shared" si="46"/>
        <v>0.47551177961103935</v>
      </c>
    </row>
    <row r="47" spans="1:24">
      <c r="A47" s="30" t="s">
        <v>146</v>
      </c>
      <c r="B47">
        <v>135</v>
      </c>
      <c r="C47" s="2">
        <v>140.77000000000001</v>
      </c>
      <c r="D47" s="3">
        <v>0.95899999999999996</v>
      </c>
      <c r="E47" s="1">
        <f t="shared" si="80"/>
        <v>0.21999895333333336</v>
      </c>
      <c r="F47" s="36">
        <f t="shared" si="1"/>
        <v>-0.11106351851851846</v>
      </c>
      <c r="G47" s="9"/>
      <c r="H47" s="40">
        <f t="shared" si="81"/>
        <v>-14.993574999999993</v>
      </c>
      <c r="I47" t="s">
        <v>7</v>
      </c>
      <c r="J47" t="s">
        <v>54</v>
      </c>
      <c r="K47" s="2">
        <f t="shared" si="82"/>
        <v>134.99843000000001</v>
      </c>
      <c r="L47" s="2">
        <f t="shared" si="83"/>
        <v>-1.5699999999867487E-3</v>
      </c>
      <c r="M47" s="1">
        <f t="shared" si="84"/>
        <v>0.89998953333333342</v>
      </c>
      <c r="N47" s="6">
        <f t="shared" si="38"/>
        <v>4830.6300000000028</v>
      </c>
      <c r="O47" s="2">
        <f t="shared" si="39"/>
        <v>4632.5741700000026</v>
      </c>
      <c r="P47" s="2"/>
      <c r="Q47" s="15"/>
      <c r="R47" s="6">
        <f t="shared" si="40"/>
        <v>4012.54</v>
      </c>
      <c r="S47" s="6">
        <f t="shared" si="41"/>
        <v>8645.1141700000026</v>
      </c>
      <c r="T47">
        <f t="shared" si="42"/>
        <v>7250</v>
      </c>
      <c r="U47" s="6">
        <f t="shared" si="43"/>
        <v>1395.1141700000026</v>
      </c>
      <c r="V47" s="4">
        <f t="shared" si="44"/>
        <v>0.19242954068965545</v>
      </c>
      <c r="W47" s="4">
        <f t="shared" si="45"/>
        <v>0.4309286199675062</v>
      </c>
      <c r="X47" s="1">
        <f t="shared" si="46"/>
        <v>0.46413961933830639</v>
      </c>
    </row>
    <row r="48" spans="1:24">
      <c r="A48" s="30" t="s">
        <v>147</v>
      </c>
      <c r="B48">
        <v>135</v>
      </c>
      <c r="C48" s="2">
        <v>143.88999999999999</v>
      </c>
      <c r="D48" s="3">
        <v>0.93820000000000003</v>
      </c>
      <c r="E48" s="1">
        <f t="shared" si="80"/>
        <v>0.21999839866666665</v>
      </c>
      <c r="F48" s="36">
        <f t="shared" si="1"/>
        <v>-9.1361296296296315E-2</v>
      </c>
      <c r="G48" s="9"/>
      <c r="H48" s="40">
        <f t="shared" si="81"/>
        <v>-12.333775000000003</v>
      </c>
      <c r="I48" t="s">
        <v>7</v>
      </c>
      <c r="J48" t="s">
        <v>55</v>
      </c>
      <c r="K48" s="2">
        <f t="shared" si="82"/>
        <v>134.99759799999998</v>
      </c>
      <c r="L48" s="2">
        <f t="shared" si="83"/>
        <v>-2.4020000000177788E-3</v>
      </c>
      <c r="M48" s="1">
        <f t="shared" si="84"/>
        <v>0.89998398666666657</v>
      </c>
      <c r="N48" s="6">
        <f t="shared" si="38"/>
        <v>4974.5200000000032</v>
      </c>
      <c r="O48" s="2">
        <f t="shared" si="39"/>
        <v>4667.0946640000029</v>
      </c>
      <c r="P48" s="2"/>
      <c r="Q48" s="15"/>
      <c r="R48" s="6">
        <f t="shared" si="40"/>
        <v>4012.54</v>
      </c>
      <c r="S48" s="6">
        <f t="shared" si="41"/>
        <v>8679.6346640000029</v>
      </c>
      <c r="T48">
        <f t="shared" si="42"/>
        <v>7385</v>
      </c>
      <c r="U48" s="6">
        <f t="shared" si="43"/>
        <v>1294.6346640000029</v>
      </c>
      <c r="V48" s="4">
        <f t="shared" si="44"/>
        <v>0.17530598023019683</v>
      </c>
      <c r="W48" s="4">
        <f t="shared" si="45"/>
        <v>0.38388436452915764</v>
      </c>
      <c r="X48" s="1">
        <f t="shared" si="46"/>
        <v>0.46229365121121629</v>
      </c>
    </row>
    <row r="49" spans="1:25">
      <c r="A49" s="30" t="s">
        <v>148</v>
      </c>
      <c r="B49">
        <v>135</v>
      </c>
      <c r="C49" s="2">
        <v>147.12</v>
      </c>
      <c r="D49" s="3">
        <v>0.91759999999999997</v>
      </c>
      <c r="E49" s="1">
        <f t="shared" si="80"/>
        <v>0.219998208</v>
      </c>
      <c r="F49" s="36">
        <f t="shared" si="1"/>
        <v>-7.0964444444444372E-2</v>
      </c>
      <c r="G49" s="9"/>
      <c r="H49" s="40">
        <f t="shared" si="81"/>
        <v>-9.5801999999999907</v>
      </c>
      <c r="I49" t="s">
        <v>7</v>
      </c>
      <c r="J49" t="s">
        <v>56</v>
      </c>
      <c r="K49" s="2">
        <f t="shared" si="82"/>
        <v>134.99731199999999</v>
      </c>
      <c r="L49" s="2">
        <f t="shared" si="83"/>
        <v>-2.688000000006241E-3</v>
      </c>
      <c r="M49" s="1">
        <f t="shared" si="84"/>
        <v>0.89998207999999991</v>
      </c>
      <c r="N49" s="6">
        <f t="shared" si="38"/>
        <v>5121.6400000000031</v>
      </c>
      <c r="O49" s="2">
        <f t="shared" si="39"/>
        <v>4699.6168640000024</v>
      </c>
      <c r="P49" s="2"/>
      <c r="Q49" s="15"/>
      <c r="R49" s="6">
        <f t="shared" si="40"/>
        <v>4012.54</v>
      </c>
      <c r="S49" s="6">
        <f t="shared" si="41"/>
        <v>8712.1568640000023</v>
      </c>
      <c r="T49">
        <f t="shared" si="42"/>
        <v>7520</v>
      </c>
      <c r="U49" s="6">
        <f t="shared" si="43"/>
        <v>1192.1568640000023</v>
      </c>
      <c r="V49" s="4">
        <f t="shared" si="44"/>
        <v>0.15853149787234067</v>
      </c>
      <c r="W49" s="4">
        <f t="shared" si="45"/>
        <v>0.33989179178094764</v>
      </c>
      <c r="X49" s="1">
        <f t="shared" si="46"/>
        <v>0.46056792395238477</v>
      </c>
    </row>
    <row r="50" spans="1:25">
      <c r="A50" s="30" t="s">
        <v>149</v>
      </c>
      <c r="B50">
        <v>135</v>
      </c>
      <c r="C50" s="2">
        <v>145.58000000000001</v>
      </c>
      <c r="D50" s="3">
        <v>0.92730000000000001</v>
      </c>
      <c r="E50" s="1">
        <f t="shared" si="80"/>
        <v>0.21999755600000004</v>
      </c>
      <c r="F50" s="36">
        <f t="shared" si="1"/>
        <v>-8.0689259259259169E-2</v>
      </c>
      <c r="G50" s="9"/>
      <c r="H50" s="40">
        <f t="shared" si="81"/>
        <v>-10.893049999999988</v>
      </c>
      <c r="I50" t="s">
        <v>7</v>
      </c>
      <c r="J50" t="s">
        <v>57</v>
      </c>
      <c r="K50" s="2">
        <f t="shared" si="82"/>
        <v>134.99633400000002</v>
      </c>
      <c r="L50" s="2">
        <f t="shared" si="83"/>
        <v>-3.6659999999812953E-3</v>
      </c>
      <c r="M50" s="1">
        <f t="shared" si="84"/>
        <v>0.89997556000000012</v>
      </c>
      <c r="N50" s="6">
        <f t="shared" si="38"/>
        <v>5267.220000000003</v>
      </c>
      <c r="O50" s="2">
        <f t="shared" si="39"/>
        <v>4884.2931060000028</v>
      </c>
      <c r="P50" s="2"/>
      <c r="Q50" s="15"/>
      <c r="R50" s="6">
        <f t="shared" si="40"/>
        <v>4012.54</v>
      </c>
      <c r="S50" s="6">
        <f t="shared" si="41"/>
        <v>8896.8331060000019</v>
      </c>
      <c r="T50">
        <f t="shared" si="42"/>
        <v>7655</v>
      </c>
      <c r="U50" s="6">
        <f t="shared" si="43"/>
        <v>1241.8331060000019</v>
      </c>
      <c r="V50" s="4">
        <f t="shared" si="44"/>
        <v>0.1622250954931419</v>
      </c>
      <c r="W50" s="4">
        <f t="shared" si="45"/>
        <v>0.340932530762178</v>
      </c>
      <c r="X50" s="1">
        <f t="shared" si="46"/>
        <v>0.4510076734263963</v>
      </c>
    </row>
    <row r="51" spans="1:25">
      <c r="A51" s="30" t="s">
        <v>150</v>
      </c>
      <c r="B51">
        <v>135</v>
      </c>
      <c r="C51" s="2">
        <v>142.02000000000001</v>
      </c>
      <c r="D51" s="3">
        <v>0.9506</v>
      </c>
      <c r="E51" s="1">
        <f t="shared" ref="E51:E55" si="85">10%*M51+13%</f>
        <v>0.22000280800000002</v>
      </c>
      <c r="F51" s="36">
        <f t="shared" si="1"/>
        <v>-0.10316999999999986</v>
      </c>
      <c r="G51" s="9"/>
      <c r="H51" s="40">
        <f t="shared" ref="H51:H55" si="86">IF(G51="",$F$1*C51-B51,G51-B51)</f>
        <v>-13.927949999999981</v>
      </c>
      <c r="I51" t="s">
        <v>7</v>
      </c>
      <c r="J51" t="s">
        <v>58</v>
      </c>
      <c r="K51" s="2">
        <f t="shared" ref="K51:K55" si="87">D51*C51</f>
        <v>135.00421200000002</v>
      </c>
      <c r="L51" s="2">
        <f t="shared" ref="L51:L55" si="88">K51-B51</f>
        <v>4.2120000000238633E-3</v>
      </c>
      <c r="M51" s="1">
        <f t="shared" ref="M51:M55" si="89">K51/150</f>
        <v>0.90002808000000012</v>
      </c>
      <c r="N51" s="6">
        <f t="shared" si="38"/>
        <v>5409.2400000000034</v>
      </c>
      <c r="O51" s="2">
        <f t="shared" si="39"/>
        <v>5142.0235440000033</v>
      </c>
      <c r="P51" s="2"/>
      <c r="Q51" s="15"/>
      <c r="R51" s="6">
        <f t="shared" si="40"/>
        <v>4012.54</v>
      </c>
      <c r="S51" s="6">
        <f t="shared" si="41"/>
        <v>9154.5635440000042</v>
      </c>
      <c r="T51">
        <f t="shared" si="42"/>
        <v>7790</v>
      </c>
      <c r="U51" s="6">
        <f t="shared" si="43"/>
        <v>1364.5635440000042</v>
      </c>
      <c r="V51" s="4">
        <f t="shared" si="44"/>
        <v>0.17516861925545624</v>
      </c>
      <c r="W51" s="4">
        <f t="shared" si="45"/>
        <v>0.3612383834640216</v>
      </c>
      <c r="X51" s="1">
        <f t="shared" si="46"/>
        <v>0.43831035534510659</v>
      </c>
    </row>
    <row r="52" spans="1:25">
      <c r="A52" s="30" t="s">
        <v>151</v>
      </c>
      <c r="B52">
        <v>135</v>
      </c>
      <c r="C52" s="2">
        <v>141.51</v>
      </c>
      <c r="D52" s="3">
        <v>0.95399999999999996</v>
      </c>
      <c r="E52" s="1">
        <f t="shared" si="85"/>
        <v>0.22000036000000001</v>
      </c>
      <c r="F52" s="36">
        <f t="shared" si="1"/>
        <v>-0.10639055555555554</v>
      </c>
      <c r="G52" s="9"/>
      <c r="H52" s="40">
        <f t="shared" si="86"/>
        <v>-14.362724999999998</v>
      </c>
      <c r="I52" t="s">
        <v>7</v>
      </c>
      <c r="J52" t="s">
        <v>59</v>
      </c>
      <c r="K52" s="2">
        <f t="shared" si="87"/>
        <v>135.00053999999997</v>
      </c>
      <c r="L52" s="2">
        <f t="shared" si="88"/>
        <v>5.3999999997245141E-4</v>
      </c>
      <c r="M52" s="1">
        <f t="shared" si="89"/>
        <v>0.90000359999999979</v>
      </c>
      <c r="N52" s="6">
        <f t="shared" si="38"/>
        <v>5245.9600000000037</v>
      </c>
      <c r="O52" s="2">
        <f t="shared" si="39"/>
        <v>5004.6458400000029</v>
      </c>
      <c r="P52" s="2">
        <v>304.79000000000002</v>
      </c>
      <c r="Q52" s="15">
        <v>290.77</v>
      </c>
      <c r="R52" s="6">
        <f t="shared" si="40"/>
        <v>4303.3099999999995</v>
      </c>
      <c r="S52" s="6">
        <f t="shared" si="41"/>
        <v>9307.9558400000024</v>
      </c>
      <c r="T52">
        <f t="shared" si="42"/>
        <v>7925</v>
      </c>
      <c r="U52" s="6">
        <f t="shared" si="43"/>
        <v>1382.9558400000024</v>
      </c>
      <c r="V52" s="4">
        <f t="shared" si="44"/>
        <v>0.17450546876971629</v>
      </c>
      <c r="W52" s="4">
        <f t="shared" si="45"/>
        <v>0.38185373126910416</v>
      </c>
      <c r="X52" s="1">
        <f t="shared" si="46"/>
        <v>0.46232600089344628</v>
      </c>
    </row>
    <row r="53" spans="1:25">
      <c r="A53" s="30" t="s">
        <v>152</v>
      </c>
      <c r="B53">
        <v>135</v>
      </c>
      <c r="C53" s="2">
        <v>141.69999999999999</v>
      </c>
      <c r="D53" s="3">
        <v>0.95269999999999999</v>
      </c>
      <c r="E53" s="1">
        <f t="shared" si="85"/>
        <v>0.21999839333333332</v>
      </c>
      <c r="F53" s="36">
        <f t="shared" si="1"/>
        <v>-0.10519074074074074</v>
      </c>
      <c r="G53" s="9"/>
      <c r="H53" s="40">
        <f t="shared" si="86"/>
        <v>-14.200749999999999</v>
      </c>
      <c r="I53" t="s">
        <v>7</v>
      </c>
      <c r="J53" t="s">
        <v>60</v>
      </c>
      <c r="K53" s="2">
        <f t="shared" si="87"/>
        <v>134.99758999999997</v>
      </c>
      <c r="L53" s="2">
        <f t="shared" si="88"/>
        <v>-2.4100000000260025E-3</v>
      </c>
      <c r="M53" s="1">
        <f t="shared" si="89"/>
        <v>0.89998393333333315</v>
      </c>
      <c r="N53" s="6">
        <f t="shared" si="38"/>
        <v>5387.6600000000035</v>
      </c>
      <c r="O53" s="2">
        <f t="shared" si="39"/>
        <v>5132.8236820000029</v>
      </c>
      <c r="P53" s="2"/>
      <c r="Q53" s="15"/>
      <c r="R53" s="6">
        <f t="shared" si="40"/>
        <v>4303.3099999999995</v>
      </c>
      <c r="S53" s="6">
        <f t="shared" si="41"/>
        <v>9436.1336820000033</v>
      </c>
      <c r="T53">
        <f t="shared" si="42"/>
        <v>8060</v>
      </c>
      <c r="U53" s="6">
        <f t="shared" si="43"/>
        <v>1376.1336820000033</v>
      </c>
      <c r="V53" s="4">
        <f t="shared" si="44"/>
        <v>0.1707361888337473</v>
      </c>
      <c r="W53" s="4">
        <f t="shared" si="45"/>
        <v>0.36631547505916173</v>
      </c>
      <c r="X53" s="1">
        <f t="shared" si="46"/>
        <v>0.45604589178392246</v>
      </c>
    </row>
    <row r="54" spans="1:25">
      <c r="A54" s="30" t="s">
        <v>153</v>
      </c>
      <c r="B54">
        <v>135</v>
      </c>
      <c r="C54" s="2">
        <v>139.88</v>
      </c>
      <c r="D54" s="3">
        <v>0.96509999999999996</v>
      </c>
      <c r="E54" s="1">
        <f t="shared" si="85"/>
        <v>0.219998792</v>
      </c>
      <c r="F54" s="36">
        <f t="shared" si="1"/>
        <v>-0.11668370370370375</v>
      </c>
      <c r="G54" s="9"/>
      <c r="H54" s="40">
        <f t="shared" si="86"/>
        <v>-15.752300000000005</v>
      </c>
      <c r="I54" t="s">
        <v>7</v>
      </c>
      <c r="J54" t="s">
        <v>61</v>
      </c>
      <c r="K54" s="2">
        <f t="shared" si="87"/>
        <v>134.998188</v>
      </c>
      <c r="L54" s="2">
        <f t="shared" si="88"/>
        <v>-1.812000000001035E-3</v>
      </c>
      <c r="M54" s="1">
        <f t="shared" si="89"/>
        <v>0.89998791999999994</v>
      </c>
      <c r="N54" s="6">
        <f t="shared" si="38"/>
        <v>5007.7500000000036</v>
      </c>
      <c r="O54" s="2">
        <f t="shared" si="39"/>
        <v>4832.9795250000034</v>
      </c>
      <c r="P54" s="2">
        <v>519.79</v>
      </c>
      <c r="Q54" s="15">
        <v>501.64</v>
      </c>
      <c r="R54" s="6">
        <f t="shared" si="40"/>
        <v>4804.95</v>
      </c>
      <c r="S54" s="6">
        <f t="shared" si="41"/>
        <v>9637.9295250000032</v>
      </c>
      <c r="T54">
        <f t="shared" si="42"/>
        <v>8195</v>
      </c>
      <c r="U54" s="6">
        <f t="shared" si="43"/>
        <v>1442.9295250000032</v>
      </c>
      <c r="V54" s="4">
        <f t="shared" si="44"/>
        <v>0.176074377669311</v>
      </c>
      <c r="W54" s="4">
        <f t="shared" si="45"/>
        <v>0.42563664990191974</v>
      </c>
      <c r="X54" s="1">
        <f t="shared" si="46"/>
        <v>0.49854587414613805</v>
      </c>
    </row>
    <row r="55" spans="1:25">
      <c r="A55" s="30" t="s">
        <v>154</v>
      </c>
      <c r="B55">
        <v>135</v>
      </c>
      <c r="C55" s="2">
        <v>139.12</v>
      </c>
      <c r="D55" s="3">
        <v>0.97040000000000004</v>
      </c>
      <c r="E55" s="1">
        <f t="shared" si="85"/>
        <v>0.22000136533333337</v>
      </c>
      <c r="F55" s="36">
        <f t="shared" si="1"/>
        <v>-0.12148296296296295</v>
      </c>
      <c r="G55" s="9"/>
      <c r="H55" s="40">
        <f t="shared" si="86"/>
        <v>-16.400199999999998</v>
      </c>
      <c r="I55" t="s">
        <v>7</v>
      </c>
      <c r="J55" t="s">
        <v>62</v>
      </c>
      <c r="K55" s="2">
        <f t="shared" si="87"/>
        <v>135.002048</v>
      </c>
      <c r="L55" s="2">
        <f t="shared" si="88"/>
        <v>2.0480000000020482E-3</v>
      </c>
      <c r="M55" s="1">
        <f t="shared" si="89"/>
        <v>0.90001365333333339</v>
      </c>
      <c r="N55" s="6">
        <f t="shared" si="38"/>
        <v>5146.8700000000035</v>
      </c>
      <c r="O55" s="2">
        <f t="shared" si="39"/>
        <v>4994.5226480000038</v>
      </c>
      <c r="P55" s="2"/>
      <c r="Q55" s="15"/>
      <c r="R55" s="6">
        <f t="shared" si="40"/>
        <v>4804.95</v>
      </c>
      <c r="S55" s="6">
        <f t="shared" si="41"/>
        <v>9799.4726480000027</v>
      </c>
      <c r="T55">
        <f t="shared" si="42"/>
        <v>8330</v>
      </c>
      <c r="U55" s="6">
        <f t="shared" si="43"/>
        <v>1469.4726480000027</v>
      </c>
      <c r="V55" s="4">
        <f t="shared" si="44"/>
        <v>0.17640728067226918</v>
      </c>
      <c r="W55" s="4">
        <f t="shared" si="45"/>
        <v>0.41686576020198385</v>
      </c>
      <c r="X55" s="1">
        <f t="shared" si="46"/>
        <v>0.49032740562632759</v>
      </c>
      <c r="Y55" s="6"/>
    </row>
    <row r="56" spans="1:25">
      <c r="A56" s="30" t="s">
        <v>155</v>
      </c>
      <c r="B56">
        <v>135</v>
      </c>
      <c r="C56" s="2">
        <v>140.82</v>
      </c>
      <c r="D56" s="3">
        <v>0.9587</v>
      </c>
      <c r="E56" s="1">
        <f t="shared" ref="E56:E60" si="90">10%*M56+13%</f>
        <v>0.22000275600000002</v>
      </c>
      <c r="F56" s="36">
        <f t="shared" si="1"/>
        <v>-0.11074777777777782</v>
      </c>
      <c r="G56" s="9"/>
      <c r="H56" s="40">
        <f t="shared" ref="H56:H60" si="91">IF(G56="",$F$1*C56-B56,G56-B56)</f>
        <v>-14.950950000000006</v>
      </c>
      <c r="I56" t="s">
        <v>7</v>
      </c>
      <c r="J56" t="s">
        <v>64</v>
      </c>
      <c r="K56" s="2">
        <f t="shared" ref="K56:K60" si="92">D56*C56</f>
        <v>135.00413399999999</v>
      </c>
      <c r="L56" s="2">
        <f t="shared" ref="L56:L60" si="93">K56-B56</f>
        <v>4.1339999999934207E-3</v>
      </c>
      <c r="M56" s="1">
        <f t="shared" ref="M56:M60" si="94">K56/150</f>
        <v>0.90002755999999995</v>
      </c>
      <c r="N56" s="6">
        <f t="shared" si="38"/>
        <v>5287.6900000000032</v>
      </c>
      <c r="O56" s="2">
        <f t="shared" si="39"/>
        <v>5069.3084030000027</v>
      </c>
      <c r="P56" s="2"/>
      <c r="Q56" s="15"/>
      <c r="R56" s="6">
        <f t="shared" si="40"/>
        <v>4804.95</v>
      </c>
      <c r="S56" s="6">
        <f t="shared" si="41"/>
        <v>9874.2584030000035</v>
      </c>
      <c r="T56">
        <f t="shared" si="42"/>
        <v>8465</v>
      </c>
      <c r="U56" s="6">
        <f t="shared" si="43"/>
        <v>1409.2584030000035</v>
      </c>
      <c r="V56" s="4">
        <f t="shared" si="44"/>
        <v>0.16648061464855335</v>
      </c>
      <c r="W56" s="4">
        <f t="shared" si="45"/>
        <v>0.38503801942596483</v>
      </c>
      <c r="X56" s="1">
        <f t="shared" si="46"/>
        <v>0.48661375911938426</v>
      </c>
    </row>
    <row r="57" spans="1:25">
      <c r="A57" s="30" t="s">
        <v>156</v>
      </c>
      <c r="B57">
        <v>135</v>
      </c>
      <c r="C57" s="2">
        <v>144.65</v>
      </c>
      <c r="D57" s="3">
        <v>0.93330000000000002</v>
      </c>
      <c r="E57" s="1">
        <f t="shared" si="90"/>
        <v>0.22000122999999999</v>
      </c>
      <c r="F57" s="36">
        <f t="shared" si="1"/>
        <v>-8.6562037037037007E-2</v>
      </c>
      <c r="G57" s="9"/>
      <c r="H57" s="40">
        <f t="shared" si="91"/>
        <v>-11.685874999999996</v>
      </c>
      <c r="I57" t="s">
        <v>7</v>
      </c>
      <c r="J57" t="s">
        <v>65</v>
      </c>
      <c r="K57" s="2">
        <f t="shared" si="92"/>
        <v>135.001845</v>
      </c>
      <c r="L57" s="2">
        <f t="shared" si="93"/>
        <v>1.8450000000029831E-3</v>
      </c>
      <c r="M57" s="1">
        <f t="shared" si="94"/>
        <v>0.90001229999999999</v>
      </c>
      <c r="N57" s="6">
        <f t="shared" si="38"/>
        <v>5432.3400000000029</v>
      </c>
      <c r="O57" s="2">
        <f t="shared" si="39"/>
        <v>5070.0029220000024</v>
      </c>
      <c r="P57" s="2"/>
      <c r="Q57" s="15"/>
      <c r="R57" s="6">
        <f t="shared" si="40"/>
        <v>4804.95</v>
      </c>
      <c r="S57" s="6">
        <f t="shared" si="41"/>
        <v>9874.9529220000022</v>
      </c>
      <c r="T57">
        <f t="shared" si="42"/>
        <v>8600</v>
      </c>
      <c r="U57" s="6">
        <f t="shared" si="43"/>
        <v>1274.9529220000022</v>
      </c>
      <c r="V57" s="4">
        <f t="shared" si="44"/>
        <v>0.14825033976744217</v>
      </c>
      <c r="W57" s="4">
        <f t="shared" si="45"/>
        <v>0.33595154793744531</v>
      </c>
      <c r="X57" s="1">
        <f t="shared" si="46"/>
        <v>0.48657953490545247</v>
      </c>
    </row>
    <row r="58" spans="1:25">
      <c r="A58" s="30" t="s">
        <v>157</v>
      </c>
      <c r="B58">
        <v>135</v>
      </c>
      <c r="C58" s="2">
        <v>143.36000000000001</v>
      </c>
      <c r="D58" s="3">
        <v>0.94169999999999998</v>
      </c>
      <c r="E58" s="1">
        <f t="shared" si="90"/>
        <v>0.22000140800000001</v>
      </c>
      <c r="F58" s="36">
        <f t="shared" si="1"/>
        <v>-9.4708148148148055E-2</v>
      </c>
      <c r="G58" s="9"/>
      <c r="H58" s="40">
        <f t="shared" si="91"/>
        <v>-12.785599999999988</v>
      </c>
      <c r="I58" t="s">
        <v>7</v>
      </c>
      <c r="J58" t="s">
        <v>66</v>
      </c>
      <c r="K58" s="2">
        <f t="shared" si="92"/>
        <v>135.00211200000001</v>
      </c>
      <c r="L58" s="2">
        <f t="shared" si="93"/>
        <v>2.112000000010994E-3</v>
      </c>
      <c r="M58" s="1">
        <f t="shared" si="94"/>
        <v>0.90001408000000005</v>
      </c>
      <c r="N58" s="6">
        <f t="shared" si="38"/>
        <v>5575.7000000000025</v>
      </c>
      <c r="O58" s="2">
        <f t="shared" si="39"/>
        <v>5250.6366900000021</v>
      </c>
      <c r="P58" s="2"/>
      <c r="Q58" s="15"/>
      <c r="R58" s="6">
        <f t="shared" si="40"/>
        <v>4804.95</v>
      </c>
      <c r="S58" s="6">
        <f t="shared" si="41"/>
        <v>10055.586690000002</v>
      </c>
      <c r="T58">
        <f t="shared" si="42"/>
        <v>8735</v>
      </c>
      <c r="U58" s="6">
        <f t="shared" si="43"/>
        <v>1320.5866900000019</v>
      </c>
      <c r="V58" s="4">
        <f t="shared" si="44"/>
        <v>0.15118336462507176</v>
      </c>
      <c r="W58" s="4">
        <f t="shared" si="45"/>
        <v>0.33602287248253893</v>
      </c>
      <c r="X58" s="1">
        <f t="shared" si="46"/>
        <v>0.47783885198646714</v>
      </c>
    </row>
    <row r="59" spans="1:25">
      <c r="A59" s="30" t="s">
        <v>158</v>
      </c>
      <c r="B59">
        <v>135</v>
      </c>
      <c r="C59" s="2">
        <v>145.29</v>
      </c>
      <c r="D59" s="3">
        <v>0.92920000000000003</v>
      </c>
      <c r="E59" s="1">
        <f t="shared" si="90"/>
        <v>0.22000231200000001</v>
      </c>
      <c r="F59" s="36">
        <f t="shared" si="1"/>
        <v>-8.2520555555555569E-2</v>
      </c>
      <c r="G59" s="9"/>
      <c r="H59" s="40">
        <f t="shared" si="91"/>
        <v>-11.140275000000003</v>
      </c>
      <c r="I59" t="s">
        <v>7</v>
      </c>
      <c r="J59" t="s">
        <v>67</v>
      </c>
      <c r="K59" s="2">
        <f t="shared" si="92"/>
        <v>135.003468</v>
      </c>
      <c r="L59" s="2">
        <f t="shared" si="93"/>
        <v>3.4679999999980282E-3</v>
      </c>
      <c r="M59" s="1">
        <f t="shared" si="94"/>
        <v>0.90002311999999995</v>
      </c>
      <c r="N59" s="6">
        <f t="shared" si="38"/>
        <v>5720.9900000000025</v>
      </c>
      <c r="O59" s="2">
        <f t="shared" si="39"/>
        <v>5315.9439080000029</v>
      </c>
      <c r="P59" s="2"/>
      <c r="Q59" s="15"/>
      <c r="R59" s="6">
        <f t="shared" si="40"/>
        <v>4804.95</v>
      </c>
      <c r="S59" s="6">
        <f t="shared" si="41"/>
        <v>10120.893908000002</v>
      </c>
      <c r="T59">
        <f t="shared" si="42"/>
        <v>8870</v>
      </c>
      <c r="U59" s="6">
        <f t="shared" si="43"/>
        <v>1250.8939080000018</v>
      </c>
      <c r="V59" s="4">
        <f t="shared" si="44"/>
        <v>0.14102524329199562</v>
      </c>
      <c r="W59" s="4">
        <f t="shared" si="45"/>
        <v>0.30771919361385525</v>
      </c>
      <c r="X59" s="1">
        <f t="shared" si="46"/>
        <v>0.47475549528307526</v>
      </c>
    </row>
    <row r="60" spans="1:25">
      <c r="A60" s="30" t="s">
        <v>159</v>
      </c>
      <c r="B60">
        <v>135</v>
      </c>
      <c r="C60" s="2">
        <v>140.87</v>
      </c>
      <c r="D60" s="3">
        <v>0.95830000000000004</v>
      </c>
      <c r="E60" s="1">
        <f t="shared" si="90"/>
        <v>0.21999714733333336</v>
      </c>
      <c r="F60" s="36">
        <f t="shared" si="1"/>
        <v>-0.11043203703703697</v>
      </c>
      <c r="G60" s="9"/>
      <c r="H60" s="40">
        <f t="shared" si="91"/>
        <v>-14.908324999999991</v>
      </c>
      <c r="I60" t="s">
        <v>7</v>
      </c>
      <c r="J60" t="s">
        <v>68</v>
      </c>
      <c r="K60" s="2">
        <f t="shared" si="92"/>
        <v>134.995721</v>
      </c>
      <c r="L60" s="2">
        <f t="shared" si="93"/>
        <v>-4.2789999999968131E-3</v>
      </c>
      <c r="M60" s="1">
        <f t="shared" si="94"/>
        <v>0.89997147333333338</v>
      </c>
      <c r="N60" s="6">
        <f t="shared" si="38"/>
        <v>5861.8600000000024</v>
      </c>
      <c r="O60" s="2">
        <f t="shared" si="39"/>
        <v>5617.4204380000028</v>
      </c>
      <c r="P60" s="2"/>
      <c r="Q60" s="15"/>
      <c r="R60" s="6">
        <f t="shared" si="40"/>
        <v>4804.95</v>
      </c>
      <c r="S60" s="6">
        <f t="shared" si="41"/>
        <v>10422.370438000002</v>
      </c>
      <c r="T60">
        <f t="shared" si="42"/>
        <v>9005</v>
      </c>
      <c r="U60" s="6">
        <f t="shared" si="43"/>
        <v>1417.3704380000017</v>
      </c>
      <c r="V60" s="4">
        <f t="shared" si="44"/>
        <v>0.15739816079955604</v>
      </c>
      <c r="W60" s="4">
        <f t="shared" si="45"/>
        <v>0.33746513446268556</v>
      </c>
      <c r="X60" s="1">
        <f t="shared" si="46"/>
        <v>0.46102276143257526</v>
      </c>
    </row>
    <row r="61" spans="1:25">
      <c r="A61" s="30" t="s">
        <v>160</v>
      </c>
      <c r="B61">
        <v>135</v>
      </c>
      <c r="C61" s="2">
        <v>135.99</v>
      </c>
      <c r="D61" s="3">
        <v>0.99270000000000003</v>
      </c>
      <c r="E61" s="1">
        <f t="shared" ref="E61" si="95">10%*M61+13%</f>
        <v>0.21999818200000001</v>
      </c>
      <c r="F61" s="36">
        <f t="shared" si="1"/>
        <v>-0.14124833333333328</v>
      </c>
      <c r="G61" s="9"/>
      <c r="H61" s="40">
        <f t="shared" ref="H61" si="96">IF(G61="",$F$1*C61-B61,G61-B61)</f>
        <v>-19.068524999999994</v>
      </c>
      <c r="I61" t="s">
        <v>7</v>
      </c>
      <c r="J61" t="s">
        <v>312</v>
      </c>
      <c r="K61" s="2">
        <f t="shared" ref="K61" si="97">D61*C61</f>
        <v>134.99727300000001</v>
      </c>
      <c r="L61" s="2">
        <f t="shared" ref="L61" si="98">K61-B61</f>
        <v>-2.7269999999930405E-3</v>
      </c>
      <c r="M61" s="1">
        <f t="shared" ref="M61" si="99">K61/150</f>
        <v>0.89998182000000004</v>
      </c>
      <c r="N61" s="6">
        <f t="shared" si="38"/>
        <v>4019.090000000002</v>
      </c>
      <c r="O61" s="2">
        <f t="shared" si="39"/>
        <v>3989.7506430000021</v>
      </c>
      <c r="P61" s="2">
        <v>1978.76</v>
      </c>
      <c r="Q61" s="15">
        <v>1961.31</v>
      </c>
      <c r="R61" s="6">
        <f t="shared" si="40"/>
        <v>6766.26</v>
      </c>
      <c r="S61" s="6">
        <f t="shared" si="41"/>
        <v>10756.010643000001</v>
      </c>
      <c r="T61">
        <f t="shared" si="42"/>
        <v>9140</v>
      </c>
      <c r="U61" s="6">
        <f t="shared" si="43"/>
        <v>1616.0106430000014</v>
      </c>
      <c r="V61" s="4">
        <f t="shared" si="44"/>
        <v>0.17680641608315106</v>
      </c>
      <c r="W61" s="4">
        <f t="shared" si="45"/>
        <v>0.68078670915938666</v>
      </c>
      <c r="X61" s="1">
        <f t="shared" si="46"/>
        <v>0.62906780446554078</v>
      </c>
    </row>
    <row r="62" spans="1:25">
      <c r="A62" s="30" t="s">
        <v>161</v>
      </c>
      <c r="B62">
        <v>135</v>
      </c>
      <c r="C62" s="2">
        <v>135.58000000000001</v>
      </c>
      <c r="D62" s="3">
        <v>0.99570000000000003</v>
      </c>
      <c r="E62" s="1">
        <f t="shared" ref="E62:E64" si="100">10%*M62+13%</f>
        <v>0.21999800400000002</v>
      </c>
      <c r="F62" s="36">
        <f t="shared" ref="F62:F64" si="101">IF(G62="",($F$1*C62-B62)/B62,H62/B62)</f>
        <v>-0.14383740740740725</v>
      </c>
      <c r="G62" s="9"/>
      <c r="H62" s="40">
        <f t="shared" ref="H62:H64" si="102">IF(G62="",$F$1*C62-B62,G62-B62)</f>
        <v>-19.41804999999998</v>
      </c>
      <c r="I62" t="s">
        <v>7</v>
      </c>
      <c r="J62" t="s">
        <v>79</v>
      </c>
      <c r="K62" s="2">
        <f t="shared" ref="K62:K64" si="103">D62*C62</f>
        <v>134.99700600000003</v>
      </c>
      <c r="L62" s="2">
        <f t="shared" ref="L62:L64" si="104">K62-B62</f>
        <v>-2.9939999999726297E-3</v>
      </c>
      <c r="M62" s="1">
        <f t="shared" ref="M62:M64" si="105">K62/150</f>
        <v>0.8999800400000002</v>
      </c>
      <c r="N62" s="6">
        <f t="shared" si="38"/>
        <v>4154.6700000000019</v>
      </c>
      <c r="O62" s="2">
        <f t="shared" si="39"/>
        <v>4136.804919000002</v>
      </c>
      <c r="P62" s="2"/>
      <c r="Q62" s="15"/>
      <c r="R62" s="6">
        <f t="shared" si="40"/>
        <v>6766.26</v>
      </c>
      <c r="S62" s="6">
        <f t="shared" si="41"/>
        <v>10903.064919000002</v>
      </c>
      <c r="T62">
        <f t="shared" si="42"/>
        <v>9275</v>
      </c>
      <c r="U62" s="6">
        <f t="shared" si="43"/>
        <v>1628.0649190000022</v>
      </c>
      <c r="V62" s="4">
        <f t="shared" si="44"/>
        <v>0.17553260582210273</v>
      </c>
      <c r="W62" s="4">
        <f t="shared" si="45"/>
        <v>0.64895721318271415</v>
      </c>
      <c r="X62" s="1">
        <f t="shared" si="46"/>
        <v>0.620583299307786</v>
      </c>
    </row>
    <row r="63" spans="1:25">
      <c r="A63" s="30" t="s">
        <v>162</v>
      </c>
      <c r="B63">
        <v>120</v>
      </c>
      <c r="C63" s="2">
        <v>119.33</v>
      </c>
      <c r="D63" s="3">
        <v>1.0056</v>
      </c>
      <c r="E63" s="1">
        <f t="shared" si="100"/>
        <v>0.20999883200000002</v>
      </c>
      <c r="F63" s="36">
        <f t="shared" si="101"/>
        <v>-0.15225979166666667</v>
      </c>
      <c r="G63" s="9"/>
      <c r="H63" s="40">
        <f t="shared" si="102"/>
        <v>-18.271174999999999</v>
      </c>
      <c r="I63" t="s">
        <v>7</v>
      </c>
      <c r="J63" t="s">
        <v>80</v>
      </c>
      <c r="K63" s="2">
        <f t="shared" si="103"/>
        <v>119.998248</v>
      </c>
      <c r="L63" s="2">
        <f t="shared" si="104"/>
        <v>-1.751999999996201E-3</v>
      </c>
      <c r="M63" s="1">
        <f t="shared" si="105"/>
        <v>0.79998831999999997</v>
      </c>
      <c r="N63" s="6">
        <f t="shared" si="38"/>
        <v>4147.7400000000016</v>
      </c>
      <c r="O63" s="2">
        <f t="shared" si="39"/>
        <v>4170.9673440000015</v>
      </c>
      <c r="P63" s="2">
        <v>126.26</v>
      </c>
      <c r="Q63" s="15">
        <v>126.97</v>
      </c>
      <c r="R63" s="6">
        <f t="shared" si="40"/>
        <v>6893.2300000000005</v>
      </c>
      <c r="S63" s="6">
        <f t="shared" si="41"/>
        <v>11064.197344000002</v>
      </c>
      <c r="T63">
        <f t="shared" si="42"/>
        <v>9395</v>
      </c>
      <c r="U63" s="6">
        <f t="shared" si="43"/>
        <v>1669.197344000002</v>
      </c>
      <c r="V63" s="4">
        <f t="shared" si="44"/>
        <v>0.17766869015433762</v>
      </c>
      <c r="W63" s="4">
        <f t="shared" si="45"/>
        <v>0.66720655535880691</v>
      </c>
      <c r="X63" s="1">
        <f t="shared" si="46"/>
        <v>0.62302124462179143</v>
      </c>
    </row>
    <row r="64" spans="1:25">
      <c r="A64" s="30" t="s">
        <v>163</v>
      </c>
      <c r="B64">
        <v>120</v>
      </c>
      <c r="C64" s="2">
        <v>118.64</v>
      </c>
      <c r="D64" s="3">
        <v>1.0115000000000001</v>
      </c>
      <c r="E64" s="1">
        <f t="shared" si="100"/>
        <v>0.21000290666666668</v>
      </c>
      <c r="F64" s="36">
        <f t="shared" si="101"/>
        <v>-0.15716166666666662</v>
      </c>
      <c r="G64" s="9"/>
      <c r="H64" s="40">
        <f t="shared" si="102"/>
        <v>-18.859399999999994</v>
      </c>
      <c r="I64" t="s">
        <v>7</v>
      </c>
      <c r="J64" t="s">
        <v>81</v>
      </c>
      <c r="K64" s="2">
        <f t="shared" si="103"/>
        <v>120.00436000000001</v>
      </c>
      <c r="L64" s="2">
        <f t="shared" si="104"/>
        <v>4.3600000000054706E-3</v>
      </c>
      <c r="M64" s="1">
        <f t="shared" si="105"/>
        <v>0.80002906666666673</v>
      </c>
      <c r="N64" s="6">
        <f t="shared" si="38"/>
        <v>3915.820000000002</v>
      </c>
      <c r="O64" s="2">
        <f t="shared" si="39"/>
        <v>3960.8519300000021</v>
      </c>
      <c r="P64" s="2">
        <v>350.56</v>
      </c>
      <c r="Q64" s="15">
        <v>354.59</v>
      </c>
      <c r="R64" s="6">
        <f t="shared" si="40"/>
        <v>7247.8200000000006</v>
      </c>
      <c r="S64" s="6">
        <f t="shared" si="41"/>
        <v>11208.671930000002</v>
      </c>
      <c r="T64">
        <f t="shared" si="42"/>
        <v>9515</v>
      </c>
      <c r="U64" s="6">
        <f t="shared" si="43"/>
        <v>1693.6719300000022</v>
      </c>
      <c r="V64" s="4">
        <f t="shared" si="44"/>
        <v>0.17800020283762508</v>
      </c>
      <c r="W64" s="4">
        <f t="shared" si="45"/>
        <v>0.74703902204500894</v>
      </c>
      <c r="X64" s="1">
        <f t="shared" si="46"/>
        <v>0.64662611639129308</v>
      </c>
    </row>
    <row r="65" spans="1:24">
      <c r="A65" s="30" t="s">
        <v>164</v>
      </c>
      <c r="B65">
        <v>120</v>
      </c>
      <c r="C65" s="2">
        <v>119.12</v>
      </c>
      <c r="D65" s="3">
        <v>1.0074000000000001</v>
      </c>
      <c r="E65" s="1">
        <f t="shared" ref="E65:E69" si="106">10%*M65+13%</f>
        <v>0.210000992</v>
      </c>
      <c r="F65" s="36">
        <f t="shared" ref="F65:F69" si="107">IF(G65="",($F$1*C65-B65)/B65,H65/B65)</f>
        <v>-0.15375166666666662</v>
      </c>
      <c r="G65" s="9"/>
      <c r="H65" s="40">
        <f t="shared" ref="H65:H69" si="108">IF(G65="",$F$1*C65-B65,G65-B65)</f>
        <v>-18.450199999999995</v>
      </c>
      <c r="I65" t="s">
        <v>7</v>
      </c>
      <c r="J65" t="s">
        <v>84</v>
      </c>
      <c r="K65" s="2">
        <f t="shared" ref="K65:K69" si="109">D65*C65</f>
        <v>120.00148800000001</v>
      </c>
      <c r="L65" s="2">
        <f t="shared" ref="L65:L69" si="110">K65-B65</f>
        <v>1.4880000000090376E-3</v>
      </c>
      <c r="M65" s="1">
        <f t="shared" ref="M65:M69" si="111">K65/150</f>
        <v>0.80000992000000004</v>
      </c>
      <c r="N65" s="6">
        <f t="shared" si="38"/>
        <v>4034.9400000000019</v>
      </c>
      <c r="O65" s="2">
        <f t="shared" si="39"/>
        <v>4064.798556000002</v>
      </c>
      <c r="P65" s="2"/>
      <c r="Q65" s="15"/>
      <c r="R65" s="6">
        <f t="shared" si="40"/>
        <v>7247.8200000000006</v>
      </c>
      <c r="S65" s="6">
        <f t="shared" si="41"/>
        <v>11312.618556000003</v>
      </c>
      <c r="T65">
        <f t="shared" si="42"/>
        <v>9635</v>
      </c>
      <c r="U65" s="6">
        <f t="shared" si="43"/>
        <v>1677.6185560000031</v>
      </c>
      <c r="V65" s="4">
        <f t="shared" si="44"/>
        <v>0.17411713087701131</v>
      </c>
      <c r="W65" s="4">
        <f t="shared" si="45"/>
        <v>0.70276165014787439</v>
      </c>
      <c r="X65" s="1">
        <f t="shared" si="46"/>
        <v>0.64068455628744692</v>
      </c>
    </row>
    <row r="66" spans="1:24">
      <c r="A66" s="30" t="s">
        <v>165</v>
      </c>
      <c r="B66">
        <v>120</v>
      </c>
      <c r="C66" s="2">
        <v>118.92</v>
      </c>
      <c r="D66" s="3">
        <v>1.0091000000000001</v>
      </c>
      <c r="E66" s="1">
        <f t="shared" si="106"/>
        <v>0.21000144800000003</v>
      </c>
      <c r="F66" s="36">
        <f t="shared" si="107"/>
        <v>-0.15517249999999999</v>
      </c>
      <c r="G66" s="9"/>
      <c r="H66" s="40">
        <f t="shared" si="108"/>
        <v>-18.620699999999999</v>
      </c>
      <c r="I66" t="s">
        <v>7</v>
      </c>
      <c r="J66" t="s">
        <v>85</v>
      </c>
      <c r="K66" s="2">
        <f t="shared" si="109"/>
        <v>120.00217200000002</v>
      </c>
      <c r="L66" s="2">
        <f t="shared" si="110"/>
        <v>2.1720000000158279E-3</v>
      </c>
      <c r="M66" s="1">
        <f t="shared" si="111"/>
        <v>0.80001448000000008</v>
      </c>
      <c r="N66" s="6">
        <f t="shared" si="38"/>
        <v>4153.8600000000015</v>
      </c>
      <c r="O66" s="2">
        <f t="shared" si="39"/>
        <v>4191.6601260000016</v>
      </c>
      <c r="P66" s="2"/>
      <c r="Q66" s="15"/>
      <c r="R66" s="6">
        <f t="shared" si="40"/>
        <v>7247.8200000000006</v>
      </c>
      <c r="S66" s="6">
        <f t="shared" si="41"/>
        <v>11439.480126000002</v>
      </c>
      <c r="T66">
        <f t="shared" si="42"/>
        <v>9755</v>
      </c>
      <c r="U66" s="6">
        <f t="shared" si="43"/>
        <v>1684.4801260000022</v>
      </c>
      <c r="V66" s="4">
        <f t="shared" si="44"/>
        <v>0.17267863926191729</v>
      </c>
      <c r="W66" s="4">
        <f t="shared" si="45"/>
        <v>0.67186246141082906</v>
      </c>
      <c r="X66" s="1">
        <f t="shared" si="46"/>
        <v>0.63357949139025405</v>
      </c>
    </row>
    <row r="67" spans="1:24">
      <c r="A67" s="30" t="s">
        <v>166</v>
      </c>
      <c r="B67">
        <v>120</v>
      </c>
      <c r="C67" s="2">
        <v>119.05</v>
      </c>
      <c r="D67" s="3">
        <v>1.008</v>
      </c>
      <c r="E67" s="1">
        <f t="shared" si="106"/>
        <v>0.21000160000000001</v>
      </c>
      <c r="F67" s="36">
        <f t="shared" si="107"/>
        <v>-0.15424895833333327</v>
      </c>
      <c r="G67" s="9"/>
      <c r="H67" s="40">
        <f t="shared" si="108"/>
        <v>-18.509874999999994</v>
      </c>
      <c r="I67" t="s">
        <v>7</v>
      </c>
      <c r="J67" t="s">
        <v>86</v>
      </c>
      <c r="K67" s="2">
        <f t="shared" si="109"/>
        <v>120.00239999999999</v>
      </c>
      <c r="L67" s="2">
        <f t="shared" si="110"/>
        <v>2.3999999999944066E-3</v>
      </c>
      <c r="M67" s="1">
        <f t="shared" si="111"/>
        <v>0.80001599999999995</v>
      </c>
      <c r="N67" s="6">
        <f t="shared" si="38"/>
        <v>4272.9100000000017</v>
      </c>
      <c r="O67" s="2">
        <f t="shared" si="39"/>
        <v>4307.0932800000019</v>
      </c>
      <c r="P67" s="2"/>
      <c r="Q67" s="15"/>
      <c r="R67" s="6">
        <f t="shared" si="40"/>
        <v>7247.8200000000006</v>
      </c>
      <c r="S67" s="6">
        <f t="shared" si="41"/>
        <v>11554.913280000002</v>
      </c>
      <c r="T67">
        <f t="shared" si="42"/>
        <v>9875</v>
      </c>
      <c r="U67" s="6">
        <f t="shared" si="43"/>
        <v>1679.9132800000025</v>
      </c>
      <c r="V67" s="4">
        <f t="shared" si="44"/>
        <v>0.1701178005063293</v>
      </c>
      <c r="W67" s="4">
        <f t="shared" si="45"/>
        <v>0.6394359274964041</v>
      </c>
      <c r="X67" s="1">
        <f t="shared" si="46"/>
        <v>0.62725005583079541</v>
      </c>
    </row>
    <row r="68" spans="1:24">
      <c r="A68" s="30" t="s">
        <v>167</v>
      </c>
      <c r="B68">
        <v>120</v>
      </c>
      <c r="C68" s="2">
        <v>121.49</v>
      </c>
      <c r="D68" s="3">
        <v>0.98770000000000002</v>
      </c>
      <c r="E68" s="1">
        <f t="shared" si="106"/>
        <v>0.20999711533333335</v>
      </c>
      <c r="F68" s="36">
        <f t="shared" si="107"/>
        <v>-0.13691479166666673</v>
      </c>
      <c r="G68" s="9"/>
      <c r="H68" s="40">
        <f t="shared" si="108"/>
        <v>-16.429775000000006</v>
      </c>
      <c r="I68" t="s">
        <v>7</v>
      </c>
      <c r="J68" t="s">
        <v>87</v>
      </c>
      <c r="K68" s="2">
        <f t="shared" si="109"/>
        <v>119.995673</v>
      </c>
      <c r="L68" s="2">
        <f t="shared" si="110"/>
        <v>-4.3270000000035225E-3</v>
      </c>
      <c r="M68" s="1">
        <f t="shared" si="111"/>
        <v>0.79997115333333335</v>
      </c>
      <c r="N68" s="6">
        <f t="shared" si="38"/>
        <v>4394.4000000000015</v>
      </c>
      <c r="O68" s="2">
        <f t="shared" si="39"/>
        <v>4340.3488800000014</v>
      </c>
      <c r="P68" s="2"/>
      <c r="Q68" s="15"/>
      <c r="R68" s="6">
        <f t="shared" si="40"/>
        <v>7247.8200000000006</v>
      </c>
      <c r="S68" s="6">
        <f t="shared" si="41"/>
        <v>11588.168880000001</v>
      </c>
      <c r="T68">
        <f t="shared" si="42"/>
        <v>9995</v>
      </c>
      <c r="U68" s="6">
        <f t="shared" si="43"/>
        <v>1593.1688800000011</v>
      </c>
      <c r="V68" s="4">
        <f t="shared" si="44"/>
        <v>0.15939658629314679</v>
      </c>
      <c r="W68" s="4">
        <f t="shared" si="45"/>
        <v>0.57992882883538832</v>
      </c>
      <c r="X68" s="1">
        <f t="shared" si="46"/>
        <v>0.62544998049769529</v>
      </c>
    </row>
    <row r="69" spans="1:24">
      <c r="A69" s="30" t="s">
        <v>168</v>
      </c>
      <c r="B69">
        <v>135</v>
      </c>
      <c r="C69" s="2">
        <v>136.99</v>
      </c>
      <c r="D69" s="3">
        <v>0.98550000000000004</v>
      </c>
      <c r="E69" s="1">
        <f t="shared" si="106"/>
        <v>0.22000243000000003</v>
      </c>
      <c r="F69" s="36">
        <f t="shared" si="107"/>
        <v>-0.13493351851851842</v>
      </c>
      <c r="G69" s="9"/>
      <c r="H69" s="40">
        <f t="shared" si="108"/>
        <v>-18.216024999999988</v>
      </c>
      <c r="I69" t="s">
        <v>7</v>
      </c>
      <c r="J69" t="s">
        <v>88</v>
      </c>
      <c r="K69" s="2">
        <f t="shared" si="109"/>
        <v>135.00364500000001</v>
      </c>
      <c r="L69" s="2">
        <f t="shared" si="110"/>
        <v>3.6450000000058935E-3</v>
      </c>
      <c r="M69" s="1">
        <f t="shared" si="111"/>
        <v>0.9000243</v>
      </c>
      <c r="N69" s="6">
        <f t="shared" si="38"/>
        <v>4531.3900000000012</v>
      </c>
      <c r="O69" s="2">
        <f t="shared" si="39"/>
        <v>4465.6848450000016</v>
      </c>
      <c r="P69" s="2"/>
      <c r="Q69" s="15"/>
      <c r="R69" s="6">
        <f t="shared" si="40"/>
        <v>7247.8200000000006</v>
      </c>
      <c r="S69" s="6">
        <f t="shared" si="41"/>
        <v>11713.504845000003</v>
      </c>
      <c r="T69">
        <f t="shared" si="42"/>
        <v>10130</v>
      </c>
      <c r="U69" s="6">
        <f t="shared" si="43"/>
        <v>1583.5048450000031</v>
      </c>
      <c r="V69" s="4">
        <f t="shared" si="44"/>
        <v>0.15631834600197458</v>
      </c>
      <c r="W69" s="4">
        <f t="shared" si="45"/>
        <v>0.54941219667057672</v>
      </c>
      <c r="X69" s="1">
        <f t="shared" si="46"/>
        <v>0.6187575875800988</v>
      </c>
    </row>
    <row r="70" spans="1:24">
      <c r="A70" s="30" t="s">
        <v>169</v>
      </c>
      <c r="B70">
        <v>135</v>
      </c>
      <c r="C70" s="2">
        <v>138.38999999999999</v>
      </c>
      <c r="D70" s="3">
        <v>0.97550000000000003</v>
      </c>
      <c r="E70" s="1">
        <f t="shared" ref="E70:E74" si="112">10%*M70+13%</f>
        <v>0.21999963</v>
      </c>
      <c r="F70" s="36">
        <f t="shared" ref="F70:F74" si="113">IF(G70="",($F$1*C70-B70)/B70,H70/B70)</f>
        <v>-0.1260927777777778</v>
      </c>
      <c r="G70" s="9"/>
      <c r="H70" s="40">
        <f t="shared" ref="H70:H74" si="114">IF(G70="",$F$1*C70-B70,G70-B70)</f>
        <v>-17.022525000000002</v>
      </c>
      <c r="I70" t="s">
        <v>7</v>
      </c>
      <c r="J70" t="s">
        <v>89</v>
      </c>
      <c r="K70" s="2">
        <f t="shared" ref="K70:K74" si="115">D70*C70</f>
        <v>134.99944499999998</v>
      </c>
      <c r="L70" s="2">
        <f t="shared" ref="L70:L74" si="116">K70-B70</f>
        <v>-5.5500000001984517E-4</v>
      </c>
      <c r="M70" s="1">
        <f t="shared" ref="M70:M74" si="117">K70/150</f>
        <v>0.89999629999999986</v>
      </c>
      <c r="N70" s="6">
        <f t="shared" si="38"/>
        <v>4669.7800000000016</v>
      </c>
      <c r="O70" s="2">
        <f t="shared" si="39"/>
        <v>4555.3703900000019</v>
      </c>
      <c r="P70" s="2"/>
      <c r="Q70" s="15"/>
      <c r="R70" s="6">
        <f t="shared" si="40"/>
        <v>7247.8200000000006</v>
      </c>
      <c r="S70" s="6">
        <f t="shared" si="41"/>
        <v>11803.190390000003</v>
      </c>
      <c r="T70">
        <f t="shared" si="42"/>
        <v>10265</v>
      </c>
      <c r="U70" s="6">
        <f t="shared" si="43"/>
        <v>1538.1903900000034</v>
      </c>
      <c r="V70" s="4">
        <f t="shared" si="44"/>
        <v>0.14984806527033645</v>
      </c>
      <c r="W70" s="4">
        <f t="shared" si="45"/>
        <v>0.50981061454735976</v>
      </c>
      <c r="X70" s="1">
        <f t="shared" si="46"/>
        <v>0.61405601032586565</v>
      </c>
    </row>
    <row r="71" spans="1:24">
      <c r="A71" s="30" t="s">
        <v>170</v>
      </c>
      <c r="B71">
        <v>135</v>
      </c>
      <c r="C71" s="2">
        <v>135.65</v>
      </c>
      <c r="D71" s="3">
        <v>0.99519999999999997</v>
      </c>
      <c r="E71" s="1">
        <f t="shared" si="112"/>
        <v>0.21999925333333337</v>
      </c>
      <c r="F71" s="36">
        <f t="shared" si="113"/>
        <v>-0.14339537037037034</v>
      </c>
      <c r="G71" s="9"/>
      <c r="H71" s="40">
        <f t="shared" si="114"/>
        <v>-19.358374999999995</v>
      </c>
      <c r="I71" t="s">
        <v>7</v>
      </c>
      <c r="J71" t="s">
        <v>90</v>
      </c>
      <c r="K71" s="2">
        <f t="shared" si="115"/>
        <v>134.99888000000001</v>
      </c>
      <c r="L71" s="2">
        <f t="shared" si="116"/>
        <v>-1.1199999999860211E-3</v>
      </c>
      <c r="M71" s="1">
        <f t="shared" si="117"/>
        <v>0.8999925333333334</v>
      </c>
      <c r="N71" s="6">
        <f t="shared" si="38"/>
        <v>4805.4300000000012</v>
      </c>
      <c r="O71" s="2">
        <f t="shared" si="39"/>
        <v>4782.3639360000006</v>
      </c>
      <c r="P71" s="2"/>
      <c r="Q71" s="15"/>
      <c r="R71" s="6">
        <f t="shared" si="40"/>
        <v>7247.8200000000006</v>
      </c>
      <c r="S71" s="6">
        <f t="shared" si="41"/>
        <v>12030.183936000001</v>
      </c>
      <c r="T71">
        <f t="shared" si="42"/>
        <v>10400</v>
      </c>
      <c r="U71" s="6">
        <f t="shared" si="43"/>
        <v>1630.1839360000013</v>
      </c>
      <c r="V71" s="4">
        <f t="shared" si="44"/>
        <v>0.15674845538461546</v>
      </c>
      <c r="W71" s="4">
        <f t="shared" si="45"/>
        <v>0.5171608017308662</v>
      </c>
      <c r="X71" s="1">
        <f t="shared" si="46"/>
        <v>0.6024695913676843</v>
      </c>
    </row>
    <row r="72" spans="1:24">
      <c r="A72" s="30" t="s">
        <v>171</v>
      </c>
      <c r="B72">
        <v>120</v>
      </c>
      <c r="C72" s="2">
        <v>119.99</v>
      </c>
      <c r="D72" s="3">
        <v>1.0001</v>
      </c>
      <c r="E72" s="1">
        <f t="shared" si="112"/>
        <v>0.21000133266666668</v>
      </c>
      <c r="F72" s="36">
        <f t="shared" si="113"/>
        <v>-0.14757104166666662</v>
      </c>
      <c r="G72" s="9"/>
      <c r="H72" s="40">
        <f t="shared" si="114"/>
        <v>-17.708524999999995</v>
      </c>
      <c r="I72" t="s">
        <v>7</v>
      </c>
      <c r="J72" t="s">
        <v>91</v>
      </c>
      <c r="K72" s="2">
        <f t="shared" si="115"/>
        <v>120.001999</v>
      </c>
      <c r="L72" s="2">
        <f t="shared" si="116"/>
        <v>1.9989999999978636E-3</v>
      </c>
      <c r="M72" s="1">
        <f t="shared" si="117"/>
        <v>0.80001332666666669</v>
      </c>
      <c r="N72" s="6">
        <f t="shared" si="38"/>
        <v>4925.420000000001</v>
      </c>
      <c r="O72" s="2">
        <f t="shared" si="39"/>
        <v>4925.9125420000009</v>
      </c>
      <c r="P72" s="2"/>
      <c r="Q72" s="15"/>
      <c r="R72" s="6">
        <f t="shared" si="40"/>
        <v>7247.8200000000006</v>
      </c>
      <c r="S72" s="6">
        <f t="shared" si="41"/>
        <v>12173.732542000002</v>
      </c>
      <c r="T72">
        <f t="shared" si="42"/>
        <v>10520</v>
      </c>
      <c r="U72" s="6">
        <f t="shared" si="43"/>
        <v>1653.7325420000016</v>
      </c>
      <c r="V72" s="4">
        <f t="shared" si="44"/>
        <v>0.15719891083650195</v>
      </c>
      <c r="W72" s="4">
        <f t="shared" si="45"/>
        <v>0.50539167833065468</v>
      </c>
      <c r="X72" s="1">
        <f t="shared" si="46"/>
        <v>0.59536547028568687</v>
      </c>
    </row>
    <row r="73" spans="1:24">
      <c r="A73" s="30" t="s">
        <v>172</v>
      </c>
      <c r="B73">
        <v>120</v>
      </c>
      <c r="C73" s="2">
        <v>120.63</v>
      </c>
      <c r="D73" s="3">
        <v>0.99480000000000002</v>
      </c>
      <c r="E73" s="1">
        <f t="shared" si="112"/>
        <v>0.21000181600000001</v>
      </c>
      <c r="F73" s="36">
        <f t="shared" si="113"/>
        <v>-0.14302437500000001</v>
      </c>
      <c r="G73" s="9"/>
      <c r="H73" s="40">
        <f t="shared" si="114"/>
        <v>-17.162925000000001</v>
      </c>
      <c r="I73" t="s">
        <v>7</v>
      </c>
      <c r="J73" t="s">
        <v>92</v>
      </c>
      <c r="K73" s="2">
        <f t="shared" si="115"/>
        <v>120.002724</v>
      </c>
      <c r="L73" s="2">
        <f t="shared" si="116"/>
        <v>2.7240000000006148E-3</v>
      </c>
      <c r="M73" s="1">
        <f t="shared" si="117"/>
        <v>0.80001816000000003</v>
      </c>
      <c r="N73" s="6">
        <f t="shared" si="38"/>
        <v>5046.0500000000011</v>
      </c>
      <c r="O73" s="2">
        <f t="shared" si="39"/>
        <v>5019.8105400000013</v>
      </c>
      <c r="P73" s="2"/>
      <c r="Q73" s="15"/>
      <c r="R73" s="6">
        <f t="shared" si="40"/>
        <v>7247.8200000000006</v>
      </c>
      <c r="S73" s="6">
        <f t="shared" si="41"/>
        <v>12267.630540000002</v>
      </c>
      <c r="T73">
        <f t="shared" si="42"/>
        <v>10640</v>
      </c>
      <c r="U73" s="6">
        <f t="shared" si="43"/>
        <v>1627.6305400000019</v>
      </c>
      <c r="V73" s="4">
        <f t="shared" si="44"/>
        <v>0.15297279511278217</v>
      </c>
      <c r="W73" s="4">
        <f t="shared" si="45"/>
        <v>0.47981844713429189</v>
      </c>
      <c r="X73" s="1">
        <f t="shared" si="46"/>
        <v>0.59080846756573413</v>
      </c>
    </row>
    <row r="74" spans="1:24">
      <c r="A74" s="30" t="s">
        <v>173</v>
      </c>
      <c r="B74">
        <v>120</v>
      </c>
      <c r="C74" s="2">
        <v>119.93</v>
      </c>
      <c r="D74" s="3">
        <v>1.0005999999999999</v>
      </c>
      <c r="E74" s="1">
        <f t="shared" si="112"/>
        <v>0.21000130533333333</v>
      </c>
      <c r="F74" s="36">
        <f t="shared" si="113"/>
        <v>-0.14799729166666656</v>
      </c>
      <c r="G74" s="9"/>
      <c r="H74" s="40">
        <f t="shared" si="114"/>
        <v>-17.759674999999987</v>
      </c>
      <c r="I74" t="s">
        <v>7</v>
      </c>
      <c r="J74" t="s">
        <v>93</v>
      </c>
      <c r="K74" s="2">
        <f t="shared" si="115"/>
        <v>120.001958</v>
      </c>
      <c r="L74" s="2">
        <f t="shared" si="116"/>
        <v>1.9580000000019027E-3</v>
      </c>
      <c r="M74" s="1">
        <f t="shared" si="117"/>
        <v>0.80001305333333339</v>
      </c>
      <c r="N74" s="6">
        <f t="shared" si="38"/>
        <v>5165.9800000000014</v>
      </c>
      <c r="O74" s="2">
        <f t="shared" si="39"/>
        <v>5169.0795880000014</v>
      </c>
      <c r="P74" s="2"/>
      <c r="Q74" s="15"/>
      <c r="R74" s="6">
        <f t="shared" si="40"/>
        <v>7247.8200000000006</v>
      </c>
      <c r="S74" s="6">
        <f t="shared" si="41"/>
        <v>12416.899588000002</v>
      </c>
      <c r="T74">
        <f t="shared" si="42"/>
        <v>10760</v>
      </c>
      <c r="U74" s="6">
        <f t="shared" si="43"/>
        <v>1656.899588000002</v>
      </c>
      <c r="V74" s="4">
        <f t="shared" si="44"/>
        <v>0.15398695055762102</v>
      </c>
      <c r="W74" s="4">
        <f t="shared" si="45"/>
        <v>0.47175816387542846</v>
      </c>
      <c r="X74" s="1">
        <f t="shared" si="46"/>
        <v>0.58370609737429724</v>
      </c>
    </row>
    <row r="75" spans="1:24">
      <c r="A75" s="30" t="s">
        <v>174</v>
      </c>
      <c r="B75">
        <v>120</v>
      </c>
      <c r="C75" s="2">
        <v>121.67</v>
      </c>
      <c r="D75" s="3">
        <v>0.98629999999999995</v>
      </c>
      <c r="E75" s="1">
        <f t="shared" ref="E75:E79" si="118">10%*M75+13%</f>
        <v>0.21000208066666667</v>
      </c>
      <c r="F75" s="36">
        <f t="shared" ref="F75:F79" si="119">IF(G75="",($F$1*C75-B75)/B75,H75/B75)</f>
        <v>-0.13563604166666668</v>
      </c>
      <c r="G75" s="9"/>
      <c r="H75" s="40">
        <f t="shared" ref="H75:H79" si="120">IF(G75="",$F$1*C75-B75,G75-B75)</f>
        <v>-16.276325</v>
      </c>
      <c r="I75" t="s">
        <v>7</v>
      </c>
      <c r="J75" t="s">
        <v>95</v>
      </c>
      <c r="K75" s="2">
        <f t="shared" ref="K75:K79" si="121">D75*C75</f>
        <v>120.00312099999999</v>
      </c>
      <c r="L75" s="2">
        <f t="shared" ref="L75:L79" si="122">K75-B75</f>
        <v>3.120999999993046E-3</v>
      </c>
      <c r="M75" s="1">
        <f t="shared" ref="M75:M79" si="123">K75/150</f>
        <v>0.80002080666666664</v>
      </c>
      <c r="N75" s="6">
        <f t="shared" si="38"/>
        <v>5287.6500000000015</v>
      </c>
      <c r="O75" s="2">
        <f t="shared" si="39"/>
        <v>5215.2091950000013</v>
      </c>
      <c r="P75" s="2"/>
      <c r="Q75" s="15"/>
      <c r="R75" s="6">
        <f t="shared" si="40"/>
        <v>7247.8200000000006</v>
      </c>
      <c r="S75" s="6">
        <f t="shared" si="41"/>
        <v>12463.029195000003</v>
      </c>
      <c r="T75">
        <f t="shared" si="42"/>
        <v>10880</v>
      </c>
      <c r="U75" s="6">
        <f t="shared" si="43"/>
        <v>1583.0291950000028</v>
      </c>
      <c r="V75" s="4">
        <f t="shared" si="44"/>
        <v>0.14549900689338258</v>
      </c>
      <c r="W75" s="4">
        <f t="shared" si="45"/>
        <v>0.43583445616682059</v>
      </c>
      <c r="X75" s="1">
        <f t="shared" si="46"/>
        <v>0.58154561676768979</v>
      </c>
    </row>
    <row r="76" spans="1:24">
      <c r="A76" s="30" t="s">
        <v>175</v>
      </c>
      <c r="B76">
        <v>135</v>
      </c>
      <c r="C76" s="2">
        <v>139.02000000000001</v>
      </c>
      <c r="D76" s="3">
        <v>0.97109999999999996</v>
      </c>
      <c r="E76" s="1">
        <f t="shared" si="118"/>
        <v>0.22000154799999999</v>
      </c>
      <c r="F76" s="36">
        <f t="shared" si="119"/>
        <v>-0.12211444444444434</v>
      </c>
      <c r="G76" s="9"/>
      <c r="H76" s="40">
        <f t="shared" si="120"/>
        <v>-16.485449999999986</v>
      </c>
      <c r="I76" t="s">
        <v>7</v>
      </c>
      <c r="J76" t="s">
        <v>96</v>
      </c>
      <c r="K76" s="2">
        <f t="shared" si="121"/>
        <v>135.00232199999999</v>
      </c>
      <c r="L76" s="2">
        <f t="shared" si="122"/>
        <v>2.3219999999923857E-3</v>
      </c>
      <c r="M76" s="1">
        <f t="shared" si="123"/>
        <v>0.90001547999999998</v>
      </c>
      <c r="N76" s="6">
        <f t="shared" si="38"/>
        <v>5426.6700000000019</v>
      </c>
      <c r="O76" s="2">
        <f t="shared" si="39"/>
        <v>5269.839237000002</v>
      </c>
      <c r="P76" s="2"/>
      <c r="Q76" s="15"/>
      <c r="R76" s="6">
        <f t="shared" si="40"/>
        <v>7247.8200000000006</v>
      </c>
      <c r="S76" s="6">
        <f t="shared" si="41"/>
        <v>12517.659237000003</v>
      </c>
      <c r="T76">
        <f t="shared" si="42"/>
        <v>11015</v>
      </c>
      <c r="U76" s="6">
        <f t="shared" si="43"/>
        <v>1502.6592370000035</v>
      </c>
      <c r="V76" s="4">
        <f t="shared" si="44"/>
        <v>0.13641935878347744</v>
      </c>
      <c r="W76" s="4">
        <f t="shared" si="45"/>
        <v>0.39888171974792885</v>
      </c>
      <c r="X76" s="1">
        <f t="shared" si="46"/>
        <v>0.57900761338643225</v>
      </c>
    </row>
    <row r="77" spans="1:24">
      <c r="A77" s="30" t="s">
        <v>176</v>
      </c>
      <c r="B77">
        <v>135</v>
      </c>
      <c r="C77" s="2">
        <v>137.81</v>
      </c>
      <c r="D77" s="3">
        <v>0.97960000000000003</v>
      </c>
      <c r="E77" s="1">
        <f t="shared" si="118"/>
        <v>0.21999911733333335</v>
      </c>
      <c r="F77" s="36">
        <f t="shared" si="119"/>
        <v>-0.12975537037037027</v>
      </c>
      <c r="G77" s="9"/>
      <c r="H77" s="40">
        <f t="shared" si="120"/>
        <v>-17.516974999999988</v>
      </c>
      <c r="I77" t="s">
        <v>7</v>
      </c>
      <c r="J77" t="s">
        <v>97</v>
      </c>
      <c r="K77" s="2">
        <f t="shared" si="121"/>
        <v>134.99867600000002</v>
      </c>
      <c r="L77" s="2">
        <f t="shared" si="122"/>
        <v>-1.3239999999825613E-3</v>
      </c>
      <c r="M77" s="1">
        <f t="shared" si="123"/>
        <v>0.89999117333333345</v>
      </c>
      <c r="N77" s="6">
        <f t="shared" si="38"/>
        <v>5564.4800000000023</v>
      </c>
      <c r="O77" s="2">
        <f t="shared" si="39"/>
        <v>5450.964608000002</v>
      </c>
      <c r="P77" s="2"/>
      <c r="Q77" s="15"/>
      <c r="R77" s="6">
        <f t="shared" si="40"/>
        <v>7247.8200000000006</v>
      </c>
      <c r="S77" s="6">
        <f t="shared" si="41"/>
        <v>12698.784608000002</v>
      </c>
      <c r="T77">
        <f t="shared" si="42"/>
        <v>11150</v>
      </c>
      <c r="U77" s="6">
        <f t="shared" si="43"/>
        <v>1548.7846080000018</v>
      </c>
      <c r="V77" s="4">
        <f t="shared" si="44"/>
        <v>0.13890444914798228</v>
      </c>
      <c r="W77" s="4">
        <f t="shared" si="45"/>
        <v>0.39690240019681378</v>
      </c>
      <c r="X77" s="1">
        <f t="shared" si="46"/>
        <v>0.57074910896858644</v>
      </c>
    </row>
    <row r="78" spans="1:24">
      <c r="A78" s="30" t="s">
        <v>177</v>
      </c>
      <c r="B78">
        <v>135</v>
      </c>
      <c r="C78" s="2">
        <v>143.16</v>
      </c>
      <c r="D78" s="3">
        <v>0.94299999999999995</v>
      </c>
      <c r="E78" s="1">
        <f t="shared" si="118"/>
        <v>0.21999992000000002</v>
      </c>
      <c r="F78" s="36">
        <f t="shared" si="119"/>
        <v>-9.5971111111111049E-2</v>
      </c>
      <c r="G78" s="9"/>
      <c r="H78" s="40">
        <f t="shared" si="120"/>
        <v>-12.956099999999992</v>
      </c>
      <c r="I78" t="s">
        <v>7</v>
      </c>
      <c r="J78" t="s">
        <v>98</v>
      </c>
      <c r="K78" s="2">
        <f t="shared" si="121"/>
        <v>134.99987999999999</v>
      </c>
      <c r="L78" s="2">
        <f t="shared" si="122"/>
        <v>-1.2000000000966793E-4</v>
      </c>
      <c r="M78" s="1">
        <f t="shared" si="123"/>
        <v>0.89999919999999989</v>
      </c>
      <c r="N78" s="6">
        <f t="shared" si="38"/>
        <v>5707.6400000000021</v>
      </c>
      <c r="O78" s="2">
        <f t="shared" si="39"/>
        <v>5382.3045200000015</v>
      </c>
      <c r="P78" s="2"/>
      <c r="Q78" s="15"/>
      <c r="R78" s="6">
        <f t="shared" si="40"/>
        <v>7247.8200000000006</v>
      </c>
      <c r="S78" s="6">
        <f t="shared" si="41"/>
        <v>12630.124520000001</v>
      </c>
      <c r="T78">
        <f t="shared" si="42"/>
        <v>11285</v>
      </c>
      <c r="U78" s="6">
        <f t="shared" si="43"/>
        <v>1345.1245200000012</v>
      </c>
      <c r="V78" s="4">
        <f t="shared" si="44"/>
        <v>0.11919579264510416</v>
      </c>
      <c r="W78" s="4">
        <f t="shared" si="45"/>
        <v>0.33318418301884045</v>
      </c>
      <c r="X78" s="1">
        <f t="shared" si="46"/>
        <v>0.57385182454242345</v>
      </c>
    </row>
    <row r="79" spans="1:24">
      <c r="A79" s="30" t="s">
        <v>178</v>
      </c>
      <c r="B79">
        <v>135</v>
      </c>
      <c r="C79" s="2">
        <v>144.37</v>
      </c>
      <c r="D79" s="3">
        <v>0.93510000000000004</v>
      </c>
      <c r="E79" s="1">
        <f t="shared" si="118"/>
        <v>0.220000258</v>
      </c>
      <c r="F79" s="36">
        <f t="shared" si="119"/>
        <v>-8.8330185185185109E-2</v>
      </c>
      <c r="G79" s="9"/>
      <c r="H79" s="40">
        <f t="shared" si="120"/>
        <v>-11.92457499999999</v>
      </c>
      <c r="I79" t="s">
        <v>7</v>
      </c>
      <c r="J79" t="s">
        <v>99</v>
      </c>
      <c r="K79" s="2">
        <f t="shared" si="121"/>
        <v>135.00038700000002</v>
      </c>
      <c r="L79" s="2">
        <f t="shared" si="122"/>
        <v>3.8700000001767876E-4</v>
      </c>
      <c r="M79" s="1">
        <f t="shared" si="123"/>
        <v>0.90000258000000011</v>
      </c>
      <c r="N79" s="6">
        <f t="shared" si="38"/>
        <v>5852.010000000002</v>
      </c>
      <c r="O79" s="2">
        <f t="shared" si="39"/>
        <v>5472.2145510000018</v>
      </c>
      <c r="P79" s="2"/>
      <c r="Q79" s="15"/>
      <c r="R79" s="6">
        <f t="shared" si="40"/>
        <v>7247.8200000000006</v>
      </c>
      <c r="S79" s="6">
        <f t="shared" si="41"/>
        <v>12720.034551000002</v>
      </c>
      <c r="T79">
        <f t="shared" si="42"/>
        <v>11420</v>
      </c>
      <c r="U79" s="6">
        <f t="shared" si="43"/>
        <v>1300.0345510000025</v>
      </c>
      <c r="V79" s="4">
        <f t="shared" si="44"/>
        <v>0.11383840201401063</v>
      </c>
      <c r="W79" s="4">
        <f t="shared" si="45"/>
        <v>0.31159598842811254</v>
      </c>
      <c r="X79" s="1">
        <f t="shared" si="46"/>
        <v>0.56979562209052359</v>
      </c>
    </row>
    <row r="80" spans="1:24">
      <c r="A80" s="30" t="s">
        <v>179</v>
      </c>
      <c r="B80">
        <v>135</v>
      </c>
      <c r="C80" s="2">
        <v>148.08000000000001</v>
      </c>
      <c r="D80" s="3">
        <v>0.91169999999999995</v>
      </c>
      <c r="E80" s="1">
        <f t="shared" ref="E80:E81" si="124">10%*M80+13%</f>
        <v>0.22000302399999999</v>
      </c>
      <c r="F80" s="36">
        <f t="shared" ref="F80:F81" si="125">IF(G80="",($F$1*C80-B80)/B80,H80/B80)</f>
        <v>-6.490222222222207E-2</v>
      </c>
      <c r="G80" s="9"/>
      <c r="H80" s="40">
        <f t="shared" ref="H80:H81" si="126">IF(G80="",$F$1*C80-B80,G80-B80)</f>
        <v>-8.7617999999999796</v>
      </c>
      <c r="I80" t="s">
        <v>7</v>
      </c>
      <c r="J80" t="s">
        <v>100</v>
      </c>
      <c r="K80" s="2">
        <f t="shared" ref="K80:K81" si="127">D80*C80</f>
        <v>135.004536</v>
      </c>
      <c r="L80" s="2">
        <f t="shared" ref="L80:L81" si="128">K80-B80</f>
        <v>4.5360000000016498E-3</v>
      </c>
      <c r="M80" s="1">
        <f t="shared" ref="M80:M81" si="129">K80/150</f>
        <v>0.90003023999999998</v>
      </c>
      <c r="N80" s="6">
        <f t="shared" si="38"/>
        <v>6000.090000000002</v>
      </c>
      <c r="O80" s="2">
        <f t="shared" si="39"/>
        <v>5470.2820530000017</v>
      </c>
      <c r="P80" s="2"/>
      <c r="Q80" s="15"/>
      <c r="R80" s="6">
        <f t="shared" si="40"/>
        <v>7247.8200000000006</v>
      </c>
      <c r="S80" s="6">
        <f t="shared" si="41"/>
        <v>12718.102053000002</v>
      </c>
      <c r="T80">
        <f t="shared" si="42"/>
        <v>11555</v>
      </c>
      <c r="U80" s="6">
        <f t="shared" si="43"/>
        <v>1163.1020530000023</v>
      </c>
      <c r="V80" s="4">
        <f t="shared" si="44"/>
        <v>0.10065790160103871</v>
      </c>
      <c r="W80" s="4">
        <f t="shared" si="45"/>
        <v>0.27003794895964472</v>
      </c>
      <c r="X80" s="1">
        <f t="shared" si="46"/>
        <v>0.56988220174647464</v>
      </c>
    </row>
    <row r="81" spans="1:24">
      <c r="A81" s="30" t="s">
        <v>180</v>
      </c>
      <c r="B81">
        <v>135</v>
      </c>
      <c r="C81" s="2">
        <v>147.01</v>
      </c>
      <c r="D81" s="3">
        <v>0.91830000000000001</v>
      </c>
      <c r="E81" s="1">
        <f t="shared" si="124"/>
        <v>0.219999522</v>
      </c>
      <c r="F81" s="36">
        <f t="shared" si="125"/>
        <v>-7.1659074074074069E-2</v>
      </c>
      <c r="G81" s="9"/>
      <c r="H81" s="40">
        <f t="shared" si="126"/>
        <v>-9.6739749999999987</v>
      </c>
      <c r="I81" t="s">
        <v>7</v>
      </c>
      <c r="J81" t="s">
        <v>101</v>
      </c>
      <c r="K81" s="2">
        <f t="shared" si="127"/>
        <v>134.99928299999999</v>
      </c>
      <c r="L81" s="2">
        <f t="shared" si="128"/>
        <v>-7.1700000000873843E-4</v>
      </c>
      <c r="M81" s="1">
        <f t="shared" si="129"/>
        <v>0.89999521999999998</v>
      </c>
      <c r="N81" s="6">
        <f t="shared" si="38"/>
        <v>6147.1000000000022</v>
      </c>
      <c r="O81" s="2">
        <f t="shared" si="39"/>
        <v>5644.8819300000023</v>
      </c>
      <c r="P81" s="2"/>
      <c r="Q81" s="15"/>
      <c r="R81" s="6">
        <f t="shared" si="40"/>
        <v>7247.8200000000006</v>
      </c>
      <c r="S81" s="6">
        <f t="shared" si="41"/>
        <v>12892.701930000003</v>
      </c>
      <c r="T81">
        <f t="shared" si="42"/>
        <v>11690</v>
      </c>
      <c r="U81" s="6">
        <f t="shared" si="43"/>
        <v>1202.7019300000029</v>
      </c>
      <c r="V81" s="4">
        <f t="shared" si="44"/>
        <v>0.10288297091531251</v>
      </c>
      <c r="W81" s="4">
        <f t="shared" si="45"/>
        <v>0.27074587927549154</v>
      </c>
      <c r="X81" s="1">
        <f t="shared" si="46"/>
        <v>0.56216455164724333</v>
      </c>
    </row>
    <row r="82" spans="1:24">
      <c r="A82" s="30" t="s">
        <v>260</v>
      </c>
      <c r="B82">
        <v>135</v>
      </c>
      <c r="C82" s="2">
        <v>158.28</v>
      </c>
      <c r="D82" s="3">
        <v>0.85289999999999999</v>
      </c>
      <c r="E82" s="1">
        <f t="shared" ref="E82" si="130">10%*M82+13%</f>
        <v>0.21999800800000002</v>
      </c>
      <c r="F82" s="36">
        <f t="shared" ref="F82" si="131">IF(G82="",($F$1*C82-B82)/B82,H82/B82)</f>
        <v>-4.9111111111099282E-4</v>
      </c>
      <c r="G82" s="9"/>
      <c r="H82" s="40">
        <f t="shared" ref="H82" si="132">IF(G82="",$F$1*C82-B82,G82-B82)</f>
        <v>-6.6299999999984038E-2</v>
      </c>
      <c r="I82" t="s">
        <v>7</v>
      </c>
      <c r="J82" t="s">
        <v>266</v>
      </c>
      <c r="K82" s="2">
        <f t="shared" ref="K82" si="133">D82*C82</f>
        <v>134.99701200000001</v>
      </c>
      <c r="L82" s="2">
        <f t="shared" ref="L82" si="134">K82-B82</f>
        <v>-2.9879999999877782E-3</v>
      </c>
      <c r="M82" s="1">
        <f t="shared" ref="M82" si="135">K82/150</f>
        <v>0.89998008000000007</v>
      </c>
      <c r="N82" s="6">
        <f t="shared" si="38"/>
        <v>6305.3800000000019</v>
      </c>
      <c r="O82" s="2">
        <f t="shared" si="39"/>
        <v>5377.8586020000012</v>
      </c>
      <c r="P82" s="2"/>
      <c r="Q82" s="15"/>
      <c r="R82" s="6">
        <f t="shared" si="40"/>
        <v>7247.8200000000006</v>
      </c>
      <c r="S82" s="6">
        <f t="shared" si="41"/>
        <v>12625.678602000002</v>
      </c>
      <c r="T82">
        <f t="shared" si="42"/>
        <v>11825</v>
      </c>
      <c r="U82" s="6">
        <f t="shared" si="43"/>
        <v>800.67860200000177</v>
      </c>
      <c r="V82" s="4">
        <f t="shared" si="44"/>
        <v>6.7710664016913391E-2</v>
      </c>
      <c r="W82" s="4">
        <f t="shared" si="45"/>
        <v>0.17492836244150367</v>
      </c>
      <c r="X82" s="1">
        <f t="shared" si="46"/>
        <v>0.57405389670317541</v>
      </c>
    </row>
    <row r="83" spans="1:24">
      <c r="A83" s="30" t="s">
        <v>261</v>
      </c>
      <c r="B83">
        <v>90</v>
      </c>
      <c r="C83" s="2">
        <v>104.2</v>
      </c>
      <c r="D83" s="3">
        <v>0.86370000000000002</v>
      </c>
      <c r="E83" s="1">
        <f t="shared" ref="E83:E85" si="136">10%*M83+13%</f>
        <v>0.18999836000000001</v>
      </c>
      <c r="F83" s="36">
        <f t="shared" ref="F83:F85" si="137">IF(G83="",($F$1*C83-B83)/B83,H83/B83)</f>
        <v>-1.2994444444444437E-2</v>
      </c>
      <c r="G83" s="9"/>
      <c r="H83" s="40">
        <f t="shared" ref="H83:H85" si="138">IF(G83="",$F$1*C83-B83,G83-B83)</f>
        <v>-1.1694999999999993</v>
      </c>
      <c r="I83" t="s">
        <v>7</v>
      </c>
      <c r="J83" t="s">
        <v>269</v>
      </c>
      <c r="K83" s="2">
        <f t="shared" ref="K83:K85" si="139">D83*C83</f>
        <v>89.997540000000001</v>
      </c>
      <c r="L83" s="2">
        <f t="shared" ref="L83:L85" si="140">K83-B83</f>
        <v>-2.4599999999992406E-3</v>
      </c>
      <c r="M83" s="1">
        <f t="shared" ref="M83:M85" si="141">K83/150</f>
        <v>0.59998359999999995</v>
      </c>
      <c r="N83" s="6">
        <f t="shared" si="38"/>
        <v>6409.5800000000017</v>
      </c>
      <c r="O83" s="2">
        <f t="shared" si="39"/>
        <v>5535.9542460000021</v>
      </c>
      <c r="P83" s="2"/>
      <c r="Q83" s="15"/>
      <c r="R83" s="6">
        <f t="shared" si="40"/>
        <v>7247.8200000000006</v>
      </c>
      <c r="S83" s="6">
        <f t="shared" si="41"/>
        <v>12783.774246000003</v>
      </c>
      <c r="T83">
        <f t="shared" si="42"/>
        <v>11915</v>
      </c>
      <c r="U83" s="6">
        <f t="shared" si="43"/>
        <v>868.77424600000268</v>
      </c>
      <c r="V83" s="4">
        <f t="shared" si="44"/>
        <v>7.2914330339907796E-2</v>
      </c>
      <c r="W83" s="4">
        <f t="shared" si="45"/>
        <v>0.18614543385941884</v>
      </c>
      <c r="X83" s="1">
        <f t="shared" si="46"/>
        <v>0.56695463018426018</v>
      </c>
    </row>
    <row r="84" spans="1:24">
      <c r="A84" s="30" t="s">
        <v>262</v>
      </c>
      <c r="B84">
        <v>90</v>
      </c>
      <c r="C84" s="2">
        <v>104.64</v>
      </c>
      <c r="D84" s="3">
        <v>0.86009999999999998</v>
      </c>
      <c r="E84" s="1">
        <f t="shared" si="136"/>
        <v>0.190000576</v>
      </c>
      <c r="F84" s="36">
        <f t="shared" si="137"/>
        <v>-8.8266666666666216E-3</v>
      </c>
      <c r="G84" s="9"/>
      <c r="H84" s="40">
        <f t="shared" si="138"/>
        <v>-0.794399999999996</v>
      </c>
      <c r="I84" t="s">
        <v>7</v>
      </c>
      <c r="J84" t="s">
        <v>271</v>
      </c>
      <c r="K84" s="2">
        <f t="shared" si="139"/>
        <v>90.000863999999993</v>
      </c>
      <c r="L84" s="2">
        <f t="shared" si="140"/>
        <v>8.6399999999287047E-4</v>
      </c>
      <c r="M84" s="1">
        <f t="shared" si="141"/>
        <v>0.60000575999999994</v>
      </c>
      <c r="N84" s="6">
        <f t="shared" si="38"/>
        <v>6514.2200000000021</v>
      </c>
      <c r="O84" s="2">
        <f t="shared" si="39"/>
        <v>5602.8806220000015</v>
      </c>
      <c r="P84" s="2"/>
      <c r="Q84" s="15"/>
      <c r="R84" s="6">
        <f t="shared" si="40"/>
        <v>7247.8200000000006</v>
      </c>
      <c r="S84" s="6">
        <f t="shared" si="41"/>
        <v>12850.700622000002</v>
      </c>
      <c r="T84">
        <f t="shared" si="42"/>
        <v>12005</v>
      </c>
      <c r="U84" s="6">
        <f t="shared" si="43"/>
        <v>845.70062200000211</v>
      </c>
      <c r="V84" s="4">
        <f t="shared" si="44"/>
        <v>7.0445699458559163E-2</v>
      </c>
      <c r="W84" s="4">
        <f t="shared" si="45"/>
        <v>0.177773517504068</v>
      </c>
      <c r="X84" s="1">
        <f t="shared" si="46"/>
        <v>0.56400193368383023</v>
      </c>
    </row>
    <row r="85" spans="1:24">
      <c r="A85" s="30" t="s">
        <v>263</v>
      </c>
      <c r="B85">
        <v>90</v>
      </c>
      <c r="C85" s="2">
        <v>105.82</v>
      </c>
      <c r="D85" s="3">
        <v>0.85050000000000003</v>
      </c>
      <c r="E85" s="1">
        <f t="shared" si="136"/>
        <v>0.18999994000000001</v>
      </c>
      <c r="F85" s="36">
        <f t="shared" si="137"/>
        <v>2.350555555555584E-3</v>
      </c>
      <c r="G85" s="9"/>
      <c r="H85" s="40">
        <f t="shared" si="138"/>
        <v>0.21155000000000257</v>
      </c>
      <c r="I85" t="s">
        <v>7</v>
      </c>
      <c r="J85" t="s">
        <v>273</v>
      </c>
      <c r="K85" s="2">
        <f t="shared" si="139"/>
        <v>89.99991</v>
      </c>
      <c r="L85" s="2">
        <f t="shared" si="140"/>
        <v>-9.0000000000145519E-5</v>
      </c>
      <c r="M85" s="1">
        <f t="shared" si="141"/>
        <v>0.59999939999999996</v>
      </c>
      <c r="N85" s="6">
        <f t="shared" si="38"/>
        <v>6620.0400000000018</v>
      </c>
      <c r="O85" s="2">
        <f t="shared" si="39"/>
        <v>5630.3440200000014</v>
      </c>
      <c r="P85" s="2"/>
      <c r="Q85" s="15"/>
      <c r="R85" s="6">
        <f t="shared" si="40"/>
        <v>7247.8200000000006</v>
      </c>
      <c r="S85" s="6">
        <f t="shared" si="41"/>
        <v>12878.164020000002</v>
      </c>
      <c r="T85">
        <f t="shared" si="42"/>
        <v>12095</v>
      </c>
      <c r="U85" s="6">
        <f t="shared" si="43"/>
        <v>783.16402000000198</v>
      </c>
      <c r="V85" s="4">
        <f t="shared" si="44"/>
        <v>6.4751055808185409E-2</v>
      </c>
      <c r="W85" s="4">
        <f t="shared" si="45"/>
        <v>0.16157106193704429</v>
      </c>
      <c r="X85" s="1">
        <f t="shared" si="46"/>
        <v>0.56279916832430588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142">10%*M86+13%</f>
        <v>0.18999757</v>
      </c>
      <c r="F86" s="36">
        <f t="shared" ref="F86" si="143">IF(G86="",($F$1*C86-B86)/B86,H86/B86)</f>
        <v>-3.0518055555555496E-2</v>
      </c>
      <c r="G86" s="9"/>
      <c r="H86" s="40">
        <f t="shared" ref="H86" si="144">IF(G86="",$F$1*C86-B86,G86-B86)</f>
        <v>-2.7466249999999945</v>
      </c>
      <c r="I86" t="s">
        <v>7</v>
      </c>
      <c r="J86" t="s">
        <v>275</v>
      </c>
      <c r="K86" s="2">
        <f t="shared" ref="K86" si="145">D86*C86</f>
        <v>89.996354999999994</v>
      </c>
      <c r="L86" s="2">
        <f t="shared" ref="L86" si="146">K86-B86</f>
        <v>-3.6450000000058935E-3</v>
      </c>
      <c r="M86" s="1">
        <f t="shared" ref="M86" si="147">K86/150</f>
        <v>0.5999757</v>
      </c>
      <c r="N86" s="6">
        <f t="shared" si="38"/>
        <v>6722.3900000000021</v>
      </c>
      <c r="O86" s="2">
        <f t="shared" si="39"/>
        <v>5910.9975270000014</v>
      </c>
      <c r="R86" s="6">
        <f t="shared" si="40"/>
        <v>7247.8200000000006</v>
      </c>
      <c r="S86" s="6">
        <f t="shared" si="41"/>
        <v>13158.817527000003</v>
      </c>
      <c r="T86">
        <f t="shared" si="42"/>
        <v>12185</v>
      </c>
      <c r="U86" s="6">
        <f t="shared" si="43"/>
        <v>973.81752700000288</v>
      </c>
      <c r="V86" s="4">
        <f t="shared" si="44"/>
        <v>7.9919370291342107E-2</v>
      </c>
      <c r="W86" s="4">
        <f t="shared" si="45"/>
        <v>0.19724164948411893</v>
      </c>
      <c r="X86" s="1">
        <f t="shared" si="46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148">10%*M87+13%</f>
        <v>0.21999780266666669</v>
      </c>
      <c r="F87" s="36">
        <f t="shared" ref="F87:F91" si="149">IF(G87="",($F$1*C87-B87)/B87,H87/B87)</f>
        <v>-1.9688148148148028E-2</v>
      </c>
      <c r="G87" s="9"/>
      <c r="H87" s="40">
        <f t="shared" ref="H87:H91" si="150">IF(G87="",$F$1*C87-B87,G87-B87)</f>
        <v>-2.6578999999999837</v>
      </c>
      <c r="I87" t="s">
        <v>7</v>
      </c>
      <c r="J87" t="s">
        <v>316</v>
      </c>
      <c r="K87" s="2">
        <f t="shared" ref="K87:K91" si="151">D87*C87</f>
        <v>134.99670400000002</v>
      </c>
      <c r="L87" s="2">
        <f t="shared" ref="L87:L91" si="152">K87-B87</f>
        <v>-3.2959999999775391E-3</v>
      </c>
      <c r="M87" s="1">
        <f t="shared" ref="M87:M91" si="153">K87/150</f>
        <v>0.89997802666666682</v>
      </c>
      <c r="N87" s="6">
        <f t="shared" si="38"/>
        <v>6877.6300000000019</v>
      </c>
      <c r="O87" s="2">
        <f t="shared" si="39"/>
        <v>5980.787048000002</v>
      </c>
      <c r="P87" s="2"/>
      <c r="Q87" s="15"/>
      <c r="R87" s="6">
        <f t="shared" si="40"/>
        <v>7247.8200000000006</v>
      </c>
      <c r="S87" s="6">
        <f t="shared" si="41"/>
        <v>13228.607048000002</v>
      </c>
      <c r="T87">
        <f t="shared" si="42"/>
        <v>12320</v>
      </c>
      <c r="U87" s="6">
        <f t="shared" si="43"/>
        <v>908.60704800000167</v>
      </c>
      <c r="V87" s="4">
        <f t="shared" si="44"/>
        <v>7.3750572077922127E-2</v>
      </c>
      <c r="W87" s="4">
        <f t="shared" si="45"/>
        <v>0.17913541080955375</v>
      </c>
      <c r="X87" s="1">
        <f t="shared" si="46"/>
        <v>0.54788988543550243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148"/>
        <v>0.21999972666666667</v>
      </c>
      <c r="F88" s="36">
        <f t="shared" si="149"/>
        <v>-1.2741851851851775E-2</v>
      </c>
      <c r="G88" s="9"/>
      <c r="H88" s="40">
        <f t="shared" si="150"/>
        <v>-1.7201499999999896</v>
      </c>
      <c r="I88" t="s">
        <v>7</v>
      </c>
      <c r="J88" t="s">
        <v>318</v>
      </c>
      <c r="K88" s="2">
        <f t="shared" si="151"/>
        <v>134.99959000000001</v>
      </c>
      <c r="L88" s="2">
        <f t="shared" si="152"/>
        <v>-4.0999999998803105E-4</v>
      </c>
      <c r="M88" s="1">
        <f t="shared" si="153"/>
        <v>0.8999972666666668</v>
      </c>
      <c r="N88" s="6">
        <f t="shared" si="38"/>
        <v>7033.9700000000021</v>
      </c>
      <c r="O88" s="2">
        <f t="shared" si="39"/>
        <v>6073.8330950000018</v>
      </c>
      <c r="P88" s="2"/>
      <c r="Q88" s="15"/>
      <c r="R88" s="6">
        <f t="shared" si="40"/>
        <v>7247.8200000000006</v>
      </c>
      <c r="S88" s="6">
        <f t="shared" si="41"/>
        <v>13321.653095000001</v>
      </c>
      <c r="T88">
        <f t="shared" si="42"/>
        <v>12455</v>
      </c>
      <c r="U88" s="6">
        <f t="shared" si="43"/>
        <v>866.65309500000149</v>
      </c>
      <c r="V88" s="4">
        <f t="shared" si="44"/>
        <v>6.9582745483741659E-2</v>
      </c>
      <c r="W88" s="4">
        <f t="shared" si="45"/>
        <v>0.16643424944019647</v>
      </c>
      <c r="X88" s="1">
        <f t="shared" si="46"/>
        <v>0.54406310900861965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148"/>
        <v>0.2200008346666667</v>
      </c>
      <c r="F89" s="36">
        <f t="shared" si="149"/>
        <v>-3.3328148148147975E-2</v>
      </c>
      <c r="G89" s="9"/>
      <c r="H89" s="40">
        <f t="shared" si="150"/>
        <v>-4.4992999999999768</v>
      </c>
      <c r="I89" t="s">
        <v>7</v>
      </c>
      <c r="J89" t="s">
        <v>320</v>
      </c>
      <c r="K89" s="2">
        <f t="shared" si="151"/>
        <v>135.00125200000002</v>
      </c>
      <c r="L89" s="2">
        <f t="shared" si="152"/>
        <v>1.2520000000222353E-3</v>
      </c>
      <c r="M89" s="1">
        <f t="shared" si="153"/>
        <v>0.90000834666666685</v>
      </c>
      <c r="N89" s="6">
        <f t="shared" si="38"/>
        <v>7187.050000000002</v>
      </c>
      <c r="O89" s="2">
        <f t="shared" si="39"/>
        <v>6338.2593950000019</v>
      </c>
      <c r="P89" s="2"/>
      <c r="Q89" s="15"/>
      <c r="R89" s="6">
        <f t="shared" si="40"/>
        <v>7247.8200000000006</v>
      </c>
      <c r="S89" s="6">
        <f t="shared" si="41"/>
        <v>13586.079395000002</v>
      </c>
      <c r="T89">
        <f t="shared" si="42"/>
        <v>12590</v>
      </c>
      <c r="U89" s="6">
        <f t="shared" si="43"/>
        <v>996.07939500000248</v>
      </c>
      <c r="V89" s="4">
        <f t="shared" si="44"/>
        <v>7.9116711278792939E-2</v>
      </c>
      <c r="W89" s="4">
        <f t="shared" si="45"/>
        <v>0.18645560333047606</v>
      </c>
      <c r="X89" s="1">
        <f t="shared" si="46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148"/>
        <v>0.21999756800000003</v>
      </c>
      <c r="F90" s="36">
        <f t="shared" si="149"/>
        <v>-3.9137777777777827E-2</v>
      </c>
      <c r="G90" s="9"/>
      <c r="H90" s="40">
        <f t="shared" si="150"/>
        <v>-5.283600000000007</v>
      </c>
      <c r="I90" t="s">
        <v>7</v>
      </c>
      <c r="J90" t="s">
        <v>322</v>
      </c>
      <c r="K90" s="2">
        <f t="shared" si="151"/>
        <v>134.996352</v>
      </c>
      <c r="L90" s="2">
        <f t="shared" si="152"/>
        <v>-3.6479999999983193E-3</v>
      </c>
      <c r="M90" s="1">
        <f t="shared" si="153"/>
        <v>0.89997568000000006</v>
      </c>
      <c r="N90" s="6">
        <f t="shared" si="38"/>
        <v>7339.2100000000019</v>
      </c>
      <c r="O90" s="2">
        <f t="shared" si="39"/>
        <v>6511.3471120000013</v>
      </c>
      <c r="P90" s="2"/>
      <c r="Q90" s="15"/>
      <c r="R90" s="6">
        <f t="shared" si="40"/>
        <v>7247.8200000000006</v>
      </c>
      <c r="S90" s="6">
        <f t="shared" si="41"/>
        <v>13759.167112000003</v>
      </c>
      <c r="T90">
        <f t="shared" si="42"/>
        <v>12725</v>
      </c>
      <c r="U90" s="6">
        <f t="shared" si="43"/>
        <v>1034.1671120000028</v>
      </c>
      <c r="V90" s="4">
        <f t="shared" si="44"/>
        <v>8.1270499960707454E-2</v>
      </c>
      <c r="W90" s="4">
        <f t="shared" si="45"/>
        <v>0.18881378957784878</v>
      </c>
      <c r="X90" s="1">
        <f t="shared" si="46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148"/>
        <v>0.22000186666666666</v>
      </c>
      <c r="F91" s="36">
        <f t="shared" si="149"/>
        <v>-8.7003703703704485E-3</v>
      </c>
      <c r="G91" s="9"/>
      <c r="H91" s="40">
        <f t="shared" si="150"/>
        <v>-1.1745500000000106</v>
      </c>
      <c r="I91" t="s">
        <v>7</v>
      </c>
      <c r="J91" t="s">
        <v>324</v>
      </c>
      <c r="K91" s="2">
        <f t="shared" si="151"/>
        <v>135.00279999999998</v>
      </c>
      <c r="L91" s="2">
        <f t="shared" si="152"/>
        <v>2.7999999999792635E-3</v>
      </c>
      <c r="M91" s="1">
        <f t="shared" si="153"/>
        <v>0.90001866666666652</v>
      </c>
      <c r="N91" s="6">
        <f t="shared" si="38"/>
        <v>7496.1900000000014</v>
      </c>
      <c r="O91" s="2">
        <f t="shared" si="39"/>
        <v>6446.7234000000008</v>
      </c>
      <c r="P91" s="2"/>
      <c r="Q91" s="15"/>
      <c r="R91" s="6">
        <f t="shared" si="40"/>
        <v>7247.8200000000006</v>
      </c>
      <c r="S91" s="6">
        <f t="shared" si="41"/>
        <v>13694.543400000002</v>
      </c>
      <c r="T91">
        <f t="shared" si="42"/>
        <v>12860</v>
      </c>
      <c r="U91" s="6">
        <f t="shared" si="43"/>
        <v>834.54340000000229</v>
      </c>
      <c r="V91" s="4">
        <f t="shared" si="44"/>
        <v>6.4894510108864933E-2</v>
      </c>
      <c r="W91" s="4">
        <f t="shared" si="45"/>
        <v>0.14870217990157153</v>
      </c>
      <c r="X91" s="1">
        <f t="shared" si="46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154">10%*M92+13%</f>
        <v>0.28999771400000002</v>
      </c>
      <c r="F92" s="36">
        <f t="shared" ref="F92:F97" si="155">IF(G92="",($F$1*C92-B92)/B92,H92/B92)</f>
        <v>-5.3811458333332968E-3</v>
      </c>
      <c r="G92" s="9"/>
      <c r="H92" s="40">
        <f t="shared" ref="H92:H97" si="156">IF(G92="",$F$1*C92-B92,G92-B92)</f>
        <v>-1.2914749999999913</v>
      </c>
      <c r="I92" t="s">
        <v>7</v>
      </c>
      <c r="J92" t="s">
        <v>331</v>
      </c>
      <c r="K92" s="2">
        <f t="shared" ref="K92:K97" si="157">D92*C92</f>
        <v>239.99657099999999</v>
      </c>
      <c r="L92" s="2">
        <f t="shared" ref="L92:L97" si="158">K92-B92</f>
        <v>-3.4290000000112286E-3</v>
      </c>
      <c r="M92" s="1">
        <f t="shared" ref="M92:M97" si="159">K92/150</f>
        <v>1.59997714</v>
      </c>
      <c r="N92" s="6">
        <f t="shared" si="38"/>
        <v>7776.2000000000016</v>
      </c>
      <c r="O92" s="2">
        <f t="shared" si="39"/>
        <v>6664.9810200000011</v>
      </c>
      <c r="P92" s="2"/>
      <c r="Q92" s="15"/>
      <c r="R92" s="6">
        <f t="shared" si="40"/>
        <v>7247.8200000000006</v>
      </c>
      <c r="S92" s="6">
        <f t="shared" si="41"/>
        <v>13912.801020000003</v>
      </c>
      <c r="T92">
        <f t="shared" si="42"/>
        <v>13100</v>
      </c>
      <c r="U92" s="6">
        <f t="shared" si="43"/>
        <v>812.80102000000261</v>
      </c>
      <c r="V92" s="4">
        <f t="shared" si="44"/>
        <v>6.2045879389313274E-2</v>
      </c>
      <c r="W92" s="4">
        <f t="shared" si="45"/>
        <v>0.1388885885259854</v>
      </c>
      <c r="X92" s="1">
        <f t="shared" si="46"/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154"/>
        <v>0.29000251733333338</v>
      </c>
      <c r="F93" s="36">
        <f t="shared" si="155"/>
        <v>-2.189833333333328E-2</v>
      </c>
      <c r="G93" s="9"/>
      <c r="H93" s="40">
        <f t="shared" si="156"/>
        <v>-5.2555999999999869</v>
      </c>
      <c r="I93" t="s">
        <v>7</v>
      </c>
      <c r="J93" t="s">
        <v>333</v>
      </c>
      <c r="K93" s="2">
        <f t="shared" si="157"/>
        <v>240.00377600000002</v>
      </c>
      <c r="L93" s="2">
        <f t="shared" si="158"/>
        <v>3.7760000000162108E-3</v>
      </c>
      <c r="M93" s="1">
        <f t="shared" si="159"/>
        <v>1.6000251733333335</v>
      </c>
      <c r="N93" s="6">
        <f t="shared" si="38"/>
        <v>8051.5600000000013</v>
      </c>
      <c r="O93" s="2">
        <f t="shared" si="39"/>
        <v>7017.7396960000015</v>
      </c>
      <c r="P93" s="2"/>
      <c r="Q93" s="15"/>
      <c r="R93" s="6">
        <f t="shared" si="40"/>
        <v>7247.8200000000006</v>
      </c>
      <c r="S93" s="6">
        <f t="shared" si="41"/>
        <v>14265.559696000002</v>
      </c>
      <c r="T93">
        <f t="shared" si="42"/>
        <v>13340</v>
      </c>
      <c r="U93" s="6">
        <f t="shared" si="43"/>
        <v>925.55969600000208</v>
      </c>
      <c r="V93" s="4">
        <f t="shared" si="44"/>
        <v>6.938228605697172E-2</v>
      </c>
      <c r="W93" s="4">
        <f t="shared" si="45"/>
        <v>0.15192586167841426</v>
      </c>
      <c r="X93" s="1">
        <f t="shared" si="46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154"/>
        <v>0.220001632</v>
      </c>
      <c r="F94" s="36">
        <f t="shared" si="155"/>
        <v>-1.6025555555555644E-2</v>
      </c>
      <c r="G94" s="9"/>
      <c r="H94" s="40">
        <f t="shared" si="156"/>
        <v>-2.1634500000000116</v>
      </c>
      <c r="I94" t="s">
        <v>7</v>
      </c>
      <c r="J94" t="s">
        <v>335</v>
      </c>
      <c r="K94" s="2">
        <f t="shared" si="157"/>
        <v>135.00244799999999</v>
      </c>
      <c r="L94" s="2">
        <f t="shared" si="158"/>
        <v>2.4479999999869051E-3</v>
      </c>
      <c r="M94" s="1">
        <f t="shared" si="159"/>
        <v>0.90001631999999987</v>
      </c>
      <c r="N94" s="6">
        <f t="shared" si="38"/>
        <v>8207.380000000001</v>
      </c>
      <c r="O94" s="2">
        <f t="shared" si="39"/>
        <v>7110.8740320000006</v>
      </c>
      <c r="P94" s="2"/>
      <c r="Q94" s="15"/>
      <c r="R94" s="6">
        <f t="shared" si="40"/>
        <v>7247.8200000000006</v>
      </c>
      <c r="S94" s="6">
        <f t="shared" si="41"/>
        <v>14358.694032000001</v>
      </c>
      <c r="T94">
        <f t="shared" si="42"/>
        <v>13475</v>
      </c>
      <c r="U94" s="6">
        <f t="shared" si="43"/>
        <v>883.69403200000124</v>
      </c>
      <c r="V94" s="4">
        <f t="shared" si="44"/>
        <v>6.5580262115027876E-2</v>
      </c>
      <c r="W94" s="4">
        <f t="shared" si="45"/>
        <v>0.14190918393237406</v>
      </c>
      <c r="X94" s="1">
        <f t="shared" si="46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154"/>
        <v>0.21999948533333336</v>
      </c>
      <c r="F95" s="36">
        <f t="shared" si="155"/>
        <v>3.1714814814816036E-3</v>
      </c>
      <c r="G95" s="9"/>
      <c r="H95" s="40">
        <f t="shared" si="156"/>
        <v>0.42815000000001646</v>
      </c>
      <c r="I95" t="s">
        <v>7</v>
      </c>
      <c r="J95" t="s">
        <v>337</v>
      </c>
      <c r="K95" s="2">
        <f t="shared" si="157"/>
        <v>134.99922800000002</v>
      </c>
      <c r="L95" s="2">
        <f t="shared" si="158"/>
        <v>-7.7199999998356361E-4</v>
      </c>
      <c r="M95" s="1">
        <f t="shared" si="159"/>
        <v>0.8999948533333334</v>
      </c>
      <c r="N95" s="6">
        <f t="shared" si="38"/>
        <v>8366.2400000000016</v>
      </c>
      <c r="O95" s="2">
        <f t="shared" si="39"/>
        <v>7109.6307520000009</v>
      </c>
      <c r="P95" s="2"/>
      <c r="Q95" s="15"/>
      <c r="R95" s="6">
        <f t="shared" si="40"/>
        <v>7247.8200000000006</v>
      </c>
      <c r="S95" s="6">
        <f t="shared" si="41"/>
        <v>14357.450752000001</v>
      </c>
      <c r="T95">
        <f t="shared" si="42"/>
        <v>13610</v>
      </c>
      <c r="U95" s="6">
        <f t="shared" si="43"/>
        <v>747.45075200000065</v>
      </c>
      <c r="V95" s="4">
        <f t="shared" si="44"/>
        <v>5.4919232329169843E-2</v>
      </c>
      <c r="W95" s="4">
        <f t="shared" si="45"/>
        <v>0.11748343366581926</v>
      </c>
      <c r="X95" s="1">
        <f t="shared" si="46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154"/>
        <v>0.28999793333333335</v>
      </c>
      <c r="F96" s="36">
        <f t="shared" si="155"/>
        <v>8.8627083333333214E-3</v>
      </c>
      <c r="G96" s="9"/>
      <c r="H96" s="40">
        <f t="shared" si="156"/>
        <v>2.127049999999997</v>
      </c>
      <c r="I96" t="s">
        <v>7</v>
      </c>
      <c r="J96" t="s">
        <v>339</v>
      </c>
      <c r="K96" s="2">
        <f t="shared" si="157"/>
        <v>239.99689999999998</v>
      </c>
      <c r="L96" s="2">
        <f t="shared" si="158"/>
        <v>-3.1000000000176442E-3</v>
      </c>
      <c r="M96" s="1">
        <f t="shared" si="159"/>
        <v>1.5999793333333332</v>
      </c>
      <c r="N96" s="6">
        <f t="shared" si="38"/>
        <v>8650.260000000002</v>
      </c>
      <c r="O96" s="2">
        <f t="shared" si="39"/>
        <v>7309.4697000000015</v>
      </c>
      <c r="P96" s="2"/>
      <c r="Q96" s="15"/>
      <c r="R96" s="6">
        <f t="shared" si="40"/>
        <v>7247.8200000000006</v>
      </c>
      <c r="S96" s="6">
        <f t="shared" si="41"/>
        <v>14557.289700000001</v>
      </c>
      <c r="T96">
        <f t="shared" si="42"/>
        <v>13850</v>
      </c>
      <c r="U96" s="6">
        <f t="shared" si="43"/>
        <v>707.28970000000118</v>
      </c>
      <c r="V96" s="4">
        <f t="shared" si="44"/>
        <v>5.1067848375451419E-2</v>
      </c>
      <c r="W96" s="4">
        <f t="shared" si="45"/>
        <v>0.10712972078919414</v>
      </c>
      <c r="X96" s="1">
        <f t="shared" si="46"/>
        <v>0.49788251449031751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154"/>
        <v>0.18999756866666667</v>
      </c>
      <c r="F97" s="36">
        <f t="shared" si="155"/>
        <v>-1.4604722222222222E-2</v>
      </c>
      <c r="G97" s="9"/>
      <c r="H97" s="40">
        <f t="shared" si="156"/>
        <v>-1.314425</v>
      </c>
      <c r="I97" t="s">
        <v>7</v>
      </c>
      <c r="J97" t="s">
        <v>341</v>
      </c>
      <c r="K97" s="2">
        <f t="shared" si="157"/>
        <v>89.996352999999999</v>
      </c>
      <c r="L97" s="2">
        <f t="shared" si="158"/>
        <v>-3.647000000000844E-3</v>
      </c>
      <c r="M97" s="1">
        <f t="shared" si="159"/>
        <v>0.59997568666666667</v>
      </c>
      <c r="N97" s="6">
        <f t="shared" si="38"/>
        <v>8754.2900000000027</v>
      </c>
      <c r="O97" s="2">
        <f t="shared" si="39"/>
        <v>7573.3362790000019</v>
      </c>
      <c r="P97" s="2"/>
      <c r="Q97" s="15"/>
      <c r="R97" s="6">
        <f t="shared" si="40"/>
        <v>7247.8200000000006</v>
      </c>
      <c r="S97" s="6">
        <f t="shared" si="41"/>
        <v>14821.156279000003</v>
      </c>
      <c r="T97">
        <f t="shared" si="42"/>
        <v>13940</v>
      </c>
      <c r="U97" s="6">
        <f t="shared" si="43"/>
        <v>881.15627900000254</v>
      </c>
      <c r="V97" s="4">
        <f t="shared" si="44"/>
        <v>6.3210636944046161E-2</v>
      </c>
      <c r="W97" s="4">
        <f t="shared" si="45"/>
        <v>0.13166954251081142</v>
      </c>
      <c r="X97" s="1">
        <f t="shared" si="46"/>
        <v>0.48901852619079311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160">10%*M98+13%</f>
        <v>0.22000000000000003</v>
      </c>
      <c r="F98" s="36">
        <f t="shared" ref="F98:F101" si="161">IF(G98="",($F$1*C98-B98)/B98,H98/B98)</f>
        <v>-1.3310185185185185E-2</v>
      </c>
      <c r="G98" s="9"/>
      <c r="H98" s="40">
        <f t="shared" ref="H98:H101" si="162">IF(G98="",$F$1*C98-B98,G98-B98)</f>
        <v>-1.796875</v>
      </c>
      <c r="I98" t="s">
        <v>7</v>
      </c>
      <c r="J98" t="s">
        <v>349</v>
      </c>
      <c r="K98" s="2">
        <f t="shared" ref="K98:K101" si="163">D98*C98</f>
        <v>135</v>
      </c>
      <c r="L98" s="2">
        <f t="shared" ref="L98:L101" si="164">K98-B98</f>
        <v>0</v>
      </c>
      <c r="M98" s="1">
        <f t="shared" ref="M98:M101" si="165">K98/150</f>
        <v>0.9</v>
      </c>
      <c r="N98" s="6">
        <f t="shared" si="38"/>
        <v>8910.5400000000027</v>
      </c>
      <c r="O98" s="2">
        <f t="shared" si="39"/>
        <v>7698.7065600000024</v>
      </c>
      <c r="P98" s="2"/>
      <c r="Q98" s="15"/>
      <c r="R98" s="6">
        <f t="shared" si="40"/>
        <v>7247.8200000000006</v>
      </c>
      <c r="S98" s="6">
        <f t="shared" si="41"/>
        <v>14946.526560000002</v>
      </c>
      <c r="T98">
        <f t="shared" si="42"/>
        <v>14075</v>
      </c>
      <c r="U98" s="6">
        <f t="shared" si="43"/>
        <v>871.52656000000206</v>
      </c>
      <c r="V98" s="4">
        <f t="shared" si="44"/>
        <v>6.1920181882771042E-2</v>
      </c>
      <c r="W98" s="4">
        <f t="shared" si="45"/>
        <v>0.12765542434797439</v>
      </c>
      <c r="X98" s="1">
        <f t="shared" si="46"/>
        <v>0.48491667752403872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160"/>
        <v>0.22000244000000002</v>
      </c>
      <c r="F99" s="36">
        <f t="shared" si="161"/>
        <v>-1.362592592592604E-2</v>
      </c>
      <c r="G99" s="9"/>
      <c r="H99" s="40">
        <f t="shared" si="162"/>
        <v>-1.8395000000000152</v>
      </c>
      <c r="I99" t="s">
        <v>7</v>
      </c>
      <c r="J99" t="s">
        <v>351</v>
      </c>
      <c r="K99" s="2">
        <f t="shared" si="163"/>
        <v>135.00366</v>
      </c>
      <c r="L99" s="2">
        <f t="shared" si="164"/>
        <v>3.6599999999964439E-3</v>
      </c>
      <c r="M99" s="1">
        <f t="shared" si="165"/>
        <v>0.90002439999999995</v>
      </c>
      <c r="N99" s="6">
        <f t="shared" ref="N99:N135" si="166">N98+C99-P99</f>
        <v>9066.7400000000034</v>
      </c>
      <c r="O99" s="2">
        <f t="shared" ref="O99:O135" si="167">N99*D99</f>
        <v>7836.3833820000027</v>
      </c>
      <c r="P99" s="2"/>
      <c r="Q99" s="15"/>
      <c r="R99" s="6">
        <f t="shared" ref="R99:R135" si="168">Q99+R98</f>
        <v>7247.8200000000006</v>
      </c>
      <c r="S99" s="6">
        <f t="shared" ref="S99:S135" si="169">O99+R99</f>
        <v>15084.203382000003</v>
      </c>
      <c r="T99">
        <f t="shared" ref="T99:T135" si="170">T98+B99</f>
        <v>14210</v>
      </c>
      <c r="U99" s="6">
        <f t="shared" ref="U99:U135" si="171">S99-T99</f>
        <v>874.20338200000333</v>
      </c>
      <c r="V99" s="4">
        <f t="shared" ref="V99:V135" si="172">S99/T99-1</f>
        <v>6.1520294299789224E-2</v>
      </c>
      <c r="W99" s="4">
        <f t="shared" ref="W99:W135" si="173">O99/(T99-R99)-1</f>
        <v>0.1255646050518664</v>
      </c>
      <c r="X99" s="1">
        <f t="shared" ref="X99:X135" si="174">R99/S99</f>
        <v>0.48049073699502304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160"/>
        <v>0.21999833600000002</v>
      </c>
      <c r="F100" s="36">
        <f t="shared" si="161"/>
        <v>-7.8162962962961859E-3</v>
      </c>
      <c r="G100" s="9"/>
      <c r="H100" s="40">
        <f t="shared" si="162"/>
        <v>-1.055199999999985</v>
      </c>
      <c r="I100" t="s">
        <v>7</v>
      </c>
      <c r="J100" t="s">
        <v>353</v>
      </c>
      <c r="K100" s="2">
        <f t="shared" si="163"/>
        <v>134.99750399999999</v>
      </c>
      <c r="L100" s="2">
        <f t="shared" si="164"/>
        <v>-2.4960000000078253E-3</v>
      </c>
      <c r="M100" s="1">
        <f t="shared" si="165"/>
        <v>0.8999833599999999</v>
      </c>
      <c r="N100" s="6">
        <f t="shared" si="166"/>
        <v>9223.8600000000042</v>
      </c>
      <c r="O100" s="2">
        <f t="shared" si="167"/>
        <v>7925.1405120000036</v>
      </c>
      <c r="P100" s="2"/>
      <c r="Q100" s="15"/>
      <c r="R100" s="6">
        <f t="shared" si="168"/>
        <v>7247.8200000000006</v>
      </c>
      <c r="S100" s="6">
        <f t="shared" si="169"/>
        <v>15172.960512000005</v>
      </c>
      <c r="T100">
        <f t="shared" si="170"/>
        <v>14345</v>
      </c>
      <c r="U100" s="6">
        <f t="shared" si="171"/>
        <v>827.96051200000511</v>
      </c>
      <c r="V100" s="4">
        <f t="shared" si="172"/>
        <v>5.7717707354479231E-2</v>
      </c>
      <c r="W100" s="4">
        <f t="shared" si="173"/>
        <v>0.11666049219549235</v>
      </c>
      <c r="X100" s="1">
        <f t="shared" si="174"/>
        <v>0.47768001467266974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160"/>
        <v>0.22000214000000001</v>
      </c>
      <c r="F101" s="36">
        <f t="shared" si="161"/>
        <v>-5.2272222222221124E-3</v>
      </c>
      <c r="G101" s="9"/>
      <c r="H101" s="40">
        <f t="shared" si="162"/>
        <v>-0.70567499999998518</v>
      </c>
      <c r="I101" t="s">
        <v>7</v>
      </c>
      <c r="J101" t="s">
        <v>355</v>
      </c>
      <c r="K101" s="2">
        <f t="shared" si="163"/>
        <v>135.00321</v>
      </c>
      <c r="L101" s="2">
        <f t="shared" si="164"/>
        <v>3.2099999999957163E-3</v>
      </c>
      <c r="M101" s="1">
        <f t="shared" si="165"/>
        <v>0.90002139999999997</v>
      </c>
      <c r="N101" s="6">
        <f t="shared" si="166"/>
        <v>9381.3900000000049</v>
      </c>
      <c r="O101" s="2">
        <f t="shared" si="167"/>
        <v>8039.8512300000039</v>
      </c>
      <c r="P101" s="2"/>
      <c r="Q101" s="15"/>
      <c r="R101" s="6">
        <f t="shared" si="168"/>
        <v>7247.8200000000006</v>
      </c>
      <c r="S101" s="6">
        <f t="shared" si="169"/>
        <v>15287.671230000004</v>
      </c>
      <c r="T101">
        <f t="shared" si="170"/>
        <v>14480</v>
      </c>
      <c r="U101" s="6">
        <f t="shared" si="171"/>
        <v>807.67123000000356</v>
      </c>
      <c r="V101" s="4">
        <f t="shared" si="172"/>
        <v>5.5778399861878603E-2</v>
      </c>
      <c r="W101" s="4">
        <f t="shared" si="173"/>
        <v>0.11167742368138023</v>
      </c>
      <c r="X101" s="1">
        <f t="shared" si="174"/>
        <v>0.47409575277738353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175">10%*M102+13%</f>
        <v>0.21999748333333335</v>
      </c>
      <c r="F102" s="36">
        <f t="shared" ref="F102" si="176">IF(G102="",($F$1*C102-B102)/B102,H102/B102)</f>
        <v>5.6342592592592928E-3</v>
      </c>
      <c r="G102" s="9"/>
      <c r="H102" s="40">
        <f t="shared" ref="H102" si="177">IF(G102="",$F$1*C102-B102,G102-B102)</f>
        <v>0.76062500000000455</v>
      </c>
      <c r="I102" t="s">
        <v>7</v>
      </c>
      <c r="J102" t="s">
        <v>357</v>
      </c>
      <c r="K102" s="2">
        <f t="shared" ref="K102" si="178">D102*C102</f>
        <v>134.99622500000001</v>
      </c>
      <c r="L102" s="2">
        <f t="shared" ref="L102" si="179">K102-B102</f>
        <v>-3.7749999999903139E-3</v>
      </c>
      <c r="M102" s="1">
        <f t="shared" ref="M102" si="180">K102/150</f>
        <v>0.89997483333333339</v>
      </c>
      <c r="N102" s="6">
        <f t="shared" si="166"/>
        <v>9540.6400000000049</v>
      </c>
      <c r="O102" s="2">
        <f t="shared" si="167"/>
        <v>8087.6005280000045</v>
      </c>
      <c r="P102" s="2"/>
      <c r="Q102" s="15"/>
      <c r="R102" s="6">
        <f t="shared" si="168"/>
        <v>7247.8200000000006</v>
      </c>
      <c r="S102" s="6">
        <f t="shared" si="169"/>
        <v>15335.420528000006</v>
      </c>
      <c r="T102">
        <f t="shared" si="170"/>
        <v>14615</v>
      </c>
      <c r="U102" s="6">
        <f t="shared" si="171"/>
        <v>720.42052800000602</v>
      </c>
      <c r="V102" s="4">
        <f t="shared" si="172"/>
        <v>4.9293228053370219E-2</v>
      </c>
      <c r="W102" s="4">
        <f t="shared" si="173"/>
        <v>9.7787827635541058E-2</v>
      </c>
      <c r="X102" s="1">
        <f t="shared" si="174"/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181">10%*M103+13%</f>
        <v>0.28999793800000007</v>
      </c>
      <c r="F103" s="36">
        <f t="shared" ref="F103:F105" si="182">IF(G103="",($F$1*C103-B103)/B103,H103/B103)</f>
        <v>1.6925937500000168E-2</v>
      </c>
      <c r="G103" s="9"/>
      <c r="H103" s="40">
        <f t="shared" ref="H103:H105" si="183">IF(G103="",$F$1*C103-B103,G103-B103)</f>
        <v>4.0622250000000406</v>
      </c>
      <c r="I103" t="s">
        <v>7</v>
      </c>
      <c r="J103" t="s">
        <v>367</v>
      </c>
      <c r="K103" s="2">
        <f t="shared" ref="K103:K105" si="184">D103*C103</f>
        <v>239.99690700000002</v>
      </c>
      <c r="L103" s="2">
        <f t="shared" ref="L103:L105" si="185">K103-B103</f>
        <v>-3.0929999999784741E-3</v>
      </c>
      <c r="M103" s="1">
        <f t="shared" ref="M103:M105" si="186">K103/150</f>
        <v>1.5999793800000002</v>
      </c>
      <c r="N103" s="6">
        <f t="shared" si="166"/>
        <v>9826.9300000000057</v>
      </c>
      <c r="O103" s="2">
        <f t="shared" si="167"/>
        <v>8237.9154190000045</v>
      </c>
      <c r="P103" s="2"/>
      <c r="Q103" s="15"/>
      <c r="R103" s="6">
        <f t="shared" si="168"/>
        <v>7247.8200000000006</v>
      </c>
      <c r="S103" s="6">
        <f t="shared" si="169"/>
        <v>15485.735419000004</v>
      </c>
      <c r="T103">
        <f t="shared" si="170"/>
        <v>14855</v>
      </c>
      <c r="U103" s="6">
        <f t="shared" si="171"/>
        <v>630.73541900000419</v>
      </c>
      <c r="V103" s="4">
        <f t="shared" si="172"/>
        <v>4.2459469471558764E-2</v>
      </c>
      <c r="W103" s="4">
        <f t="shared" si="173"/>
        <v>8.2913171372309469E-2</v>
      </c>
      <c r="X103" s="1">
        <f t="shared" si="174"/>
        <v>0.46803201810534556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181"/>
        <v>0.29000173866666668</v>
      </c>
      <c r="F104" s="36">
        <f t="shared" si="182"/>
        <v>1.8773020833333359E-2</v>
      </c>
      <c r="G104" s="9"/>
      <c r="H104" s="40">
        <f t="shared" si="183"/>
        <v>4.5055250000000058</v>
      </c>
      <c r="I104" t="s">
        <v>7</v>
      </c>
      <c r="J104" t="s">
        <v>369</v>
      </c>
      <c r="K104" s="2">
        <f t="shared" si="184"/>
        <v>240.00260800000001</v>
      </c>
      <c r="L104" s="2">
        <f t="shared" si="185"/>
        <v>2.6080000000092696E-3</v>
      </c>
      <c r="M104" s="1">
        <f t="shared" si="186"/>
        <v>1.6000173866666667</v>
      </c>
      <c r="N104" s="6">
        <f t="shared" si="166"/>
        <v>10113.740000000005</v>
      </c>
      <c r="O104" s="2">
        <f t="shared" si="167"/>
        <v>8463.1776320000045</v>
      </c>
      <c r="P104" s="2"/>
      <c r="Q104" s="15"/>
      <c r="R104" s="6">
        <f t="shared" si="168"/>
        <v>7247.8200000000006</v>
      </c>
      <c r="S104" s="6">
        <f t="shared" si="169"/>
        <v>15710.997632000006</v>
      </c>
      <c r="T104">
        <f t="shared" si="170"/>
        <v>15095</v>
      </c>
      <c r="U104" s="6">
        <f t="shared" si="171"/>
        <v>615.99763200000598</v>
      </c>
      <c r="V104" s="4">
        <f t="shared" si="172"/>
        <v>4.0808057767472983E-2</v>
      </c>
      <c r="W104" s="4">
        <f t="shared" si="173"/>
        <v>7.849923564898531E-2</v>
      </c>
      <c r="X104" s="1">
        <f t="shared" si="17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181"/>
        <v>0.28999839999999999</v>
      </c>
      <c r="F105" s="36">
        <f t="shared" si="182"/>
        <v>3.9623750000000041E-2</v>
      </c>
      <c r="G105" s="9"/>
      <c r="H105" s="40">
        <f t="shared" si="183"/>
        <v>9.5097000000000094</v>
      </c>
      <c r="I105" t="s">
        <v>7</v>
      </c>
      <c r="J105" t="s">
        <v>371</v>
      </c>
      <c r="K105" s="2">
        <f t="shared" si="184"/>
        <v>239.99759999999998</v>
      </c>
      <c r="L105" s="2">
        <f t="shared" si="185"/>
        <v>-2.4000000000228283E-3</v>
      </c>
      <c r="M105" s="1">
        <f t="shared" si="186"/>
        <v>1.5999839999999999</v>
      </c>
      <c r="N105" s="6">
        <f t="shared" si="166"/>
        <v>10406.420000000006</v>
      </c>
      <c r="O105" s="2">
        <f t="shared" si="167"/>
        <v>8533.2644000000037</v>
      </c>
      <c r="P105" s="2"/>
      <c r="Q105" s="15"/>
      <c r="R105" s="6">
        <f t="shared" si="168"/>
        <v>7247.8200000000006</v>
      </c>
      <c r="S105" s="6">
        <f t="shared" si="169"/>
        <v>15781.084400000003</v>
      </c>
      <c r="T105">
        <f t="shared" si="170"/>
        <v>15335</v>
      </c>
      <c r="U105" s="6">
        <f t="shared" si="171"/>
        <v>446.08440000000337</v>
      </c>
      <c r="V105" s="4">
        <f t="shared" si="172"/>
        <v>2.908929898924062E-2</v>
      </c>
      <c r="W105" s="4">
        <f t="shared" si="173"/>
        <v>5.5159449894772283E-2</v>
      </c>
      <c r="X105" s="1">
        <f t="shared" si="174"/>
        <v>0.45927262134153463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187">10%*M106+13%</f>
        <v>0.29000266666666669</v>
      </c>
      <c r="F106" s="36">
        <f t="shared" ref="F106:F110" si="188">IF(G106="",($F$1*C106-B106)/B106,H106/B106)</f>
        <v>3.0104166666666762E-2</v>
      </c>
      <c r="G106" s="9"/>
      <c r="H106" s="40">
        <f t="shared" ref="H106:H110" si="189">IF(G106="",$F$1*C106-B106,G106-B106)</f>
        <v>7.2250000000000227</v>
      </c>
      <c r="I106" t="s">
        <v>7</v>
      </c>
      <c r="J106" t="s">
        <v>376</v>
      </c>
      <c r="K106" s="2">
        <f t="shared" ref="K106:K110" si="190">D106*C106</f>
        <v>240.00399999999999</v>
      </c>
      <c r="L106" s="2">
        <f t="shared" ref="L106:L110" si="191">K106-B106</f>
        <v>3.9999999999906777E-3</v>
      </c>
      <c r="M106" s="1">
        <f t="shared" ref="M106:M110" si="192">K106/150</f>
        <v>1.6000266666666667</v>
      </c>
      <c r="N106" s="6">
        <f t="shared" si="166"/>
        <v>10696.420000000006</v>
      </c>
      <c r="O106" s="2">
        <f t="shared" si="167"/>
        <v>8852.3571920000049</v>
      </c>
      <c r="P106" s="2"/>
      <c r="Q106" s="15"/>
      <c r="R106" s="6">
        <f t="shared" si="168"/>
        <v>7247.8200000000006</v>
      </c>
      <c r="S106" s="6">
        <f t="shared" si="169"/>
        <v>16100.177192000006</v>
      </c>
      <c r="T106">
        <f t="shared" si="170"/>
        <v>15575</v>
      </c>
      <c r="U106" s="6">
        <f t="shared" si="171"/>
        <v>525.17719200000647</v>
      </c>
      <c r="V106" s="4">
        <f t="shared" si="172"/>
        <v>3.3719241861958738E-2</v>
      </c>
      <c r="W106" s="4">
        <f t="shared" si="173"/>
        <v>6.3067832327390994E-2</v>
      </c>
      <c r="X106" s="1">
        <f t="shared" si="174"/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187"/>
        <v>0.19000142666666667</v>
      </c>
      <c r="F107" s="36">
        <f t="shared" si="188"/>
        <v>-5.2272222222222173E-3</v>
      </c>
      <c r="G107" s="9"/>
      <c r="H107" s="40">
        <f t="shared" si="189"/>
        <v>-0.47044999999999959</v>
      </c>
      <c r="I107" t="s">
        <v>7</v>
      </c>
      <c r="J107" t="s">
        <v>378</v>
      </c>
      <c r="K107" s="2">
        <f t="shared" si="190"/>
        <v>90.002139999999997</v>
      </c>
      <c r="L107" s="2">
        <f t="shared" si="191"/>
        <v>2.1399999999971442E-3</v>
      </c>
      <c r="M107" s="1">
        <f t="shared" si="192"/>
        <v>0.60001426666666668</v>
      </c>
      <c r="N107" s="6">
        <f t="shared" si="166"/>
        <v>10801.440000000006</v>
      </c>
      <c r="O107" s="2">
        <f t="shared" si="167"/>
        <v>9256.8340800000042</v>
      </c>
      <c r="P107" s="2"/>
      <c r="Q107" s="15"/>
      <c r="R107" s="6">
        <f t="shared" si="168"/>
        <v>7247.8200000000006</v>
      </c>
      <c r="S107" s="6">
        <f t="shared" si="169"/>
        <v>16504.654080000004</v>
      </c>
      <c r="T107">
        <f t="shared" si="170"/>
        <v>15665</v>
      </c>
      <c r="U107" s="6">
        <f t="shared" si="171"/>
        <v>839.65408000000389</v>
      </c>
      <c r="V107" s="4">
        <f t="shared" si="172"/>
        <v>5.3600643472710097E-2</v>
      </c>
      <c r="W107" s="4">
        <f t="shared" si="173"/>
        <v>9.9754796737149931E-2</v>
      </c>
      <c r="X107" s="1">
        <f t="shared" si="174"/>
        <v>0.43913795253562798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187"/>
        <v>0.21999838866666666</v>
      </c>
      <c r="F108" s="36">
        <f t="shared" si="188"/>
        <v>2.09796296296308E-3</v>
      </c>
      <c r="G108" s="9"/>
      <c r="H108" s="40">
        <f t="shared" si="189"/>
        <v>0.28322500000001583</v>
      </c>
      <c r="I108" t="s">
        <v>7</v>
      </c>
      <c r="J108" t="s">
        <v>380</v>
      </c>
      <c r="K108" s="2">
        <f t="shared" si="190"/>
        <v>134.99758299999999</v>
      </c>
      <c r="L108" s="2">
        <f t="shared" si="191"/>
        <v>-2.4170000000083292E-3</v>
      </c>
      <c r="M108" s="1">
        <f t="shared" si="192"/>
        <v>0.89998388666666662</v>
      </c>
      <c r="N108" s="6">
        <f t="shared" si="166"/>
        <v>10960.130000000006</v>
      </c>
      <c r="O108" s="2">
        <f t="shared" si="167"/>
        <v>9323.7825910000065</v>
      </c>
      <c r="P108" s="2"/>
      <c r="Q108" s="15"/>
      <c r="R108" s="6">
        <f t="shared" si="168"/>
        <v>7247.8200000000006</v>
      </c>
      <c r="S108" s="6">
        <f t="shared" si="169"/>
        <v>16571.602591000006</v>
      </c>
      <c r="T108">
        <f t="shared" si="170"/>
        <v>15800</v>
      </c>
      <c r="U108" s="6">
        <f t="shared" si="171"/>
        <v>771.60259100000621</v>
      </c>
      <c r="V108" s="4">
        <f t="shared" si="172"/>
        <v>4.8835607025316863E-2</v>
      </c>
      <c r="W108" s="4">
        <f t="shared" si="173"/>
        <v>9.0222912871338767E-2</v>
      </c>
      <c r="X108" s="1">
        <f t="shared" si="174"/>
        <v>0.43736385543883805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187"/>
        <v>0.19000001999999999</v>
      </c>
      <c r="F109" s="36">
        <f t="shared" si="188"/>
        <v>-5.8583333333328048E-4</v>
      </c>
      <c r="G109" s="9"/>
      <c r="H109" s="40">
        <f t="shared" si="189"/>
        <v>-5.2724999999995248E-2</v>
      </c>
      <c r="I109" t="s">
        <v>7</v>
      </c>
      <c r="J109" t="s">
        <v>382</v>
      </c>
      <c r="K109" s="2">
        <f t="shared" si="190"/>
        <v>90.000029999999995</v>
      </c>
      <c r="L109" s="2">
        <f t="shared" si="191"/>
        <v>2.9999999995311555E-5</v>
      </c>
      <c r="M109" s="1">
        <f t="shared" si="192"/>
        <v>0.60000019999999998</v>
      </c>
      <c r="N109" s="6">
        <f t="shared" si="166"/>
        <v>11065.640000000007</v>
      </c>
      <c r="O109" s="2">
        <f t="shared" si="167"/>
        <v>9438.9909200000056</v>
      </c>
      <c r="P109" s="2"/>
      <c r="Q109" s="15"/>
      <c r="R109" s="6">
        <f t="shared" si="168"/>
        <v>7247.8200000000006</v>
      </c>
      <c r="S109" s="6">
        <f t="shared" si="169"/>
        <v>16686.810920000007</v>
      </c>
      <c r="T109">
        <f t="shared" si="170"/>
        <v>15890</v>
      </c>
      <c r="U109" s="6">
        <f t="shared" si="171"/>
        <v>796.81092000000717</v>
      </c>
      <c r="V109" s="4">
        <f t="shared" si="172"/>
        <v>5.0145432347388663E-2</v>
      </c>
      <c r="W109" s="4">
        <f t="shared" si="173"/>
        <v>9.2200222629013284E-2</v>
      </c>
      <c r="X109" s="1">
        <f t="shared" si="174"/>
        <v>0.43434422759073232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187"/>
        <v>0.28999835200000001</v>
      </c>
      <c r="F110" s="36">
        <f t="shared" si="188"/>
        <v>1.7778437499999928E-2</v>
      </c>
      <c r="G110" s="9"/>
      <c r="H110" s="40">
        <f t="shared" si="189"/>
        <v>4.266824999999983</v>
      </c>
      <c r="I110" t="s">
        <v>7</v>
      </c>
      <c r="J110" t="s">
        <v>384</v>
      </c>
      <c r="K110" s="2">
        <f t="shared" si="190"/>
        <v>239.99752799999999</v>
      </c>
      <c r="L110" s="2">
        <f t="shared" si="191"/>
        <v>-2.472000000011576E-3</v>
      </c>
      <c r="M110" s="1">
        <f t="shared" si="192"/>
        <v>1.5999835199999999</v>
      </c>
      <c r="N110" s="6">
        <f t="shared" si="166"/>
        <v>11352.170000000007</v>
      </c>
      <c r="O110" s="2">
        <f t="shared" si="167"/>
        <v>9508.5775920000069</v>
      </c>
      <c r="P110" s="2"/>
      <c r="Q110" s="15"/>
      <c r="R110" s="6">
        <f t="shared" si="168"/>
        <v>7247.8200000000006</v>
      </c>
      <c r="S110" s="6">
        <f t="shared" si="169"/>
        <v>16756.397592000008</v>
      </c>
      <c r="T110">
        <f t="shared" si="170"/>
        <v>16130</v>
      </c>
      <c r="U110" s="6">
        <f t="shared" si="171"/>
        <v>626.39759200000844</v>
      </c>
      <c r="V110" s="4">
        <f t="shared" si="172"/>
        <v>3.8834320644761888E-2</v>
      </c>
      <c r="W110" s="4">
        <f t="shared" si="173"/>
        <v>7.0522956301269035E-2</v>
      </c>
      <c r="X110" s="1">
        <f t="shared" si="174"/>
        <v>0.43254046463186818</v>
      </c>
    </row>
    <row r="111" spans="1:24">
      <c r="A111" s="30" t="s">
        <v>390</v>
      </c>
      <c r="B111">
        <v>240</v>
      </c>
      <c r="C111" s="2">
        <v>286.33</v>
      </c>
      <c r="D111" s="3">
        <v>0.83819999999999995</v>
      </c>
      <c r="E111" s="1">
        <f t="shared" ref="E111:E115" si="193">10%*M111+13%</f>
        <v>0.29000120399999996</v>
      </c>
      <c r="F111" s="36">
        <f t="shared" ref="F111:F115" si="194">IF(G111="",($F$1*C111-B111)/B111,H111/B111)</f>
        <v>1.7068020833333364E-2</v>
      </c>
      <c r="G111" s="9"/>
      <c r="H111" s="40">
        <f t="shared" ref="H111:H115" si="195">IF(G111="",$F$1*C111-B111,G111-B111)</f>
        <v>4.0963250000000073</v>
      </c>
      <c r="I111" t="s">
        <v>7</v>
      </c>
      <c r="J111" t="s">
        <v>391</v>
      </c>
      <c r="K111" s="2">
        <f t="shared" ref="K111:K115" si="196">D111*C111</f>
        <v>240.00180599999996</v>
      </c>
      <c r="L111" s="2">
        <f t="shared" ref="L111:L115" si="197">K111-B111</f>
        <v>1.8059999999593401E-3</v>
      </c>
      <c r="M111" s="1">
        <f t="shared" ref="M111:M115" si="198">K111/150</f>
        <v>1.6000120399999997</v>
      </c>
      <c r="N111" s="6">
        <f t="shared" si="166"/>
        <v>11638.500000000007</v>
      </c>
      <c r="O111" s="2">
        <f t="shared" si="167"/>
        <v>9755.3907000000054</v>
      </c>
      <c r="P111" s="2"/>
      <c r="Q111" s="15"/>
      <c r="R111" s="6">
        <f t="shared" si="168"/>
        <v>7247.8200000000006</v>
      </c>
      <c r="S111" s="6">
        <f t="shared" si="169"/>
        <v>17003.210700000007</v>
      </c>
      <c r="T111">
        <f t="shared" si="170"/>
        <v>16370</v>
      </c>
      <c r="U111" s="6">
        <f t="shared" si="171"/>
        <v>633.21070000000691</v>
      </c>
      <c r="V111" s="4">
        <f t="shared" si="172"/>
        <v>3.8681166768479436E-2</v>
      </c>
      <c r="W111" s="4">
        <f t="shared" si="173"/>
        <v>6.9414405328551476E-2</v>
      </c>
      <c r="X111" s="1">
        <f t="shared" si="174"/>
        <v>0.42626184712279064</v>
      </c>
    </row>
    <row r="112" spans="1:24">
      <c r="A112" s="30" t="s">
        <v>392</v>
      </c>
      <c r="B112">
        <v>240</v>
      </c>
      <c r="C112" s="2">
        <v>286.64</v>
      </c>
      <c r="D112" s="3">
        <v>0.83730000000000004</v>
      </c>
      <c r="E112" s="1">
        <f t="shared" si="193"/>
        <v>0.29000244799999997</v>
      </c>
      <c r="F112" s="36">
        <f t="shared" si="194"/>
        <v>1.8169166666666688E-2</v>
      </c>
      <c r="G112" s="9"/>
      <c r="H112" s="40">
        <f t="shared" si="195"/>
        <v>4.3606000000000051</v>
      </c>
      <c r="I112" t="s">
        <v>7</v>
      </c>
      <c r="J112" t="s">
        <v>393</v>
      </c>
      <c r="K112" s="2">
        <f t="shared" si="196"/>
        <v>240.00367199999999</v>
      </c>
      <c r="L112" s="2">
        <f t="shared" si="197"/>
        <v>3.6719999999945685E-3</v>
      </c>
      <c r="M112" s="1">
        <f t="shared" si="198"/>
        <v>1.6000244799999999</v>
      </c>
      <c r="N112" s="6">
        <f t="shared" si="166"/>
        <v>11925.140000000007</v>
      </c>
      <c r="O112" s="2">
        <f t="shared" si="167"/>
        <v>9984.919722000006</v>
      </c>
      <c r="P112" s="2"/>
      <c r="Q112" s="15"/>
      <c r="R112" s="6">
        <f t="shared" si="168"/>
        <v>7247.8200000000006</v>
      </c>
      <c r="S112" s="6">
        <f t="shared" si="169"/>
        <v>17232.739722000006</v>
      </c>
      <c r="T112">
        <f t="shared" si="170"/>
        <v>16610</v>
      </c>
      <c r="U112" s="6">
        <f t="shared" si="171"/>
        <v>622.73972200000571</v>
      </c>
      <c r="V112" s="4">
        <f t="shared" si="172"/>
        <v>3.7491855629139481E-2</v>
      </c>
      <c r="W112" s="4">
        <f t="shared" si="173"/>
        <v>6.6516529483518383E-2</v>
      </c>
      <c r="X112" s="1">
        <f t="shared" si="174"/>
        <v>0.42058431316914413</v>
      </c>
    </row>
    <row r="113" spans="1:24">
      <c r="A113" s="30" t="s">
        <v>394</v>
      </c>
      <c r="B113">
        <v>240</v>
      </c>
      <c r="C113" s="2">
        <v>283.12</v>
      </c>
      <c r="D113" s="3">
        <v>0.84770000000000001</v>
      </c>
      <c r="E113" s="1">
        <f t="shared" si="193"/>
        <v>0.2900005493333333</v>
      </c>
      <c r="F113" s="36">
        <f t="shared" si="194"/>
        <v>5.6658333333333621E-3</v>
      </c>
      <c r="G113" s="9"/>
      <c r="H113" s="40">
        <f t="shared" si="195"/>
        <v>1.359800000000007</v>
      </c>
      <c r="I113" t="s">
        <v>7</v>
      </c>
      <c r="J113" t="s">
        <v>395</v>
      </c>
      <c r="K113" s="2">
        <f t="shared" si="196"/>
        <v>240.00082399999999</v>
      </c>
      <c r="L113" s="2">
        <f t="shared" si="197"/>
        <v>8.2399999999438478E-4</v>
      </c>
      <c r="M113" s="1">
        <f t="shared" si="198"/>
        <v>1.6000054933333332</v>
      </c>
      <c r="N113" s="6">
        <f t="shared" si="166"/>
        <v>12208.260000000007</v>
      </c>
      <c r="O113" s="2">
        <f t="shared" si="167"/>
        <v>10348.942002000007</v>
      </c>
      <c r="P113" s="2"/>
      <c r="Q113" s="15"/>
      <c r="R113" s="6">
        <f t="shared" si="168"/>
        <v>7247.8200000000006</v>
      </c>
      <c r="S113" s="6">
        <f t="shared" si="169"/>
        <v>17596.762002000007</v>
      </c>
      <c r="T113">
        <f t="shared" si="170"/>
        <v>16850</v>
      </c>
      <c r="U113" s="6">
        <f t="shared" si="171"/>
        <v>746.76200200000676</v>
      </c>
      <c r="V113" s="4">
        <f t="shared" si="172"/>
        <v>4.431821970326455E-2</v>
      </c>
      <c r="W113" s="4">
        <f t="shared" si="173"/>
        <v>7.7770048259875102E-2</v>
      </c>
      <c r="X113" s="1">
        <f t="shared" si="174"/>
        <v>0.41188373174429649</v>
      </c>
    </row>
    <row r="114" spans="1:24">
      <c r="A114" s="30" t="s">
        <v>396</v>
      </c>
      <c r="B114">
        <v>135</v>
      </c>
      <c r="C114" s="2">
        <v>156.27000000000001</v>
      </c>
      <c r="D114" s="3">
        <v>0.8639</v>
      </c>
      <c r="E114" s="1">
        <f t="shared" si="193"/>
        <v>0.220001102</v>
      </c>
      <c r="F114" s="36">
        <f t="shared" si="194"/>
        <v>-1.3183888888888802E-2</v>
      </c>
      <c r="G114" s="9"/>
      <c r="H114" s="40">
        <f t="shared" si="195"/>
        <v>-1.7798249999999882</v>
      </c>
      <c r="I114" t="s">
        <v>7</v>
      </c>
      <c r="J114" t="s">
        <v>397</v>
      </c>
      <c r="K114" s="2">
        <f t="shared" si="196"/>
        <v>135.001653</v>
      </c>
      <c r="L114" s="2">
        <f t="shared" si="197"/>
        <v>1.6530000000045675E-3</v>
      </c>
      <c r="M114" s="1">
        <f t="shared" si="198"/>
        <v>0.90001101999999999</v>
      </c>
      <c r="N114" s="6">
        <f t="shared" si="166"/>
        <v>12364.530000000008</v>
      </c>
      <c r="O114" s="2">
        <f t="shared" si="167"/>
        <v>10681.717467000008</v>
      </c>
      <c r="P114" s="2"/>
      <c r="Q114" s="15"/>
      <c r="R114" s="6">
        <f t="shared" si="168"/>
        <v>7247.8200000000006</v>
      </c>
      <c r="S114" s="6">
        <f t="shared" si="169"/>
        <v>17929.537467000009</v>
      </c>
      <c r="T114">
        <f t="shared" si="170"/>
        <v>16985</v>
      </c>
      <c r="U114" s="6">
        <f t="shared" si="171"/>
        <v>944.5374670000092</v>
      </c>
      <c r="V114" s="4">
        <f t="shared" si="172"/>
        <v>5.5610095201648946E-2</v>
      </c>
      <c r="W114" s="4">
        <f t="shared" si="173"/>
        <v>9.7003184392196351E-2</v>
      </c>
      <c r="X114" s="1">
        <f t="shared" si="174"/>
        <v>0.404239095031865</v>
      </c>
    </row>
    <row r="115" spans="1:24">
      <c r="A115" s="30" t="s">
        <v>398</v>
      </c>
      <c r="B115">
        <v>135</v>
      </c>
      <c r="C115" s="2">
        <v>154.30000000000001</v>
      </c>
      <c r="D115" s="3">
        <v>0.87490000000000001</v>
      </c>
      <c r="E115" s="1">
        <f t="shared" si="193"/>
        <v>0.21999804666666667</v>
      </c>
      <c r="F115" s="36">
        <f t="shared" si="194"/>
        <v>-2.5624074074074053E-2</v>
      </c>
      <c r="G115" s="9"/>
      <c r="H115" s="40">
        <f t="shared" si="195"/>
        <v>-3.4592499999999973</v>
      </c>
      <c r="I115" t="s">
        <v>7</v>
      </c>
      <c r="J115" t="s">
        <v>399</v>
      </c>
      <c r="K115" s="2">
        <f t="shared" si="196"/>
        <v>134.99707000000001</v>
      </c>
      <c r="L115" s="2">
        <f t="shared" si="197"/>
        <v>-2.9299999999921056E-3</v>
      </c>
      <c r="M115" s="1">
        <f t="shared" si="198"/>
        <v>0.89998046666666676</v>
      </c>
      <c r="N115" s="6">
        <f t="shared" si="166"/>
        <v>12518.830000000007</v>
      </c>
      <c r="O115" s="2">
        <f t="shared" si="167"/>
        <v>10952.724367000006</v>
      </c>
      <c r="P115" s="2"/>
      <c r="Q115" s="15"/>
      <c r="R115" s="6">
        <f t="shared" si="168"/>
        <v>7247.8200000000006</v>
      </c>
      <c r="S115" s="6">
        <f t="shared" si="169"/>
        <v>18200.544367000006</v>
      </c>
      <c r="T115">
        <f t="shared" si="170"/>
        <v>17120</v>
      </c>
      <c r="U115" s="6">
        <f t="shared" si="171"/>
        <v>1080.5443670000059</v>
      </c>
      <c r="V115" s="4">
        <f t="shared" si="172"/>
        <v>6.311590928738342E-2</v>
      </c>
      <c r="W115" s="4">
        <f t="shared" si="173"/>
        <v>0.10945347096588653</v>
      </c>
      <c r="X115" s="1">
        <f t="shared" si="174"/>
        <v>0.3982199572635452</v>
      </c>
    </row>
    <row r="116" spans="1:24">
      <c r="A116" s="30" t="s">
        <v>426</v>
      </c>
      <c r="B116">
        <v>135</v>
      </c>
      <c r="C116" s="2">
        <v>154.22</v>
      </c>
      <c r="D116" s="3">
        <v>0.87539999999999996</v>
      </c>
      <c r="E116" s="1">
        <f t="shared" ref="E116:E120" si="199">10%*M116+13%</f>
        <v>0.220002792</v>
      </c>
      <c r="F116" s="36">
        <f t="shared" ref="F116:F120" si="200">IF(G116="",($F$1*C116-B116)/B116,H116/B116)</f>
        <v>-2.6129259259259168E-2</v>
      </c>
      <c r="G116" s="9"/>
      <c r="H116" s="40">
        <f t="shared" ref="H116:H120" si="201">IF(G116="",$F$1*C116-B116,G116-B116)</f>
        <v>-3.5274499999999875</v>
      </c>
      <c r="I116" t="s">
        <v>7</v>
      </c>
      <c r="J116" t="s">
        <v>417</v>
      </c>
      <c r="K116" s="2">
        <f t="shared" ref="K116:K120" si="202">D116*C116</f>
        <v>135.004188</v>
      </c>
      <c r="L116" s="2">
        <f t="shared" ref="L116:L120" si="203">K116-B116</f>
        <v>4.1879999999991924E-3</v>
      </c>
      <c r="M116" s="1">
        <f t="shared" ref="M116:M120" si="204">K116/150</f>
        <v>0.90002791999999998</v>
      </c>
      <c r="N116" s="6">
        <f t="shared" si="166"/>
        <v>12673.050000000007</v>
      </c>
      <c r="O116" s="2">
        <f t="shared" si="167"/>
        <v>11093.987970000006</v>
      </c>
      <c r="P116" s="2"/>
      <c r="Q116" s="15"/>
      <c r="R116" s="6">
        <f t="shared" si="168"/>
        <v>7247.8200000000006</v>
      </c>
      <c r="S116" s="6">
        <f t="shared" si="169"/>
        <v>18341.807970000005</v>
      </c>
      <c r="T116">
        <f t="shared" si="170"/>
        <v>17255</v>
      </c>
      <c r="U116" s="6">
        <f t="shared" si="171"/>
        <v>1086.8079700000053</v>
      </c>
      <c r="V116" s="4">
        <f t="shared" si="172"/>
        <v>6.2985104027818428E-2</v>
      </c>
      <c r="W116" s="4">
        <f t="shared" si="173"/>
        <v>0.1086028201751148</v>
      </c>
      <c r="X116" s="1">
        <f t="shared" si="174"/>
        <v>0.39515297575105945</v>
      </c>
    </row>
    <row r="117" spans="1:24">
      <c r="A117" s="30" t="s">
        <v>427</v>
      </c>
      <c r="B117">
        <v>135</v>
      </c>
      <c r="C117" s="2">
        <v>155.66</v>
      </c>
      <c r="D117" s="3">
        <v>0.86729999999999996</v>
      </c>
      <c r="E117" s="1">
        <f t="shared" si="199"/>
        <v>0.22000261200000001</v>
      </c>
      <c r="F117" s="36">
        <f t="shared" si="200"/>
        <v>-1.7035925925925868E-2</v>
      </c>
      <c r="G117" s="9"/>
      <c r="H117" s="40">
        <f t="shared" si="201"/>
        <v>-2.2998499999999922</v>
      </c>
      <c r="I117" t="s">
        <v>7</v>
      </c>
      <c r="J117" t="s">
        <v>419</v>
      </c>
      <c r="K117" s="2">
        <f t="shared" si="202"/>
        <v>135.003918</v>
      </c>
      <c r="L117" s="2">
        <f t="shared" si="203"/>
        <v>3.9179999999987558E-3</v>
      </c>
      <c r="M117" s="1">
        <f t="shared" si="204"/>
        <v>0.90002612000000004</v>
      </c>
      <c r="N117" s="6">
        <f t="shared" si="166"/>
        <v>12828.710000000006</v>
      </c>
      <c r="O117" s="2">
        <f t="shared" si="167"/>
        <v>11126.340183000006</v>
      </c>
      <c r="P117" s="2"/>
      <c r="Q117" s="15"/>
      <c r="R117" s="6">
        <f t="shared" si="168"/>
        <v>7247.8200000000006</v>
      </c>
      <c r="S117" s="6">
        <f t="shared" si="169"/>
        <v>18374.160183000007</v>
      </c>
      <c r="T117">
        <f t="shared" si="170"/>
        <v>17390</v>
      </c>
      <c r="U117" s="6">
        <f t="shared" si="171"/>
        <v>984.16018300000724</v>
      </c>
      <c r="V117" s="4">
        <f t="shared" si="172"/>
        <v>5.6593455031627826E-2</v>
      </c>
      <c r="W117" s="4">
        <f t="shared" si="173"/>
        <v>9.7036355398938401E-2</v>
      </c>
      <c r="X117" s="1">
        <f t="shared" si="174"/>
        <v>0.39445721207469231</v>
      </c>
    </row>
    <row r="118" spans="1:24">
      <c r="A118" s="30" t="s">
        <v>428</v>
      </c>
      <c r="B118">
        <v>135</v>
      </c>
      <c r="C118" s="2">
        <v>155.93</v>
      </c>
      <c r="D118" s="3">
        <v>0.86580000000000001</v>
      </c>
      <c r="E118" s="1">
        <f t="shared" si="199"/>
        <v>0.220002796</v>
      </c>
      <c r="F118" s="36">
        <f t="shared" si="200"/>
        <v>-1.5330925925925849E-2</v>
      </c>
      <c r="G118" s="9"/>
      <c r="H118" s="40">
        <f t="shared" si="201"/>
        <v>-2.0696749999999895</v>
      </c>
      <c r="I118" t="s">
        <v>7</v>
      </c>
      <c r="J118" t="s">
        <v>421</v>
      </c>
      <c r="K118" s="2">
        <f t="shared" si="202"/>
        <v>135.00419400000001</v>
      </c>
      <c r="L118" s="2">
        <f t="shared" si="203"/>
        <v>4.1940000000124655E-3</v>
      </c>
      <c r="M118" s="1">
        <f t="shared" si="204"/>
        <v>0.90002796000000007</v>
      </c>
      <c r="N118" s="6">
        <f t="shared" si="166"/>
        <v>12984.640000000007</v>
      </c>
      <c r="O118" s="2">
        <f t="shared" si="167"/>
        <v>11242.101312000006</v>
      </c>
      <c r="P118" s="2"/>
      <c r="Q118" s="15"/>
      <c r="R118" s="6">
        <f t="shared" si="168"/>
        <v>7247.8200000000006</v>
      </c>
      <c r="S118" s="6">
        <f t="shared" si="169"/>
        <v>18489.921312000006</v>
      </c>
      <c r="T118">
        <f t="shared" si="170"/>
        <v>17525</v>
      </c>
      <c r="U118" s="6">
        <f t="shared" si="171"/>
        <v>964.92131200000586</v>
      </c>
      <c r="V118" s="4">
        <f t="shared" si="172"/>
        <v>5.5059703965763429E-2</v>
      </c>
      <c r="W118" s="4">
        <f t="shared" si="173"/>
        <v>9.388969658992119E-2</v>
      </c>
      <c r="X118" s="1">
        <f t="shared" si="174"/>
        <v>0.3919876065289768</v>
      </c>
    </row>
    <row r="119" spans="1:24">
      <c r="A119" s="30" t="s">
        <v>429</v>
      </c>
      <c r="B119">
        <v>135</v>
      </c>
      <c r="C119" s="2">
        <v>154.57</v>
      </c>
      <c r="D119" s="3">
        <v>0.87339999999999995</v>
      </c>
      <c r="E119" s="1">
        <f t="shared" si="199"/>
        <v>0.22000095866666666</v>
      </c>
      <c r="F119" s="36">
        <f t="shared" si="200"/>
        <v>-2.3919074074074034E-2</v>
      </c>
      <c r="G119" s="9"/>
      <c r="H119" s="40">
        <f t="shared" si="201"/>
        <v>-3.2290749999999946</v>
      </c>
      <c r="I119" t="s">
        <v>7</v>
      </c>
      <c r="J119" t="s">
        <v>423</v>
      </c>
      <c r="K119" s="2">
        <f t="shared" si="202"/>
        <v>135.00143799999998</v>
      </c>
      <c r="L119" s="2">
        <f t="shared" si="203"/>
        <v>1.4379999999789561E-3</v>
      </c>
      <c r="M119" s="1">
        <f t="shared" si="204"/>
        <v>0.90000958666666653</v>
      </c>
      <c r="N119" s="6">
        <f t="shared" si="166"/>
        <v>13139.210000000006</v>
      </c>
      <c r="O119" s="2">
        <f t="shared" si="167"/>
        <v>11475.786014000005</v>
      </c>
      <c r="P119" s="2"/>
      <c r="Q119" s="15"/>
      <c r="R119" s="6">
        <f t="shared" si="168"/>
        <v>7247.8200000000006</v>
      </c>
      <c r="S119" s="6">
        <f t="shared" si="169"/>
        <v>18723.606014000005</v>
      </c>
      <c r="T119">
        <f t="shared" si="170"/>
        <v>17660</v>
      </c>
      <c r="U119" s="6">
        <f t="shared" si="171"/>
        <v>1063.6060140000045</v>
      </c>
      <c r="V119" s="4">
        <f t="shared" si="172"/>
        <v>6.0226841109852991E-2</v>
      </c>
      <c r="W119" s="4">
        <f t="shared" si="173"/>
        <v>0.10215017546757776</v>
      </c>
      <c r="X119" s="1">
        <f t="shared" si="174"/>
        <v>0.387095306031363</v>
      </c>
    </row>
    <row r="120" spans="1:24">
      <c r="A120" s="30" t="s">
        <v>430</v>
      </c>
      <c r="B120">
        <v>135</v>
      </c>
      <c r="C120" s="2">
        <v>156.18</v>
      </c>
      <c r="D120" s="3">
        <v>0.86439999999999995</v>
      </c>
      <c r="E120" s="1">
        <f t="shared" si="199"/>
        <v>0.220001328</v>
      </c>
      <c r="F120" s="36">
        <f t="shared" si="200"/>
        <v>-1.3752222222222213E-2</v>
      </c>
      <c r="G120" s="9"/>
      <c r="H120" s="40">
        <f t="shared" si="201"/>
        <v>-1.8565499999999986</v>
      </c>
      <c r="I120" t="s">
        <v>7</v>
      </c>
      <c r="J120" t="s">
        <v>425</v>
      </c>
      <c r="K120" s="2">
        <f t="shared" si="202"/>
        <v>135.001992</v>
      </c>
      <c r="L120" s="2">
        <f t="shared" si="203"/>
        <v>1.992000000001326E-3</v>
      </c>
      <c r="M120" s="1">
        <f t="shared" si="204"/>
        <v>0.90001328000000003</v>
      </c>
      <c r="N120" s="6">
        <f t="shared" si="166"/>
        <v>13295.390000000007</v>
      </c>
      <c r="O120" s="2">
        <f t="shared" si="167"/>
        <v>11492.535116000005</v>
      </c>
      <c r="P120" s="2"/>
      <c r="Q120" s="15"/>
      <c r="R120" s="6">
        <f t="shared" si="168"/>
        <v>7247.8200000000006</v>
      </c>
      <c r="S120" s="6">
        <f t="shared" si="169"/>
        <v>18740.355116000006</v>
      </c>
      <c r="T120">
        <f t="shared" si="170"/>
        <v>17795</v>
      </c>
      <c r="U120" s="6">
        <f t="shared" si="171"/>
        <v>945.35511600000609</v>
      </c>
      <c r="V120" s="4">
        <f t="shared" si="172"/>
        <v>5.3124760663108006E-2</v>
      </c>
      <c r="W120" s="4">
        <f t="shared" si="173"/>
        <v>8.9631078259781782E-2</v>
      </c>
      <c r="X120" s="1">
        <f t="shared" si="174"/>
        <v>0.3867493414685621</v>
      </c>
    </row>
    <row r="121" spans="1:24">
      <c r="A121" s="30" t="s">
        <v>450</v>
      </c>
      <c r="B121">
        <v>135</v>
      </c>
      <c r="C121" s="2">
        <v>151.87</v>
      </c>
      <c r="D121" s="3">
        <v>0.88890000000000002</v>
      </c>
      <c r="E121" s="1">
        <f t="shared" ref="E121" si="205">10%*M121+13%</f>
        <v>0.219998162</v>
      </c>
      <c r="F121" s="36">
        <f t="shared" ref="F121" si="206">IF(G121="",($F$1*C121-B121)/B121,H121/B121)</f>
        <v>-4.0969074074074019E-2</v>
      </c>
      <c r="G121" s="9"/>
      <c r="H121" s="40">
        <f t="shared" ref="H121" si="207">IF(G121="",$F$1*C121-B121,G121-B121)</f>
        <v>-5.530824999999993</v>
      </c>
      <c r="I121" t="s">
        <v>7</v>
      </c>
      <c r="J121" t="s">
        <v>441</v>
      </c>
      <c r="K121" s="2">
        <f t="shared" ref="K121" si="208">D121*C121</f>
        <v>134.997243</v>
      </c>
      <c r="L121" s="2">
        <f t="shared" ref="L121" si="209">K121-B121</f>
        <v>-2.757000000002563E-3</v>
      </c>
      <c r="M121" s="1">
        <f t="shared" ref="M121" si="210">K121/150</f>
        <v>0.89998162000000004</v>
      </c>
      <c r="N121" s="6">
        <f t="shared" si="166"/>
        <v>13447.260000000007</v>
      </c>
      <c r="O121" s="2">
        <f t="shared" si="167"/>
        <v>11953.269414000008</v>
      </c>
      <c r="P121" s="2"/>
      <c r="Q121" s="15"/>
      <c r="R121" s="6">
        <f t="shared" si="168"/>
        <v>7247.8200000000006</v>
      </c>
      <c r="S121" s="6">
        <f t="shared" si="169"/>
        <v>19201.089414000009</v>
      </c>
      <c r="T121">
        <f t="shared" si="170"/>
        <v>17930</v>
      </c>
      <c r="U121" s="6">
        <f t="shared" si="171"/>
        <v>1271.0894140000091</v>
      </c>
      <c r="V121" s="4">
        <f t="shared" si="172"/>
        <v>7.0891768767429308E-2</v>
      </c>
      <c r="W121" s="4">
        <f t="shared" si="173"/>
        <v>0.11899157419178552</v>
      </c>
      <c r="X121" s="1">
        <f t="shared" si="174"/>
        <v>0.37746920727921968</v>
      </c>
    </row>
    <row r="122" spans="1:24">
      <c r="A122" s="30" t="s">
        <v>451</v>
      </c>
      <c r="B122">
        <v>135</v>
      </c>
      <c r="C122" s="2">
        <v>152.32</v>
      </c>
      <c r="D122" s="3">
        <v>0.88629999999999998</v>
      </c>
      <c r="E122" s="1">
        <f t="shared" ref="E122:E125" si="211">10%*M122+13%</f>
        <v>0.22000081066666666</v>
      </c>
      <c r="F122" s="36">
        <f t="shared" ref="F122:F125" si="212">IF(G122="",($F$1*C122-B122)/B122,H122/B122)</f>
        <v>-3.8127407407407395E-2</v>
      </c>
      <c r="G122" s="9"/>
      <c r="H122" s="40">
        <f t="shared" ref="H122:H125" si="213">IF(G122="",$F$1*C122-B122,G122-B122)</f>
        <v>-5.147199999999998</v>
      </c>
      <c r="I122" t="s">
        <v>7</v>
      </c>
      <c r="J122" t="s">
        <v>443</v>
      </c>
      <c r="K122" s="2">
        <f t="shared" ref="K122:K125" si="214">D122*C122</f>
        <v>135.001216</v>
      </c>
      <c r="L122" s="2">
        <f t="shared" ref="L122:L125" si="215">K122-B122</f>
        <v>1.2159999999994398E-3</v>
      </c>
      <c r="M122" s="1">
        <f t="shared" ref="M122:M125" si="216">K122/150</f>
        <v>0.90000810666666664</v>
      </c>
      <c r="N122" s="6">
        <f t="shared" si="166"/>
        <v>13599.580000000007</v>
      </c>
      <c r="O122" s="2">
        <f t="shared" si="167"/>
        <v>12053.307754000007</v>
      </c>
      <c r="P122" s="2"/>
      <c r="Q122" s="15"/>
      <c r="R122" s="6">
        <f t="shared" si="168"/>
        <v>7247.8200000000006</v>
      </c>
      <c r="S122" s="6">
        <f t="shared" si="169"/>
        <v>19301.127754000008</v>
      </c>
      <c r="T122">
        <f t="shared" si="170"/>
        <v>18065</v>
      </c>
      <c r="U122" s="6">
        <f t="shared" si="171"/>
        <v>1236.1277540000083</v>
      </c>
      <c r="V122" s="4">
        <f t="shared" si="172"/>
        <v>6.8426667810684183E-2</v>
      </c>
      <c r="W122" s="4">
        <f t="shared" si="173"/>
        <v>0.11427449242778676</v>
      </c>
      <c r="X122" s="1">
        <f t="shared" si="174"/>
        <v>0.37551277274448103</v>
      </c>
    </row>
    <row r="123" spans="1:24">
      <c r="A123" s="30" t="s">
        <v>452</v>
      </c>
      <c r="B123">
        <v>135</v>
      </c>
      <c r="C123" s="2">
        <v>153.55000000000001</v>
      </c>
      <c r="D123" s="3">
        <v>0.87919999999999998</v>
      </c>
      <c r="E123" s="1">
        <f t="shared" si="211"/>
        <v>0.22000077333333334</v>
      </c>
      <c r="F123" s="36">
        <f t="shared" si="212"/>
        <v>-3.0360185185185174E-2</v>
      </c>
      <c r="G123" s="9"/>
      <c r="H123" s="40">
        <f t="shared" si="213"/>
        <v>-4.0986249999999984</v>
      </c>
      <c r="I123" t="s">
        <v>7</v>
      </c>
      <c r="J123" t="s">
        <v>445</v>
      </c>
      <c r="K123" s="2">
        <f t="shared" si="214"/>
        <v>135.00116</v>
      </c>
      <c r="L123" s="2">
        <f t="shared" si="215"/>
        <v>1.1599999999987176E-3</v>
      </c>
      <c r="M123" s="1">
        <f t="shared" si="216"/>
        <v>0.90000773333333328</v>
      </c>
      <c r="N123" s="6">
        <f t="shared" si="166"/>
        <v>13753.130000000006</v>
      </c>
      <c r="O123" s="2">
        <f t="shared" si="167"/>
        <v>12091.751896000005</v>
      </c>
      <c r="P123" s="2"/>
      <c r="Q123" s="15"/>
      <c r="R123" s="6">
        <f t="shared" si="168"/>
        <v>7247.8200000000006</v>
      </c>
      <c r="S123" s="6">
        <f t="shared" si="169"/>
        <v>19339.571896000005</v>
      </c>
      <c r="T123">
        <f t="shared" si="170"/>
        <v>18200</v>
      </c>
      <c r="U123" s="6">
        <f t="shared" si="171"/>
        <v>1139.5718960000049</v>
      </c>
      <c r="V123" s="4">
        <f t="shared" si="172"/>
        <v>6.2613840439560642E-2</v>
      </c>
      <c r="W123" s="4">
        <f t="shared" si="173"/>
        <v>0.10404977785244629</v>
      </c>
      <c r="X123" s="1">
        <f t="shared" si="174"/>
        <v>0.37476631018389112</v>
      </c>
    </row>
    <row r="124" spans="1:24">
      <c r="A124" s="30" t="s">
        <v>453</v>
      </c>
      <c r="B124">
        <v>135</v>
      </c>
      <c r="C124" s="2">
        <v>153.99</v>
      </c>
      <c r="D124" s="3">
        <v>0.87670000000000003</v>
      </c>
      <c r="E124" s="1">
        <f t="shared" si="211"/>
        <v>0.22000202200000002</v>
      </c>
      <c r="F124" s="36">
        <f t="shared" si="212"/>
        <v>-2.7581666666666629E-2</v>
      </c>
      <c r="G124" s="9"/>
      <c r="H124" s="40">
        <f t="shared" si="213"/>
        <v>-3.7235249999999951</v>
      </c>
      <c r="I124" t="s">
        <v>7</v>
      </c>
      <c r="J124" t="s">
        <v>447</v>
      </c>
      <c r="K124" s="2">
        <f t="shared" si="214"/>
        <v>135.00303300000002</v>
      </c>
      <c r="L124" s="2">
        <f t="shared" si="215"/>
        <v>3.0330000000162727E-3</v>
      </c>
      <c r="M124" s="1">
        <f t="shared" si="216"/>
        <v>0.90002022000000015</v>
      </c>
      <c r="N124" s="6">
        <f t="shared" si="166"/>
        <v>13907.120000000006</v>
      </c>
      <c r="O124" s="2">
        <f t="shared" si="167"/>
        <v>12192.372104000005</v>
      </c>
      <c r="P124" s="2"/>
      <c r="Q124" s="15"/>
      <c r="R124" s="6">
        <f t="shared" si="168"/>
        <v>7247.8200000000006</v>
      </c>
      <c r="S124" s="6">
        <f t="shared" si="169"/>
        <v>19440.192104000005</v>
      </c>
      <c r="T124">
        <f t="shared" si="170"/>
        <v>18335</v>
      </c>
      <c r="U124" s="6">
        <f t="shared" si="171"/>
        <v>1105.1921040000052</v>
      </c>
      <c r="V124" s="4">
        <f t="shared" si="172"/>
        <v>6.0277725879465782E-2</v>
      </c>
      <c r="W124" s="4">
        <f t="shared" si="173"/>
        <v>9.9681984418040104E-2</v>
      </c>
      <c r="X124" s="1">
        <f t="shared" si="174"/>
        <v>0.37282656268137865</v>
      </c>
    </row>
    <row r="125" spans="1:24">
      <c r="A125" s="30" t="s">
        <v>454</v>
      </c>
      <c r="B125">
        <v>135</v>
      </c>
      <c r="C125" s="2">
        <v>153.41</v>
      </c>
      <c r="D125" s="3">
        <v>0.88</v>
      </c>
      <c r="E125" s="1">
        <f t="shared" si="211"/>
        <v>0.22000053333333336</v>
      </c>
      <c r="F125" s="36">
        <f t="shared" si="212"/>
        <v>-3.1244259259259225E-2</v>
      </c>
      <c r="G125" s="9"/>
      <c r="H125" s="40">
        <f t="shared" si="213"/>
        <v>-4.2179749999999956</v>
      </c>
      <c r="I125" t="s">
        <v>7</v>
      </c>
      <c r="J125" t="s">
        <v>449</v>
      </c>
      <c r="K125" s="2">
        <f t="shared" si="214"/>
        <v>135.0008</v>
      </c>
      <c r="L125" s="2">
        <f t="shared" si="215"/>
        <v>7.9999999999813554E-4</v>
      </c>
      <c r="M125" s="1">
        <f t="shared" si="216"/>
        <v>0.90000533333333332</v>
      </c>
      <c r="N125" s="6">
        <f t="shared" si="166"/>
        <v>14060.530000000006</v>
      </c>
      <c r="O125" s="2">
        <f t="shared" si="167"/>
        <v>12373.266400000006</v>
      </c>
      <c r="P125" s="2"/>
      <c r="Q125" s="15"/>
      <c r="R125" s="6">
        <f t="shared" si="168"/>
        <v>7247.8200000000006</v>
      </c>
      <c r="S125" s="6">
        <f t="shared" si="169"/>
        <v>19621.086400000007</v>
      </c>
      <c r="T125">
        <f t="shared" si="170"/>
        <v>18470</v>
      </c>
      <c r="U125" s="6">
        <f t="shared" si="171"/>
        <v>1151.0864000000074</v>
      </c>
      <c r="V125" s="4">
        <f t="shared" si="172"/>
        <v>6.232194910665978E-2</v>
      </c>
      <c r="W125" s="4">
        <f t="shared" si="173"/>
        <v>0.1025724413616611</v>
      </c>
      <c r="X125" s="1">
        <f t="shared" si="174"/>
        <v>0.36938933208102065</v>
      </c>
    </row>
    <row r="126" spans="1:24">
      <c r="A126" s="30" t="s">
        <v>456</v>
      </c>
      <c r="B126">
        <v>135</v>
      </c>
      <c r="C126" s="2">
        <v>158.47</v>
      </c>
      <c r="D126" s="3">
        <v>0.85189999999999999</v>
      </c>
      <c r="E126" s="1">
        <f t="shared" ref="E126:E130" si="217">10%*M126+13%</f>
        <v>0.22000039533333335</v>
      </c>
      <c r="F126" s="36">
        <f t="shared" ref="F126:F130" si="218">IF(G126="",($F$1*C126-B126)/B126,H126/B126)</f>
        <v>7.0870370370370336E-4</v>
      </c>
      <c r="G126" s="9"/>
      <c r="H126" s="40">
        <f t="shared" ref="H126:H130" si="219">IF(G126="",$F$1*C126-B126,G126-B126)</f>
        <v>9.5674999999999955E-2</v>
      </c>
      <c r="I126" t="s">
        <v>7</v>
      </c>
      <c r="J126" t="s">
        <v>457</v>
      </c>
      <c r="K126" s="2">
        <f t="shared" ref="K126:K130" si="220">D126*C126</f>
        <v>135.00059300000001</v>
      </c>
      <c r="L126" s="2">
        <f t="shared" ref="L126:L130" si="221">K126-B126</f>
        <v>5.9300000000916953E-4</v>
      </c>
      <c r="M126" s="1">
        <f t="shared" ref="M126:M130" si="222">K126/150</f>
        <v>0.90000395333333338</v>
      </c>
      <c r="N126" s="6">
        <f t="shared" si="166"/>
        <v>14219.000000000005</v>
      </c>
      <c r="O126" s="2">
        <f t="shared" si="167"/>
        <v>12113.166100000004</v>
      </c>
      <c r="P126" s="2"/>
      <c r="Q126" s="15"/>
      <c r="R126" s="6">
        <f t="shared" si="168"/>
        <v>7247.8200000000006</v>
      </c>
      <c r="S126" s="6">
        <f t="shared" si="169"/>
        <v>19360.986100000006</v>
      </c>
      <c r="T126">
        <f t="shared" si="170"/>
        <v>18605</v>
      </c>
      <c r="U126" s="6">
        <f t="shared" si="171"/>
        <v>755.98610000000554</v>
      </c>
      <c r="V126" s="4">
        <f t="shared" si="172"/>
        <v>4.0633490997044053E-2</v>
      </c>
      <c r="W126" s="4">
        <f t="shared" si="173"/>
        <v>6.6564596140943788E-2</v>
      </c>
      <c r="X126" s="1">
        <f t="shared" si="174"/>
        <v>0.37435180019059044</v>
      </c>
    </row>
    <row r="127" spans="1:24">
      <c r="A127" s="30" t="s">
        <v>458</v>
      </c>
      <c r="B127">
        <v>135</v>
      </c>
      <c r="C127" s="2">
        <v>158.13999999999999</v>
      </c>
      <c r="D127" s="3">
        <v>0.85370000000000001</v>
      </c>
      <c r="E127" s="1">
        <f t="shared" si="217"/>
        <v>0.22000274533333333</v>
      </c>
      <c r="F127" s="36">
        <f t="shared" si="218"/>
        <v>-1.3751851851852566E-3</v>
      </c>
      <c r="G127" s="9"/>
      <c r="H127" s="40">
        <f t="shared" si="219"/>
        <v>-0.18565000000000964</v>
      </c>
      <c r="I127" t="s">
        <v>7</v>
      </c>
      <c r="J127" t="s">
        <v>459</v>
      </c>
      <c r="K127" s="2">
        <f t="shared" si="220"/>
        <v>135.00411799999998</v>
      </c>
      <c r="L127" s="2">
        <f t="shared" si="221"/>
        <v>4.1179999999769734E-3</v>
      </c>
      <c r="M127" s="1">
        <f t="shared" si="222"/>
        <v>0.90002745333333323</v>
      </c>
      <c r="N127" s="6">
        <f t="shared" si="166"/>
        <v>14377.140000000005</v>
      </c>
      <c r="O127" s="2">
        <f t="shared" si="167"/>
        <v>12273.764418000004</v>
      </c>
      <c r="P127" s="2"/>
      <c r="Q127" s="15"/>
      <c r="R127" s="6">
        <f t="shared" si="168"/>
        <v>7247.8200000000006</v>
      </c>
      <c r="S127" s="6">
        <f t="shared" si="169"/>
        <v>19521.584418000006</v>
      </c>
      <c r="T127">
        <f t="shared" si="170"/>
        <v>18740</v>
      </c>
      <c r="U127" s="6">
        <f t="shared" si="171"/>
        <v>781.58441800000583</v>
      </c>
      <c r="V127" s="4">
        <f t="shared" si="172"/>
        <v>4.1706745891142205E-2</v>
      </c>
      <c r="W127" s="4">
        <f t="shared" si="173"/>
        <v>6.801010930911322E-2</v>
      </c>
      <c r="X127" s="1">
        <f t="shared" si="174"/>
        <v>0.37127211832852564</v>
      </c>
    </row>
    <row r="128" spans="1:24">
      <c r="A128" s="30" t="s">
        <v>460</v>
      </c>
      <c r="B128">
        <v>135</v>
      </c>
      <c r="C128" s="2">
        <v>159.25</v>
      </c>
      <c r="D128" s="3">
        <v>0.84770000000000001</v>
      </c>
      <c r="E128" s="1">
        <f t="shared" si="217"/>
        <v>0.21999748333333335</v>
      </c>
      <c r="F128" s="36">
        <f t="shared" si="218"/>
        <v>5.6342592592592928E-3</v>
      </c>
      <c r="G128" s="9"/>
      <c r="H128" s="40">
        <f t="shared" si="219"/>
        <v>0.76062500000000455</v>
      </c>
      <c r="I128" t="s">
        <v>7</v>
      </c>
      <c r="J128" t="s">
        <v>461</v>
      </c>
      <c r="K128" s="2">
        <f t="shared" si="220"/>
        <v>134.99622500000001</v>
      </c>
      <c r="L128" s="2">
        <f t="shared" si="221"/>
        <v>-3.7749999999903139E-3</v>
      </c>
      <c r="M128" s="1">
        <f t="shared" si="222"/>
        <v>0.89997483333333339</v>
      </c>
      <c r="N128" s="6">
        <f t="shared" si="166"/>
        <v>14536.390000000005</v>
      </c>
      <c r="O128" s="2">
        <f t="shared" si="167"/>
        <v>12322.497803000004</v>
      </c>
      <c r="P128" s="2"/>
      <c r="Q128" s="15"/>
      <c r="R128" s="6">
        <f t="shared" si="168"/>
        <v>7247.8200000000006</v>
      </c>
      <c r="S128" s="6">
        <f t="shared" si="169"/>
        <v>19570.317803000005</v>
      </c>
      <c r="T128">
        <f t="shared" si="170"/>
        <v>18875</v>
      </c>
      <c r="U128" s="6">
        <f t="shared" si="171"/>
        <v>695.31780300000537</v>
      </c>
      <c r="V128" s="4">
        <f t="shared" si="172"/>
        <v>3.6838029298013497E-2</v>
      </c>
      <c r="W128" s="4">
        <f t="shared" si="173"/>
        <v>5.9801069820885511E-2</v>
      </c>
      <c r="X128" s="1">
        <f t="shared" si="174"/>
        <v>0.37034758826905489</v>
      </c>
    </row>
    <row r="129" spans="1:24">
      <c r="A129" s="30" t="s">
        <v>462</v>
      </c>
      <c r="B129">
        <v>135</v>
      </c>
      <c r="C129" s="2">
        <v>159.24</v>
      </c>
      <c r="D129" s="3">
        <v>0.8478</v>
      </c>
      <c r="E129" s="1">
        <f t="shared" si="217"/>
        <v>0.22000244800000002</v>
      </c>
      <c r="F129" s="36">
        <f t="shared" si="218"/>
        <v>5.5711111111112063E-3</v>
      </c>
      <c r="G129" s="9"/>
      <c r="H129" s="40">
        <f t="shared" si="219"/>
        <v>0.75210000000001287</v>
      </c>
      <c r="I129" t="s">
        <v>7</v>
      </c>
      <c r="J129" t="s">
        <v>463</v>
      </c>
      <c r="K129" s="2">
        <f t="shared" si="220"/>
        <v>135.00367199999999</v>
      </c>
      <c r="L129" s="2">
        <f t="shared" si="221"/>
        <v>3.6719999999945685E-3</v>
      </c>
      <c r="M129" s="1">
        <f t="shared" si="222"/>
        <v>0.90002448000000002</v>
      </c>
      <c r="N129" s="6">
        <f t="shared" si="166"/>
        <v>14695.630000000005</v>
      </c>
      <c r="O129" s="2">
        <f t="shared" si="167"/>
        <v>12458.955114000004</v>
      </c>
      <c r="P129" s="2"/>
      <c r="Q129" s="15"/>
      <c r="R129" s="6">
        <f t="shared" si="168"/>
        <v>7247.8200000000006</v>
      </c>
      <c r="S129" s="6">
        <f t="shared" si="169"/>
        <v>19706.775114000004</v>
      </c>
      <c r="T129">
        <f t="shared" si="170"/>
        <v>19010</v>
      </c>
      <c r="U129" s="6">
        <f t="shared" si="171"/>
        <v>696.77511400000367</v>
      </c>
      <c r="V129" s="4">
        <f t="shared" si="172"/>
        <v>3.6653083324566182E-2</v>
      </c>
      <c r="W129" s="4">
        <f t="shared" si="173"/>
        <v>5.9238603218111141E-2</v>
      </c>
      <c r="X129" s="1">
        <f t="shared" si="174"/>
        <v>0.36778315873970852</v>
      </c>
    </row>
    <row r="130" spans="1:24">
      <c r="A130" s="30" t="s">
        <v>464</v>
      </c>
      <c r="B130">
        <v>135</v>
      </c>
      <c r="C130" s="2">
        <v>158.63999999999999</v>
      </c>
      <c r="D130" s="3">
        <v>0.85099999999999998</v>
      </c>
      <c r="E130" s="1">
        <f t="shared" si="217"/>
        <v>0.22000175999999999</v>
      </c>
      <c r="F130" s="36">
        <f t="shared" si="218"/>
        <v>1.7822222222222267E-3</v>
      </c>
      <c r="G130" s="9"/>
      <c r="H130" s="40">
        <f t="shared" si="219"/>
        <v>0.24060000000000059</v>
      </c>
      <c r="I130" t="s">
        <v>7</v>
      </c>
      <c r="J130" t="s">
        <v>465</v>
      </c>
      <c r="K130" s="2">
        <f t="shared" si="220"/>
        <v>135.00263999999999</v>
      </c>
      <c r="L130" s="2">
        <f t="shared" si="221"/>
        <v>2.6399999999853208E-3</v>
      </c>
      <c r="M130" s="1">
        <f t="shared" si="222"/>
        <v>0.90001759999999986</v>
      </c>
      <c r="N130" s="6">
        <f t="shared" si="166"/>
        <v>14854.270000000004</v>
      </c>
      <c r="O130" s="2">
        <f t="shared" si="167"/>
        <v>12640.983770000003</v>
      </c>
      <c r="P130" s="2"/>
      <c r="Q130" s="15"/>
      <c r="R130" s="6">
        <f t="shared" si="168"/>
        <v>7247.8200000000006</v>
      </c>
      <c r="S130" s="6">
        <f t="shared" si="169"/>
        <v>19888.803770000002</v>
      </c>
      <c r="T130">
        <f t="shared" si="170"/>
        <v>19145</v>
      </c>
      <c r="U130" s="6">
        <f t="shared" si="171"/>
        <v>743.80377000000226</v>
      </c>
      <c r="V130" s="4">
        <f t="shared" si="172"/>
        <v>3.8851071820318772E-2</v>
      </c>
      <c r="W130" s="4">
        <f t="shared" si="173"/>
        <v>6.2519333993434012E-2</v>
      </c>
      <c r="X130" s="1">
        <f t="shared" si="174"/>
        <v>0.36441709032961112</v>
      </c>
    </row>
    <row r="131" spans="1:24">
      <c r="A131" s="30" t="s">
        <v>482</v>
      </c>
      <c r="B131">
        <v>135</v>
      </c>
      <c r="C131" s="2">
        <v>156.69</v>
      </c>
      <c r="D131" s="3">
        <v>0.86160000000000003</v>
      </c>
      <c r="E131" s="1">
        <f t="shared" ref="E131:E135" si="223">10%*M131+13%</f>
        <v>0.22000273600000003</v>
      </c>
      <c r="F131" s="36">
        <f t="shared" ref="F131:F136" si="224">IF(G131="",($F$1*C131-B131)/B131,H131/B131)</f>
        <v>-1.0531666666666642E-2</v>
      </c>
      <c r="G131" s="9"/>
      <c r="H131" s="40">
        <f t="shared" ref="H131:H135" si="225">IF(G131="",$F$1*C131-B131,G131-B131)</f>
        <v>-1.4217749999999967</v>
      </c>
      <c r="I131" t="s">
        <v>7</v>
      </c>
      <c r="J131" t="s">
        <v>473</v>
      </c>
      <c r="K131" s="2">
        <f t="shared" ref="K131:K135" si="226">D131*C131</f>
        <v>135.00410400000001</v>
      </c>
      <c r="L131" s="2">
        <f t="shared" ref="L131:L135" si="227">K131-B131</f>
        <v>4.10400000001232E-3</v>
      </c>
      <c r="M131" s="1">
        <f t="shared" ref="M131:M135" si="228">K131/150</f>
        <v>0.90002736000000005</v>
      </c>
      <c r="N131" s="6">
        <f t="shared" si="166"/>
        <v>15010.960000000005</v>
      </c>
      <c r="O131" s="2">
        <f t="shared" si="167"/>
        <v>12933.443136000005</v>
      </c>
      <c r="P131" s="2"/>
      <c r="Q131" s="15"/>
      <c r="R131" s="6">
        <f t="shared" si="168"/>
        <v>7247.8200000000006</v>
      </c>
      <c r="S131" s="6">
        <f t="shared" si="169"/>
        <v>20181.263136000005</v>
      </c>
      <c r="T131">
        <f t="shared" si="170"/>
        <v>19280</v>
      </c>
      <c r="U131" s="6">
        <f t="shared" si="171"/>
        <v>901.26313600000503</v>
      </c>
      <c r="V131" s="4">
        <f t="shared" si="172"/>
        <v>4.6746013278008647E-2</v>
      </c>
      <c r="W131" s="4">
        <f t="shared" si="173"/>
        <v>7.4904392720189117E-2</v>
      </c>
      <c r="X131" s="1">
        <f t="shared" si="174"/>
        <v>0.35913609327411722</v>
      </c>
    </row>
    <row r="132" spans="1:24">
      <c r="A132" s="30" t="s">
        <v>483</v>
      </c>
      <c r="B132">
        <v>135</v>
      </c>
      <c r="C132" s="2">
        <v>156.47</v>
      </c>
      <c r="D132" s="3">
        <v>0.86280000000000001</v>
      </c>
      <c r="E132" s="1">
        <f t="shared" si="223"/>
        <v>0.22000154399999999</v>
      </c>
      <c r="F132" s="36">
        <f t="shared" si="224"/>
        <v>-1.1920925925925809E-2</v>
      </c>
      <c r="G132" s="9"/>
      <c r="H132" s="40">
        <f t="shared" si="225"/>
        <v>-1.6093249999999841</v>
      </c>
      <c r="I132" t="s">
        <v>7</v>
      </c>
      <c r="J132" t="s">
        <v>475</v>
      </c>
      <c r="K132" s="2">
        <f t="shared" si="226"/>
        <v>135.00231600000001</v>
      </c>
      <c r="L132" s="2">
        <f t="shared" si="227"/>
        <v>2.3160000000075343E-3</v>
      </c>
      <c r="M132" s="1">
        <f t="shared" si="228"/>
        <v>0.90001544</v>
      </c>
      <c r="N132" s="6">
        <f t="shared" si="166"/>
        <v>15167.430000000004</v>
      </c>
      <c r="O132" s="2">
        <f t="shared" si="167"/>
        <v>13086.458604000003</v>
      </c>
      <c r="P132" s="2"/>
      <c r="Q132" s="15"/>
      <c r="R132" s="6">
        <f t="shared" si="168"/>
        <v>7247.8200000000006</v>
      </c>
      <c r="S132" s="6">
        <f t="shared" si="169"/>
        <v>20334.278604000003</v>
      </c>
      <c r="T132">
        <f t="shared" si="170"/>
        <v>19415</v>
      </c>
      <c r="U132" s="6">
        <f t="shared" si="171"/>
        <v>919.27860400000282</v>
      </c>
      <c r="V132" s="4">
        <f t="shared" si="172"/>
        <v>4.7348885088849046E-2</v>
      </c>
      <c r="W132" s="4">
        <f t="shared" si="173"/>
        <v>7.5553957778220049E-2</v>
      </c>
      <c r="X132" s="1">
        <f t="shared" si="174"/>
        <v>0.35643359379241835</v>
      </c>
    </row>
    <row r="133" spans="1:24">
      <c r="A133" s="30" t="s">
        <v>484</v>
      </c>
      <c r="B133">
        <v>135</v>
      </c>
      <c r="C133" s="2">
        <v>156.54</v>
      </c>
      <c r="D133" s="3">
        <v>0.86240000000000006</v>
      </c>
      <c r="E133" s="1">
        <f t="shared" si="223"/>
        <v>0.22000006400000002</v>
      </c>
      <c r="F133" s="36">
        <f t="shared" si="224"/>
        <v>-1.1478888888888992E-2</v>
      </c>
      <c r="G133" s="9"/>
      <c r="H133" s="40">
        <f t="shared" si="225"/>
        <v>-1.549650000000014</v>
      </c>
      <c r="I133" t="s">
        <v>7</v>
      </c>
      <c r="J133" t="s">
        <v>477</v>
      </c>
      <c r="K133" s="2">
        <f t="shared" si="226"/>
        <v>135.00009600000001</v>
      </c>
      <c r="L133" s="2">
        <f t="shared" si="227"/>
        <v>9.6000000013418685E-5</v>
      </c>
      <c r="M133" s="1">
        <f t="shared" si="228"/>
        <v>0.90000064000000013</v>
      </c>
      <c r="N133" s="6">
        <f t="shared" si="166"/>
        <v>15323.970000000005</v>
      </c>
      <c r="O133" s="2">
        <f t="shared" si="167"/>
        <v>13215.391728000004</v>
      </c>
      <c r="P133" s="2"/>
      <c r="Q133" s="15"/>
      <c r="R133" s="6">
        <f t="shared" si="168"/>
        <v>7247.8200000000006</v>
      </c>
      <c r="S133" s="6">
        <f t="shared" si="169"/>
        <v>20463.211728000006</v>
      </c>
      <c r="T133">
        <f t="shared" si="170"/>
        <v>19550</v>
      </c>
      <c r="U133" s="6">
        <f t="shared" si="171"/>
        <v>913.21172800000568</v>
      </c>
      <c r="V133" s="4">
        <f t="shared" si="172"/>
        <v>4.6711597340153732E-2</v>
      </c>
      <c r="W133" s="4">
        <f t="shared" si="173"/>
        <v>7.423169942237906E-2</v>
      </c>
      <c r="X133" s="1">
        <f t="shared" si="174"/>
        <v>0.35418780279161849</v>
      </c>
    </row>
    <row r="134" spans="1:24">
      <c r="A134" s="30" t="s">
        <v>485</v>
      </c>
      <c r="B134">
        <v>135</v>
      </c>
      <c r="C134" s="2">
        <v>159.07</v>
      </c>
      <c r="D134" s="3">
        <v>0.84870000000000001</v>
      </c>
      <c r="E134" s="1">
        <f t="shared" si="223"/>
        <v>0.22000180599999999</v>
      </c>
      <c r="F134" s="36">
        <f t="shared" si="224"/>
        <v>4.4975925925926832E-3</v>
      </c>
      <c r="G134" s="9"/>
      <c r="H134" s="40">
        <f t="shared" si="225"/>
        <v>0.60717500000001223</v>
      </c>
      <c r="I134" t="s">
        <v>7</v>
      </c>
      <c r="J134" t="s">
        <v>479</v>
      </c>
      <c r="K134" s="2">
        <f t="shared" si="226"/>
        <v>135.00270899999998</v>
      </c>
      <c r="L134" s="2">
        <f t="shared" si="227"/>
        <v>2.7089999999816428E-3</v>
      </c>
      <c r="M134" s="1">
        <f t="shared" si="228"/>
        <v>0.90001805999999984</v>
      </c>
      <c r="N134" s="6">
        <f t="shared" si="166"/>
        <v>15483.040000000005</v>
      </c>
      <c r="O134" s="2">
        <f t="shared" si="167"/>
        <v>13140.456048000004</v>
      </c>
      <c r="P134" s="2"/>
      <c r="Q134" s="15"/>
      <c r="R134" s="6">
        <f t="shared" si="168"/>
        <v>7247.8200000000006</v>
      </c>
      <c r="S134" s="6">
        <f t="shared" si="169"/>
        <v>20388.276048000003</v>
      </c>
      <c r="T134">
        <f t="shared" si="170"/>
        <v>19685</v>
      </c>
      <c r="U134" s="6">
        <f t="shared" si="171"/>
        <v>703.27604800000336</v>
      </c>
      <c r="V134" s="4">
        <f t="shared" si="172"/>
        <v>3.5726494691389554E-2</v>
      </c>
      <c r="W134" s="4">
        <f t="shared" si="173"/>
        <v>5.654626273801644E-2</v>
      </c>
      <c r="X134" s="1">
        <f t="shared" si="174"/>
        <v>0.35548959524270218</v>
      </c>
    </row>
    <row r="135" spans="1:24">
      <c r="A135" s="30" t="s">
        <v>486</v>
      </c>
      <c r="B135">
        <v>135</v>
      </c>
      <c r="C135" s="2">
        <v>158.02000000000001</v>
      </c>
      <c r="D135" s="3">
        <v>0.85429999999999995</v>
      </c>
      <c r="E135" s="1">
        <f t="shared" si="223"/>
        <v>0.21999765733333335</v>
      </c>
      <c r="F135" s="36">
        <f t="shared" si="224"/>
        <v>-2.1329629629629264E-3</v>
      </c>
      <c r="G135" s="9"/>
      <c r="H135" s="40">
        <f t="shared" si="225"/>
        <v>-0.28794999999999504</v>
      </c>
      <c r="I135" t="s">
        <v>7</v>
      </c>
      <c r="J135" t="s">
        <v>481</v>
      </c>
      <c r="K135" s="2">
        <f t="shared" si="226"/>
        <v>134.996486</v>
      </c>
      <c r="L135" s="2">
        <f t="shared" si="227"/>
        <v>-3.5139999999955762E-3</v>
      </c>
      <c r="M135" s="1">
        <f t="shared" si="228"/>
        <v>0.89997657333333336</v>
      </c>
      <c r="N135" s="6">
        <f t="shared" si="166"/>
        <v>15641.060000000005</v>
      </c>
      <c r="O135" s="2">
        <f t="shared" si="167"/>
        <v>13362.157558000003</v>
      </c>
      <c r="P135" s="2"/>
      <c r="Q135" s="15"/>
      <c r="R135" s="6">
        <f t="shared" si="168"/>
        <v>7247.8200000000006</v>
      </c>
      <c r="S135" s="6">
        <f t="shared" si="169"/>
        <v>20609.977558000002</v>
      </c>
      <c r="T135">
        <f t="shared" si="170"/>
        <v>19820</v>
      </c>
      <c r="U135" s="6">
        <f t="shared" si="171"/>
        <v>789.97755800000232</v>
      </c>
      <c r="V135" s="4">
        <f t="shared" si="172"/>
        <v>3.9857596266397621E-2</v>
      </c>
      <c r="W135" s="4">
        <f t="shared" si="173"/>
        <v>6.28353680904985E-2</v>
      </c>
      <c r="X135" s="1">
        <f t="shared" si="174"/>
        <v>0.35166559398734887</v>
      </c>
    </row>
    <row r="136" spans="1:24">
      <c r="A136" s="30" t="s">
        <v>487</v>
      </c>
      <c r="B136">
        <v>960</v>
      </c>
      <c r="C136" s="2">
        <v>1136.3599999999999</v>
      </c>
      <c r="D136" s="3">
        <v>0.8448</v>
      </c>
      <c r="E136" s="1">
        <f t="shared" ref="E136" si="229">10%*Q136+13%</f>
        <v>0.13</v>
      </c>
      <c r="F136" s="36">
        <f t="shared" si="224"/>
        <v>9.1113541666666478E-3</v>
      </c>
      <c r="H136" s="40">
        <f t="shared" ref="H136" si="230">IF(G136="",$F$1*C136-B136,G136-B136)</f>
        <v>8.7468999999999824</v>
      </c>
      <c r="I136" t="s">
        <v>7</v>
      </c>
      <c r="J136" t="s">
        <v>488</v>
      </c>
      <c r="K136" s="2">
        <f t="shared" ref="K136" si="231">D136*C136</f>
        <v>959.99692799999991</v>
      </c>
      <c r="L136" s="2">
        <f t="shared" ref="L136" si="232">K136-B136</f>
        <v>-3.0720000000883374E-3</v>
      </c>
      <c r="M136" s="1">
        <v>1.6</v>
      </c>
      <c r="N136" s="6">
        <f t="shared" ref="N136" si="233">N135+C136-P136</f>
        <v>16777.420000000006</v>
      </c>
      <c r="O136" s="2">
        <f t="shared" ref="O136" si="234">N136*D136</f>
        <v>14173.564416000005</v>
      </c>
      <c r="P136" s="2"/>
      <c r="Q136" s="15"/>
      <c r="R136" s="6">
        <f t="shared" ref="R136" si="235">Q136+R135</f>
        <v>7247.8200000000006</v>
      </c>
      <c r="S136" s="6">
        <f t="shared" ref="S136" si="236">O136+R136</f>
        <v>21421.384416000004</v>
      </c>
      <c r="T136">
        <f t="shared" ref="T136" si="237">T135+B136</f>
        <v>20780</v>
      </c>
      <c r="U136" s="6">
        <f t="shared" ref="U136" si="238">S136-T136</f>
        <v>641.38441600000442</v>
      </c>
      <c r="V136" s="4">
        <f t="shared" ref="V136" si="239">S136/T136-1</f>
        <v>3.0865467564966442E-2</v>
      </c>
      <c r="W136" s="4">
        <f t="shared" ref="W136" si="240">O136/(T136-R136)-1</f>
        <v>4.7396976392569679E-2</v>
      </c>
      <c r="X136" s="1">
        <f t="shared" ref="X136" si="241">R136/S136</f>
        <v>0.33834507888231902</v>
      </c>
    </row>
  </sheetData>
  <autoFilter ref="A1:X1" xr:uid="{EBD5E519-1AC8-D646-A624-501481F39CB6}"/>
  <phoneticPr fontId="2" type="noConversion"/>
  <conditionalFormatting sqref="L1:L1048576">
    <cfRule type="cellIs" dxfId="2" priority="14" operator="between">
      <formula>-0.01</formula>
      <formula>0.01</formula>
    </cfRule>
  </conditionalFormatting>
  <conditionalFormatting sqref="V1:V1048576 X1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36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F15E-A5A4-324C-AB33-3A50D692890D}">
  <dimension ref="A1:O28"/>
  <sheetViews>
    <sheetView workbookViewId="0">
      <pane ySplit="3" topLeftCell="A4" activePane="bottomLeft" state="frozen"/>
      <selection pane="bottomLeft" activeCell="H25" sqref="H25"/>
    </sheetView>
  </sheetViews>
  <sheetFormatPr baseColWidth="10" defaultRowHeight="16"/>
  <cols>
    <col min="1" max="1" width="8" bestFit="1" customWidth="1"/>
    <col min="2" max="2" width="10" bestFit="1" customWidth="1"/>
    <col min="3" max="3" width="12" customWidth="1"/>
    <col min="4" max="4" width="10" bestFit="1" customWidth="1"/>
    <col min="5" max="5" width="12" style="51" bestFit="1" customWidth="1"/>
    <col min="6" max="6" width="10" style="2" bestFit="1" customWidth="1"/>
    <col min="7" max="7" width="8.33203125" bestFit="1" customWidth="1"/>
    <col min="8" max="8" width="10" customWidth="1"/>
    <col min="9" max="10" width="10" bestFit="1" customWidth="1"/>
    <col min="11" max="11" width="12" bestFit="1" customWidth="1"/>
    <col min="12" max="12" width="10" style="2" bestFit="1" customWidth="1"/>
    <col min="13" max="13" width="8.33203125" bestFit="1" customWidth="1"/>
    <col min="14" max="15" width="10" bestFit="1" customWidth="1"/>
  </cols>
  <sheetData>
    <row r="1" spans="1:15" ht="31">
      <c r="A1" s="119" t="s">
        <v>595</v>
      </c>
      <c r="B1" s="118">
        <v>16000</v>
      </c>
      <c r="D1" s="74" t="s">
        <v>567</v>
      </c>
      <c r="E1" s="154">
        <f>G3</f>
        <v>950.3900000000001</v>
      </c>
      <c r="F1" s="154"/>
      <c r="G1" s="75" t="s">
        <v>526</v>
      </c>
      <c r="H1" s="152">
        <f>G3/I3*365</f>
        <v>1.3240166030534353</v>
      </c>
      <c r="I1" s="153"/>
      <c r="J1" s="74" t="s">
        <v>568</v>
      </c>
      <c r="K1" s="154">
        <f>M3</f>
        <v>745.89999999999986</v>
      </c>
      <c r="L1" s="154"/>
      <c r="M1" s="75" t="s">
        <v>526</v>
      </c>
      <c r="N1" s="152">
        <f>M3/O3*365</f>
        <v>1.2842146226415092</v>
      </c>
      <c r="O1" s="153"/>
    </row>
    <row r="2" spans="1:15" s="53" customFormat="1" ht="17">
      <c r="A2" s="53" t="s">
        <v>561</v>
      </c>
      <c r="B2" s="53" t="s">
        <v>562</v>
      </c>
      <c r="C2" s="53" t="s">
        <v>436</v>
      </c>
      <c r="D2" s="68" t="s">
        <v>563</v>
      </c>
      <c r="E2" s="57" t="s">
        <v>564</v>
      </c>
      <c r="F2" s="125" t="s">
        <v>565</v>
      </c>
      <c r="G2" s="59" t="s">
        <v>566</v>
      </c>
      <c r="H2" s="60" t="s">
        <v>435</v>
      </c>
      <c r="I2" s="69" t="s">
        <v>525</v>
      </c>
      <c r="J2" s="68" t="s">
        <v>563</v>
      </c>
      <c r="K2" s="57" t="s">
        <v>564</v>
      </c>
      <c r="L2" s="125" t="s">
        <v>565</v>
      </c>
      <c r="M2" s="58" t="s">
        <v>566</v>
      </c>
      <c r="N2" s="60" t="s">
        <v>435</v>
      </c>
      <c r="O2" s="69" t="s">
        <v>525</v>
      </c>
    </row>
    <row r="3" spans="1:15" s="53" customFormat="1">
      <c r="A3" s="54" t="s">
        <v>455</v>
      </c>
      <c r="D3" s="70">
        <f>SUM(D4:D10087)</f>
        <v>15000</v>
      </c>
      <c r="E3" s="61"/>
      <c r="F3" s="126">
        <f>SUM(F4:F10087)</f>
        <v>13950.390000000001</v>
      </c>
      <c r="G3" s="130">
        <f>SUM(G4:G10087)</f>
        <v>950.3900000000001</v>
      </c>
      <c r="H3" s="62"/>
      <c r="I3" s="71">
        <f>SUM(I4:I3001)</f>
        <v>262000</v>
      </c>
      <c r="J3" s="70">
        <f>SUM(J4:J10087)</f>
        <v>13000</v>
      </c>
      <c r="K3" s="151"/>
      <c r="L3" s="126">
        <f>SUM(L4:L10087)</f>
        <v>11745.9</v>
      </c>
      <c r="M3" s="130">
        <f>SUM(M4:M10087)</f>
        <v>745.89999999999986</v>
      </c>
      <c r="N3" s="62"/>
      <c r="O3" s="71">
        <f>SUM(O4:O3001)</f>
        <v>212000</v>
      </c>
    </row>
    <row r="4" spans="1:15">
      <c r="A4">
        <v>113027</v>
      </c>
      <c r="B4" t="s">
        <v>438</v>
      </c>
      <c r="C4" s="52">
        <v>43634</v>
      </c>
      <c r="D4" s="67">
        <v>1000</v>
      </c>
      <c r="E4" s="63">
        <v>43656</v>
      </c>
      <c r="F4" s="127">
        <v>1019.3</v>
      </c>
      <c r="G4" s="131">
        <f>F4-D4</f>
        <v>19.299999999999955</v>
      </c>
      <c r="H4" s="65">
        <f>E4-C4</f>
        <v>22</v>
      </c>
      <c r="I4" s="72">
        <f>H4*D4</f>
        <v>22000</v>
      </c>
      <c r="J4" s="145" t="s">
        <v>542</v>
      </c>
      <c r="K4" s="146" t="s">
        <v>542</v>
      </c>
      <c r="L4" s="147" t="s">
        <v>542</v>
      </c>
      <c r="M4" s="147" t="s">
        <v>542</v>
      </c>
      <c r="N4" s="146" t="s">
        <v>542</v>
      </c>
      <c r="O4" s="148" t="s">
        <v>542</v>
      </c>
    </row>
    <row r="5" spans="1:15">
      <c r="A5">
        <v>113028</v>
      </c>
      <c r="B5" t="s">
        <v>437</v>
      </c>
      <c r="C5" s="52">
        <v>43636</v>
      </c>
      <c r="D5" s="67">
        <v>1000</v>
      </c>
      <c r="E5" s="63">
        <v>43654</v>
      </c>
      <c r="F5" s="128">
        <v>1201.76</v>
      </c>
      <c r="G5" s="131">
        <f>F5-D5</f>
        <v>201.76</v>
      </c>
      <c r="H5" s="65">
        <f>E5-C5</f>
        <v>18</v>
      </c>
      <c r="I5" s="72">
        <f t="shared" ref="I5" si="0">H5*D5</f>
        <v>18000</v>
      </c>
      <c r="J5" s="70">
        <v>1000</v>
      </c>
      <c r="K5" s="149">
        <v>43654</v>
      </c>
      <c r="L5" s="126">
        <v>1201.76</v>
      </c>
      <c r="M5" s="130">
        <f>L5-J5</f>
        <v>201.76</v>
      </c>
      <c r="N5" s="62">
        <f>K5-C5</f>
        <v>18</v>
      </c>
      <c r="O5" s="71">
        <f>N5*J5</f>
        <v>18000</v>
      </c>
    </row>
    <row r="6" spans="1:15">
      <c r="A6">
        <v>128070</v>
      </c>
      <c r="B6" t="s">
        <v>439</v>
      </c>
      <c r="C6" s="52">
        <v>43650</v>
      </c>
      <c r="D6" s="73">
        <v>2000</v>
      </c>
      <c r="E6" s="63">
        <v>43669</v>
      </c>
      <c r="F6" s="129">
        <v>1989.94</v>
      </c>
      <c r="G6" s="132">
        <v>-10.06</v>
      </c>
      <c r="H6" s="65">
        <f>E6-C6</f>
        <v>19</v>
      </c>
      <c r="I6" s="72">
        <f t="shared" ref="I6:I12" si="1">H6*D6</f>
        <v>38000</v>
      </c>
      <c r="J6" s="70">
        <v>1000</v>
      </c>
      <c r="K6" s="149">
        <v>43675</v>
      </c>
      <c r="L6" s="126">
        <v>1000</v>
      </c>
      <c r="M6" s="150">
        <f>L6-J6</f>
        <v>0</v>
      </c>
      <c r="N6" s="62">
        <f>K6-C6</f>
        <v>25</v>
      </c>
      <c r="O6" s="71">
        <f t="shared" ref="O6:O9" si="2">N6*J6</f>
        <v>25000</v>
      </c>
    </row>
    <row r="7" spans="1:15">
      <c r="A7">
        <v>113540</v>
      </c>
      <c r="B7" t="s">
        <v>471</v>
      </c>
      <c r="C7" s="52">
        <v>43663</v>
      </c>
      <c r="D7" s="133" t="s">
        <v>542</v>
      </c>
      <c r="E7" s="134" t="s">
        <v>542</v>
      </c>
      <c r="F7" s="135" t="s">
        <v>542</v>
      </c>
      <c r="G7" s="135" t="s">
        <v>542</v>
      </c>
      <c r="H7" s="134" t="s">
        <v>542</v>
      </c>
      <c r="I7" s="134" t="s">
        <v>542</v>
      </c>
      <c r="J7" s="70">
        <v>1000</v>
      </c>
      <c r="K7" s="149">
        <v>43682</v>
      </c>
      <c r="L7" s="126">
        <v>1004.6</v>
      </c>
      <c r="M7" s="130">
        <f>L7-J7</f>
        <v>4.6000000000000227</v>
      </c>
      <c r="N7" s="62">
        <f>K7-C7</f>
        <v>19</v>
      </c>
      <c r="O7" s="71">
        <f t="shared" si="2"/>
        <v>19000</v>
      </c>
    </row>
    <row r="8" spans="1:15">
      <c r="A8">
        <v>113541</v>
      </c>
      <c r="B8" t="s">
        <v>505</v>
      </c>
      <c r="C8" s="52">
        <v>43671</v>
      </c>
      <c r="D8" s="133" t="s">
        <v>542</v>
      </c>
      <c r="E8" s="134" t="s">
        <v>542</v>
      </c>
      <c r="F8" s="135" t="s">
        <v>542</v>
      </c>
      <c r="G8" s="135" t="s">
        <v>542</v>
      </c>
      <c r="H8" s="134" t="s">
        <v>542</v>
      </c>
      <c r="I8" s="134" t="s">
        <v>542</v>
      </c>
      <c r="J8" s="70">
        <v>1000</v>
      </c>
      <c r="K8" s="149">
        <v>43696</v>
      </c>
      <c r="L8" s="126">
        <v>1002.2</v>
      </c>
      <c r="M8" s="130">
        <f>L8-J8</f>
        <v>2.2000000000000455</v>
      </c>
      <c r="N8" s="62">
        <f>K8-C8</f>
        <v>25</v>
      </c>
      <c r="O8" s="71">
        <f t="shared" si="2"/>
        <v>25000</v>
      </c>
    </row>
    <row r="9" spans="1:15">
      <c r="A9">
        <v>113542</v>
      </c>
      <c r="B9" t="s">
        <v>524</v>
      </c>
      <c r="C9" s="52">
        <v>43682</v>
      </c>
      <c r="D9" s="133" t="s">
        <v>542</v>
      </c>
      <c r="E9" s="134" t="s">
        <v>542</v>
      </c>
      <c r="F9" s="135" t="s">
        <v>542</v>
      </c>
      <c r="G9" s="135" t="s">
        <v>542</v>
      </c>
      <c r="H9" s="134" t="s">
        <v>542</v>
      </c>
      <c r="I9" s="134" t="s">
        <v>542</v>
      </c>
      <c r="J9" s="70">
        <v>1000</v>
      </c>
      <c r="K9" s="149">
        <v>43700</v>
      </c>
      <c r="L9" s="126">
        <v>1039.79</v>
      </c>
      <c r="M9" s="130">
        <f>L9-J9</f>
        <v>39.789999999999964</v>
      </c>
      <c r="N9" s="62">
        <f>K9-C9</f>
        <v>18</v>
      </c>
      <c r="O9" s="71">
        <f t="shared" si="2"/>
        <v>18000</v>
      </c>
    </row>
    <row r="10" spans="1:15">
      <c r="A10">
        <v>123029</v>
      </c>
      <c r="B10" t="s">
        <v>560</v>
      </c>
      <c r="C10" s="52">
        <v>43697</v>
      </c>
      <c r="D10" s="136">
        <v>1000</v>
      </c>
      <c r="E10" s="137">
        <v>43718</v>
      </c>
      <c r="F10" s="138">
        <v>1188.76</v>
      </c>
      <c r="G10" s="139">
        <v>188.76</v>
      </c>
      <c r="H10" s="64">
        <f t="shared" ref="H10:H12" si="3">E10-C10</f>
        <v>21</v>
      </c>
      <c r="I10" s="140">
        <f t="shared" si="1"/>
        <v>21000</v>
      </c>
      <c r="J10" s="145" t="s">
        <v>542</v>
      </c>
      <c r="K10" s="146" t="s">
        <v>542</v>
      </c>
      <c r="L10" s="147" t="s">
        <v>542</v>
      </c>
      <c r="M10" s="147" t="s">
        <v>542</v>
      </c>
      <c r="N10" s="146" t="s">
        <v>542</v>
      </c>
      <c r="O10" s="148" t="s">
        <v>542</v>
      </c>
    </row>
    <row r="11" spans="1:15">
      <c r="A11">
        <v>128073</v>
      </c>
      <c r="B11" t="s">
        <v>569</v>
      </c>
      <c r="C11" s="52">
        <v>43703</v>
      </c>
      <c r="D11" s="133" t="s">
        <v>542</v>
      </c>
      <c r="E11" s="134" t="s">
        <v>542</v>
      </c>
      <c r="F11" s="135" t="s">
        <v>542</v>
      </c>
      <c r="G11" s="135" t="s">
        <v>542</v>
      </c>
      <c r="H11" s="134" t="s">
        <v>542</v>
      </c>
      <c r="I11" s="134" t="s">
        <v>542</v>
      </c>
      <c r="J11" s="70">
        <v>1000</v>
      </c>
      <c r="K11" s="149">
        <v>43719</v>
      </c>
      <c r="L11" s="126">
        <v>1116.03</v>
      </c>
      <c r="M11" s="130">
        <f t="shared" ref="M11" si="4">L11-J11</f>
        <v>116.02999999999997</v>
      </c>
      <c r="N11" s="62">
        <f t="shared" ref="N11" si="5">K11-C11</f>
        <v>16</v>
      </c>
      <c r="O11" s="71">
        <f t="shared" ref="O11" si="6">N11*J11</f>
        <v>16000</v>
      </c>
    </row>
    <row r="12" spans="1:15">
      <c r="A12">
        <v>113544</v>
      </c>
      <c r="B12" t="s">
        <v>668</v>
      </c>
      <c r="C12" s="52">
        <v>43732</v>
      </c>
      <c r="D12" s="136">
        <v>1000</v>
      </c>
      <c r="E12" s="137">
        <v>43752</v>
      </c>
      <c r="F12" s="138">
        <v>1139.8699999999999</v>
      </c>
      <c r="G12" s="139">
        <v>139.87</v>
      </c>
      <c r="H12" s="64">
        <f t="shared" si="3"/>
        <v>20</v>
      </c>
      <c r="I12" s="140">
        <f t="shared" si="1"/>
        <v>20000</v>
      </c>
      <c r="J12" s="70">
        <v>1000</v>
      </c>
      <c r="K12" s="149">
        <v>43752</v>
      </c>
      <c r="L12" s="126">
        <v>1146.3699999999999</v>
      </c>
      <c r="M12" s="130">
        <v>146.37</v>
      </c>
      <c r="N12" s="62">
        <f t="shared" ref="N12" si="7">K12-C12</f>
        <v>20</v>
      </c>
      <c r="O12" s="71">
        <f t="shared" ref="O12" si="8">N12*J12</f>
        <v>20000</v>
      </c>
    </row>
    <row r="13" spans="1:15">
      <c r="A13">
        <v>128077</v>
      </c>
      <c r="B13" t="s">
        <v>701</v>
      </c>
      <c r="C13" s="52">
        <v>43756</v>
      </c>
      <c r="D13" s="136">
        <v>1000</v>
      </c>
      <c r="E13" s="137">
        <v>43776</v>
      </c>
      <c r="F13" s="138">
        <v>1148.79</v>
      </c>
      <c r="G13" s="139">
        <f>F13-D13</f>
        <v>148.78999999999996</v>
      </c>
      <c r="H13" s="64">
        <f t="shared" ref="H13:H14" si="9">E13-C13</f>
        <v>20</v>
      </c>
      <c r="I13" s="140">
        <f t="shared" ref="I13:I14" si="10">H13*D13</f>
        <v>20000</v>
      </c>
      <c r="J13" s="145" t="s">
        <v>542</v>
      </c>
      <c r="K13" s="146" t="s">
        <v>542</v>
      </c>
      <c r="L13" s="147" t="s">
        <v>542</v>
      </c>
      <c r="M13" s="147" t="s">
        <v>542</v>
      </c>
      <c r="N13" s="146" t="s">
        <v>542</v>
      </c>
      <c r="O13" s="148" t="s">
        <v>542</v>
      </c>
    </row>
    <row r="14" spans="1:15">
      <c r="A14">
        <v>128079</v>
      </c>
      <c r="B14" t="s">
        <v>717</v>
      </c>
      <c r="C14" s="52">
        <v>43761</v>
      </c>
      <c r="D14" s="136">
        <v>1000</v>
      </c>
      <c r="E14" s="137">
        <v>43790</v>
      </c>
      <c r="F14" s="138">
        <v>1058.79</v>
      </c>
      <c r="G14" s="139">
        <f>F14-D14</f>
        <v>58.789999999999964</v>
      </c>
      <c r="H14" s="64">
        <f t="shared" si="9"/>
        <v>29</v>
      </c>
      <c r="I14" s="140">
        <f t="shared" si="10"/>
        <v>29000</v>
      </c>
      <c r="J14" s="145" t="s">
        <v>542</v>
      </c>
      <c r="K14" s="146" t="s">
        <v>542</v>
      </c>
      <c r="L14" s="147" t="s">
        <v>542</v>
      </c>
      <c r="M14" s="147" t="s">
        <v>542</v>
      </c>
      <c r="N14" s="146" t="s">
        <v>542</v>
      </c>
      <c r="O14" s="148" t="s">
        <v>542</v>
      </c>
    </row>
    <row r="15" spans="1:15">
      <c r="A15">
        <v>127014</v>
      </c>
      <c r="B15" t="s">
        <v>738</v>
      </c>
      <c r="C15" s="52">
        <v>43766</v>
      </c>
      <c r="D15" s="136">
        <v>1000</v>
      </c>
      <c r="E15" s="137">
        <v>43790</v>
      </c>
      <c r="F15" s="138">
        <v>1068.8800000000001</v>
      </c>
      <c r="G15" s="139">
        <f>F15-D15</f>
        <v>68.880000000000109</v>
      </c>
      <c r="H15" s="64">
        <f t="shared" ref="H15:H16" si="11">E15-C15</f>
        <v>24</v>
      </c>
      <c r="I15" s="140">
        <f t="shared" ref="I15:I16" si="12">H15*D15</f>
        <v>24000</v>
      </c>
      <c r="J15" s="145" t="s">
        <v>542</v>
      </c>
      <c r="K15" s="146" t="s">
        <v>542</v>
      </c>
      <c r="L15" s="147" t="s">
        <v>542</v>
      </c>
      <c r="M15" s="147" t="s">
        <v>542</v>
      </c>
      <c r="N15" s="146" t="s">
        <v>542</v>
      </c>
      <c r="O15" s="148" t="s">
        <v>542</v>
      </c>
    </row>
    <row r="16" spans="1:15">
      <c r="A16">
        <v>110059</v>
      </c>
      <c r="B16" t="s">
        <v>739</v>
      </c>
      <c r="C16" s="52">
        <v>43768</v>
      </c>
      <c r="D16" s="136">
        <v>3000</v>
      </c>
      <c r="E16" s="137">
        <v>43784</v>
      </c>
      <c r="F16" s="138">
        <v>3104.38</v>
      </c>
      <c r="G16" s="139">
        <f>F16-D16</f>
        <v>104.38000000000011</v>
      </c>
      <c r="H16" s="64">
        <f t="shared" si="11"/>
        <v>16</v>
      </c>
      <c r="I16" s="140">
        <f t="shared" si="12"/>
        <v>48000</v>
      </c>
      <c r="J16" s="70">
        <v>3000</v>
      </c>
      <c r="K16" s="149">
        <v>43784</v>
      </c>
      <c r="L16" s="126">
        <v>3125.37</v>
      </c>
      <c r="M16" s="130">
        <f>L16-J16</f>
        <v>125.36999999999989</v>
      </c>
      <c r="N16" s="62">
        <f t="shared" ref="N16" si="13">K16-C16</f>
        <v>16</v>
      </c>
      <c r="O16" s="71">
        <f t="shared" ref="O16" si="14">N16*J16</f>
        <v>48000</v>
      </c>
    </row>
    <row r="17" spans="1:15">
      <c r="A17">
        <v>113548</v>
      </c>
      <c r="B17" t="s">
        <v>740</v>
      </c>
      <c r="C17" s="52">
        <v>43768</v>
      </c>
      <c r="D17" s="133" t="s">
        <v>542</v>
      </c>
      <c r="E17" s="134" t="s">
        <v>542</v>
      </c>
      <c r="F17" s="135" t="s">
        <v>542</v>
      </c>
      <c r="G17" s="135" t="s">
        <v>542</v>
      </c>
      <c r="H17" s="134" t="s">
        <v>542</v>
      </c>
      <c r="I17" s="144" t="s">
        <v>542</v>
      </c>
      <c r="J17" s="70">
        <v>1000</v>
      </c>
      <c r="K17" s="149">
        <v>43791</v>
      </c>
      <c r="L17" s="126">
        <v>1109.78</v>
      </c>
      <c r="M17" s="130">
        <f>L17-J17</f>
        <v>109.77999999999997</v>
      </c>
      <c r="N17" s="62">
        <f t="shared" ref="N17" si="15">K17-C17</f>
        <v>23</v>
      </c>
      <c r="O17" s="71">
        <f t="shared" ref="O17" si="16">N17*J17</f>
        <v>23000</v>
      </c>
    </row>
    <row r="18" spans="1:15">
      <c r="A18">
        <v>123034</v>
      </c>
      <c r="B18" t="s">
        <v>782</v>
      </c>
      <c r="C18" s="52">
        <v>43775</v>
      </c>
      <c r="D18" s="67">
        <v>1000</v>
      </c>
      <c r="E18" s="137">
        <v>43797</v>
      </c>
      <c r="F18" s="138">
        <v>1029.92</v>
      </c>
      <c r="G18" s="139">
        <f>F18-D18</f>
        <v>29.920000000000073</v>
      </c>
      <c r="H18" s="64">
        <f t="shared" ref="H18" si="17">E18-C18</f>
        <v>22</v>
      </c>
      <c r="I18" s="140">
        <f t="shared" ref="I18" si="18">H18*D18</f>
        <v>22000</v>
      </c>
      <c r="J18" s="145" t="s">
        <v>542</v>
      </c>
      <c r="K18" s="146" t="s">
        <v>542</v>
      </c>
      <c r="L18" s="147" t="s">
        <v>542</v>
      </c>
      <c r="M18" s="147" t="s">
        <v>542</v>
      </c>
      <c r="N18" s="146" t="s">
        <v>542</v>
      </c>
      <c r="O18" s="148" t="s">
        <v>542</v>
      </c>
    </row>
    <row r="19" spans="1:15">
      <c r="A19">
        <v>123035</v>
      </c>
      <c r="B19" t="s">
        <v>799</v>
      </c>
      <c r="C19" s="52">
        <v>43787</v>
      </c>
      <c r="D19" s="67">
        <v>1000</v>
      </c>
      <c r="E19" s="141" t="s">
        <v>542</v>
      </c>
      <c r="F19" s="142" t="s">
        <v>542</v>
      </c>
      <c r="G19" s="142" t="s">
        <v>542</v>
      </c>
      <c r="H19" s="141" t="s">
        <v>542</v>
      </c>
      <c r="I19" s="143" t="s">
        <v>542</v>
      </c>
      <c r="J19" s="70">
        <v>1000</v>
      </c>
      <c r="K19" s="141" t="s">
        <v>542</v>
      </c>
      <c r="L19" s="142" t="s">
        <v>542</v>
      </c>
      <c r="M19" s="142" t="s">
        <v>542</v>
      </c>
      <c r="N19" s="141" t="s">
        <v>542</v>
      </c>
      <c r="O19" s="143" t="s">
        <v>542</v>
      </c>
    </row>
    <row r="20" spans="1:15">
      <c r="A20">
        <v>113550</v>
      </c>
      <c r="B20" t="s">
        <v>800</v>
      </c>
      <c r="C20" s="52">
        <v>43789</v>
      </c>
      <c r="D20" s="67">
        <v>1000</v>
      </c>
      <c r="E20" s="141" t="s">
        <v>542</v>
      </c>
      <c r="F20" s="142" t="s">
        <v>542</v>
      </c>
      <c r="G20" s="142" t="s">
        <v>542</v>
      </c>
      <c r="H20" s="141" t="s">
        <v>542</v>
      </c>
      <c r="I20" s="143" t="s">
        <v>542</v>
      </c>
      <c r="J20" s="145" t="s">
        <v>542</v>
      </c>
      <c r="K20" s="146" t="s">
        <v>542</v>
      </c>
      <c r="L20" s="147" t="s">
        <v>542</v>
      </c>
      <c r="M20" s="147" t="s">
        <v>542</v>
      </c>
      <c r="N20" s="146" t="s">
        <v>542</v>
      </c>
      <c r="O20" s="148" t="s">
        <v>542</v>
      </c>
    </row>
    <row r="21" spans="1:15">
      <c r="A21">
        <v>128081</v>
      </c>
      <c r="B21" t="s">
        <v>801</v>
      </c>
      <c r="C21" s="52">
        <v>43794</v>
      </c>
      <c r="D21" s="133" t="s">
        <v>542</v>
      </c>
      <c r="E21" s="134" t="s">
        <v>542</v>
      </c>
      <c r="F21" s="135" t="s">
        <v>542</v>
      </c>
      <c r="G21" s="135" t="s">
        <v>542</v>
      </c>
      <c r="H21" s="134" t="s">
        <v>542</v>
      </c>
      <c r="I21" s="144" t="s">
        <v>542</v>
      </c>
      <c r="J21" s="70">
        <v>1000</v>
      </c>
      <c r="K21" s="141" t="s">
        <v>542</v>
      </c>
      <c r="L21" s="142" t="s">
        <v>542</v>
      </c>
      <c r="M21" s="142" t="s">
        <v>542</v>
      </c>
      <c r="N21" s="141" t="s">
        <v>542</v>
      </c>
      <c r="O21" s="143" t="s">
        <v>542</v>
      </c>
    </row>
    <row r="22" spans="1:15">
      <c r="C22" s="52"/>
      <c r="D22" s="67"/>
      <c r="E22" s="66"/>
      <c r="F22" s="128"/>
      <c r="G22" s="128"/>
      <c r="H22" s="65"/>
      <c r="I22" s="72"/>
      <c r="J22" s="67"/>
      <c r="K22" s="65"/>
      <c r="L22" s="128"/>
      <c r="M22" s="65"/>
      <c r="N22" s="65"/>
      <c r="O22" s="72"/>
    </row>
    <row r="23" spans="1:15">
      <c r="C23" s="52"/>
      <c r="D23" s="67"/>
      <c r="E23" s="66"/>
      <c r="F23" s="128"/>
      <c r="G23" s="128"/>
      <c r="H23" s="65"/>
      <c r="I23" s="72"/>
      <c r="J23" s="67"/>
      <c r="K23" s="65"/>
      <c r="L23" s="128"/>
      <c r="M23" s="65"/>
      <c r="N23" s="65"/>
      <c r="O23" s="72"/>
    </row>
    <row r="24" spans="1:15">
      <c r="C24" s="52"/>
      <c r="D24" s="67"/>
      <c r="E24" s="66"/>
      <c r="F24" s="128"/>
      <c r="G24" s="128"/>
      <c r="H24" s="65"/>
      <c r="I24" s="72"/>
      <c r="J24" s="67"/>
      <c r="K24" s="65"/>
      <c r="L24" s="128"/>
      <c r="M24" s="65"/>
      <c r="N24" s="65"/>
      <c r="O24" s="72"/>
    </row>
    <row r="25" spans="1:15">
      <c r="C25" s="52"/>
      <c r="D25" s="67"/>
      <c r="E25" s="66"/>
      <c r="F25" s="128"/>
      <c r="G25" s="128"/>
      <c r="H25" s="65"/>
      <c r="I25" s="72"/>
      <c r="J25" s="67"/>
      <c r="K25" s="65"/>
      <c r="L25" s="128"/>
      <c r="M25" s="65"/>
      <c r="N25" s="65"/>
      <c r="O25" s="72"/>
    </row>
    <row r="26" spans="1:15">
      <c r="C26" s="52"/>
      <c r="D26" s="67"/>
      <c r="E26" s="66"/>
      <c r="F26" s="128"/>
      <c r="G26" s="128"/>
      <c r="H26" s="65"/>
      <c r="I26" s="72"/>
      <c r="J26" s="67"/>
      <c r="K26" s="65"/>
      <c r="L26" s="128"/>
      <c r="M26" s="65"/>
      <c r="N26" s="65"/>
      <c r="O26" s="72"/>
    </row>
    <row r="27" spans="1:15">
      <c r="C27" s="52"/>
      <c r="D27" s="67"/>
      <c r="E27" s="66"/>
      <c r="F27" s="128"/>
      <c r="G27" s="128"/>
      <c r="H27" s="65"/>
      <c r="I27" s="72"/>
      <c r="J27" s="67"/>
      <c r="K27" s="65"/>
      <c r="L27" s="128"/>
      <c r="M27" s="65"/>
      <c r="N27" s="65"/>
      <c r="O27" s="72"/>
    </row>
    <row r="28" spans="1:15">
      <c r="C28" s="52"/>
      <c r="D28" s="67"/>
      <c r="E28" s="66"/>
      <c r="F28" s="128"/>
      <c r="G28" s="128"/>
      <c r="H28" s="65"/>
      <c r="I28" s="72"/>
      <c r="J28" s="67"/>
      <c r="K28" s="65"/>
      <c r="L28" s="128"/>
      <c r="M28" s="65"/>
      <c r="N28" s="65"/>
      <c r="O28" s="72"/>
    </row>
  </sheetData>
  <mergeCells count="4">
    <mergeCell ref="H1:I1"/>
    <mergeCell ref="N1:O1"/>
    <mergeCell ref="E1:F1"/>
    <mergeCell ref="K1:L1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E173-608C-7D47-9BC3-0114B9E69660}">
  <dimension ref="A1:H17"/>
  <sheetViews>
    <sheetView workbookViewId="0">
      <selection activeCell="J2" sqref="J2"/>
    </sheetView>
  </sheetViews>
  <sheetFormatPr baseColWidth="10" defaultRowHeight="16"/>
  <sheetData>
    <row r="1" spans="1:8">
      <c r="C1">
        <v>2017</v>
      </c>
      <c r="D1">
        <v>2016</v>
      </c>
      <c r="E1">
        <v>2015</v>
      </c>
      <c r="F1">
        <v>2014</v>
      </c>
      <c r="G1">
        <v>2013</v>
      </c>
      <c r="H1">
        <v>2012</v>
      </c>
    </row>
    <row r="2" spans="1:8">
      <c r="A2" t="s">
        <v>819</v>
      </c>
      <c r="C2">
        <v>2.41</v>
      </c>
      <c r="D2">
        <v>2.34</v>
      </c>
      <c r="E2">
        <v>2.33</v>
      </c>
      <c r="F2">
        <v>2.5499999999999998</v>
      </c>
      <c r="G2">
        <v>2.62</v>
      </c>
      <c r="H2">
        <v>2.39</v>
      </c>
    </row>
    <row r="3" spans="1:8">
      <c r="A3" t="s">
        <v>820</v>
      </c>
      <c r="C3">
        <v>1.78</v>
      </c>
    </row>
    <row r="4" spans="1:8">
      <c r="A4" t="s">
        <v>817</v>
      </c>
    </row>
    <row r="5" spans="1:8">
      <c r="A5" t="s">
        <v>818</v>
      </c>
    </row>
    <row r="6" spans="1:8">
      <c r="A6" t="s">
        <v>821</v>
      </c>
    </row>
    <row r="7" spans="1:8">
      <c r="A7" t="s">
        <v>822</v>
      </c>
    </row>
    <row r="8" spans="1:8">
      <c r="A8" t="s">
        <v>823</v>
      </c>
    </row>
    <row r="9" spans="1:8">
      <c r="A9" t="s">
        <v>824</v>
      </c>
    </row>
    <row r="10" spans="1:8">
      <c r="A10" t="s">
        <v>825</v>
      </c>
    </row>
    <row r="11" spans="1:8">
      <c r="A11" t="s">
        <v>827</v>
      </c>
    </row>
    <row r="12" spans="1:8">
      <c r="A12" t="s">
        <v>826</v>
      </c>
    </row>
    <row r="13" spans="1:8">
      <c r="A13" t="s">
        <v>828</v>
      </c>
    </row>
    <row r="14" spans="1:8">
      <c r="A14" t="s">
        <v>832</v>
      </c>
    </row>
    <row r="15" spans="1:8">
      <c r="A15" t="s">
        <v>829</v>
      </c>
    </row>
    <row r="16" spans="1:8">
      <c r="A16" t="s">
        <v>830</v>
      </c>
    </row>
    <row r="17" spans="1:1">
      <c r="A17" t="s">
        <v>831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BEDA-A489-C54E-8964-97E93C44CDF1}">
  <dimension ref="A1:G7"/>
  <sheetViews>
    <sheetView workbookViewId="0">
      <selection activeCell="J12" sqref="J12"/>
    </sheetView>
  </sheetViews>
  <sheetFormatPr baseColWidth="10" defaultRowHeight="16"/>
  <cols>
    <col min="1" max="1" width="21" bestFit="1" customWidth="1"/>
    <col min="4" max="5" width="11.6640625" bestFit="1" customWidth="1"/>
    <col min="7" max="7" width="10" bestFit="1" customWidth="1"/>
  </cols>
  <sheetData>
    <row r="1" spans="1:7">
      <c r="A1" t="s">
        <v>833</v>
      </c>
      <c r="B1" t="s">
        <v>836</v>
      </c>
      <c r="C1" t="s">
        <v>842</v>
      </c>
      <c r="D1" t="s">
        <v>837</v>
      </c>
      <c r="E1" t="s">
        <v>838</v>
      </c>
      <c r="F1" t="s">
        <v>841</v>
      </c>
      <c r="G1" t="s">
        <v>843</v>
      </c>
    </row>
    <row r="2" spans="1:7">
      <c r="A2" t="s">
        <v>834</v>
      </c>
      <c r="B2">
        <v>10000</v>
      </c>
      <c r="C2">
        <v>10141.209999999999</v>
      </c>
      <c r="D2" s="51">
        <v>43637</v>
      </c>
      <c r="E2" s="51">
        <v>43825</v>
      </c>
      <c r="F2" s="32">
        <f ca="1">E2-TODAY()</f>
        <v>24</v>
      </c>
      <c r="G2" s="4">
        <f ca="1">(C2-B2)/B2/((TODAY()-D2)/365)</f>
        <v>3.1427835365853467E-2</v>
      </c>
    </row>
    <row r="3" spans="1:7">
      <c r="A3" t="s">
        <v>835</v>
      </c>
      <c r="B3">
        <v>10000</v>
      </c>
      <c r="C3">
        <v>10303</v>
      </c>
      <c r="D3" s="51">
        <v>43508</v>
      </c>
      <c r="E3" s="51">
        <v>43808</v>
      </c>
      <c r="F3" s="32">
        <f t="shared" ref="F3:F7" ca="1" si="0">E3-TODAY()</f>
        <v>7</v>
      </c>
      <c r="G3" s="4">
        <f t="shared" ref="G3:G7" ca="1" si="1">(C3-B3)/B3/((TODAY()-D3)/365)</f>
        <v>3.7745733788395901E-2</v>
      </c>
    </row>
    <row r="4" spans="1:7">
      <c r="A4" t="s">
        <v>839</v>
      </c>
      <c r="B4">
        <v>10000</v>
      </c>
      <c r="C4">
        <v>10000</v>
      </c>
      <c r="D4" s="51">
        <v>43504</v>
      </c>
      <c r="E4" s="51">
        <v>43873</v>
      </c>
      <c r="F4" s="32">
        <f t="shared" ca="1" si="0"/>
        <v>72</v>
      </c>
      <c r="G4" s="4">
        <f t="shared" ca="1" si="1"/>
        <v>0</v>
      </c>
    </row>
    <row r="5" spans="1:7">
      <c r="A5" t="s">
        <v>840</v>
      </c>
      <c r="B5">
        <v>10000</v>
      </c>
      <c r="C5">
        <v>10499.06</v>
      </c>
      <c r="D5" s="51">
        <v>43455</v>
      </c>
      <c r="E5" s="51">
        <v>43822</v>
      </c>
      <c r="F5" s="32">
        <f t="shared" ca="1" si="0"/>
        <v>21</v>
      </c>
      <c r="G5" s="4">
        <f t="shared" ca="1" si="1"/>
        <v>5.2646502890173356E-2</v>
      </c>
    </row>
    <row r="6" spans="1:7">
      <c r="A6" t="s">
        <v>835</v>
      </c>
      <c r="B6">
        <v>10000</v>
      </c>
      <c r="C6">
        <v>10587.82</v>
      </c>
      <c r="D6" s="51">
        <v>43277</v>
      </c>
      <c r="E6" s="51">
        <v>43816</v>
      </c>
      <c r="F6" s="32">
        <f t="shared" ca="1" si="0"/>
        <v>15</v>
      </c>
      <c r="G6" s="4">
        <f t="shared" ca="1" si="1"/>
        <v>4.094547709923662E-2</v>
      </c>
    </row>
    <row r="7" spans="1:7">
      <c r="A7" t="s">
        <v>835</v>
      </c>
      <c r="B7">
        <v>20000</v>
      </c>
      <c r="C7">
        <v>21409.5</v>
      </c>
      <c r="D7" s="51">
        <v>43193</v>
      </c>
      <c r="E7" s="51">
        <v>43822</v>
      </c>
      <c r="F7" s="32">
        <f t="shared" ca="1" si="0"/>
        <v>21</v>
      </c>
      <c r="G7" s="4">
        <f t="shared" ca="1" si="1"/>
        <v>4.2308182565789471E-2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6E2-E285-894F-972A-30EC614C975A}">
  <dimension ref="B2:N16"/>
  <sheetViews>
    <sheetView workbookViewId="0">
      <selection activeCell="E13" sqref="E13"/>
    </sheetView>
  </sheetViews>
  <sheetFormatPr baseColWidth="10" defaultRowHeight="16"/>
  <sheetData>
    <row r="2" spans="2:14">
      <c r="B2" s="47" t="s">
        <v>405</v>
      </c>
      <c r="C2" s="47"/>
      <c r="D2" s="47" t="s">
        <v>406</v>
      </c>
      <c r="E2" s="47"/>
      <c r="F2" s="47" t="s">
        <v>775</v>
      </c>
      <c r="G2" s="47"/>
      <c r="H2" s="47" t="s">
        <v>777</v>
      </c>
      <c r="I2" s="47"/>
      <c r="J2" s="47" t="s">
        <v>407</v>
      </c>
      <c r="K2" s="47"/>
    </row>
    <row r="3" spans="2:14">
      <c r="B3" s="47" t="s">
        <v>408</v>
      </c>
      <c r="C3" s="47">
        <v>1.5</v>
      </c>
      <c r="D3" s="47" t="s">
        <v>409</v>
      </c>
      <c r="E3" s="49">
        <v>1.5</v>
      </c>
      <c r="F3" s="47" t="s">
        <v>780</v>
      </c>
      <c r="G3" s="47">
        <v>1.5</v>
      </c>
      <c r="H3" s="47" t="s">
        <v>778</v>
      </c>
      <c r="I3" s="47">
        <v>1.5</v>
      </c>
      <c r="J3" s="47" t="s">
        <v>774</v>
      </c>
      <c r="K3" s="47">
        <v>1.5</v>
      </c>
      <c r="M3">
        <f>96946.96-85934</f>
        <v>11012.960000000006</v>
      </c>
    </row>
    <row r="4" spans="2:14">
      <c r="B4" s="47" t="s">
        <v>718</v>
      </c>
      <c r="C4" s="47">
        <v>1.3</v>
      </c>
      <c r="D4" s="47" t="s">
        <v>431</v>
      </c>
      <c r="E4" s="47">
        <v>1.2</v>
      </c>
      <c r="F4" s="47" t="s">
        <v>410</v>
      </c>
      <c r="G4" s="47">
        <v>1.2</v>
      </c>
      <c r="H4" s="47" t="s">
        <v>776</v>
      </c>
      <c r="I4" s="47">
        <v>1</v>
      </c>
      <c r="J4" s="47" t="s">
        <v>411</v>
      </c>
      <c r="K4" s="47">
        <v>1.3</v>
      </c>
      <c r="M4">
        <f>M3-167.69</f>
        <v>10845.270000000006</v>
      </c>
      <c r="N4" t="s">
        <v>570</v>
      </c>
    </row>
    <row r="5" spans="2:14">
      <c r="B5" s="47" t="s">
        <v>719</v>
      </c>
      <c r="C5" s="47">
        <v>1.1000000000000001</v>
      </c>
      <c r="D5" s="50" t="s">
        <v>432</v>
      </c>
      <c r="E5" s="47">
        <v>1</v>
      </c>
      <c r="F5" s="47" t="s">
        <v>845</v>
      </c>
      <c r="G5" s="47">
        <v>1.1000000000000001</v>
      </c>
      <c r="H5" s="47" t="s">
        <v>779</v>
      </c>
      <c r="I5" s="47">
        <v>0</v>
      </c>
      <c r="J5" s="47" t="s">
        <v>433</v>
      </c>
      <c r="K5" s="47">
        <v>1.1000000000000001</v>
      </c>
      <c r="M5">
        <f>11000-M4</f>
        <v>154.72999999999411</v>
      </c>
      <c r="N5" t="s">
        <v>571</v>
      </c>
    </row>
    <row r="6" spans="2:14">
      <c r="B6" s="121" t="s">
        <v>720</v>
      </c>
      <c r="C6" s="121">
        <v>1</v>
      </c>
      <c r="D6" s="48" t="s">
        <v>684</v>
      </c>
      <c r="E6" s="47">
        <v>0.8</v>
      </c>
      <c r="F6" s="47" t="s">
        <v>413</v>
      </c>
      <c r="G6" s="47">
        <v>1</v>
      </c>
      <c r="H6" s="47"/>
      <c r="I6" s="47"/>
      <c r="J6" s="47" t="s">
        <v>434</v>
      </c>
      <c r="K6" s="47">
        <v>0.9</v>
      </c>
    </row>
    <row r="7" spans="2:14">
      <c r="B7" s="121" t="s">
        <v>721</v>
      </c>
      <c r="C7" s="121">
        <v>0.9</v>
      </c>
      <c r="D7" s="47" t="s">
        <v>685</v>
      </c>
      <c r="E7" s="47">
        <v>0.5</v>
      </c>
      <c r="F7" s="47" t="s">
        <v>844</v>
      </c>
      <c r="G7" s="47">
        <v>0.9</v>
      </c>
      <c r="H7" s="47"/>
      <c r="I7" s="47"/>
      <c r="J7" s="47" t="s">
        <v>544</v>
      </c>
      <c r="K7" s="47">
        <v>0.8</v>
      </c>
    </row>
    <row r="8" spans="2:14">
      <c r="B8" s="121" t="s">
        <v>412</v>
      </c>
      <c r="C8" s="121">
        <v>0.8</v>
      </c>
      <c r="F8" s="47" t="s">
        <v>415</v>
      </c>
      <c r="G8" s="47">
        <v>0.8</v>
      </c>
      <c r="J8" s="47" t="s">
        <v>543</v>
      </c>
      <c r="K8" s="47">
        <v>0.5</v>
      </c>
    </row>
    <row r="9" spans="2:14">
      <c r="B9" s="121" t="s">
        <v>722</v>
      </c>
      <c r="C9" s="121">
        <v>0.5</v>
      </c>
      <c r="F9" s="47" t="s">
        <v>781</v>
      </c>
      <c r="G9" s="47">
        <v>0.5</v>
      </c>
    </row>
    <row r="10" spans="2:14">
      <c r="B10" s="121" t="s">
        <v>414</v>
      </c>
      <c r="C10" s="121">
        <v>0</v>
      </c>
    </row>
    <row r="13" spans="2:14">
      <c r="G13" s="47"/>
      <c r="H13" s="47"/>
    </row>
    <row r="14" spans="2:14">
      <c r="G14" s="47"/>
      <c r="H14" s="47"/>
    </row>
    <row r="15" spans="2:14">
      <c r="G15" s="47"/>
      <c r="H15" s="47"/>
    </row>
    <row r="16" spans="2:14">
      <c r="G16" s="47"/>
      <c r="H16" s="4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2</vt:i4>
      </vt:variant>
    </vt:vector>
  </HeadingPairs>
  <TitlesOfParts>
    <vt:vector size="12" baseType="lpstr">
      <vt:lpstr>hs300</vt:lpstr>
      <vt:lpstr>zz500</vt:lpstr>
      <vt:lpstr>创业板回测</vt:lpstr>
      <vt:lpstr>hs300（原始）</vt:lpstr>
      <vt:lpstr>zz500(原始)</vt:lpstr>
      <vt:lpstr>可转债收益</vt:lpstr>
      <vt:lpstr>银行股分红统计</vt:lpstr>
      <vt:lpstr>支付宝定期理财数据</vt:lpstr>
      <vt:lpstr>可转债申购参数</vt:lpstr>
      <vt:lpstr>交通银行</vt:lpstr>
      <vt:lpstr>'zz500'!F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2019-12-02T06:20:54Z</dcterms:modified>
</cp:coreProperties>
</file>