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internship\"/>
    </mc:Choice>
  </mc:AlternateContent>
  <bookViews>
    <workbookView xWindow="0" yWindow="0" windowWidth="20490" windowHeight="6735" firstSheet="28" activeTab="29"/>
  </bookViews>
  <sheets>
    <sheet name="TMI IV" sheetId="2" r:id="rId1"/>
    <sheet name="peluang decrement" sheetId="1" r:id="rId2"/>
    <sheet name="Premi Bersih" sheetId="3" r:id="rId3"/>
    <sheet name="Premi Kotor2" sheetId="10" r:id="rId4"/>
    <sheet name="gpv di titik 0" sheetId="11" r:id="rId5"/>
    <sheet name="gpv di titik 1" sheetId="15" r:id="rId6"/>
    <sheet name="gpv di titik 2" sheetId="16" r:id="rId7"/>
    <sheet name="gpv di titik 3" sheetId="17" r:id="rId8"/>
    <sheet name="gpv di titik 4" sheetId="18" r:id="rId9"/>
    <sheet name="gpv di titik 5" sheetId="19" r:id="rId10"/>
    <sheet name="gpv di titik 6" sheetId="20" r:id="rId11"/>
    <sheet name="gpv di titik 7" sheetId="21" r:id="rId12"/>
    <sheet name="gpv di titik 8" sheetId="22" r:id="rId13"/>
    <sheet name="gpv di titik 9" sheetId="23" r:id="rId14"/>
    <sheet name="gpv  di titik 10" sheetId="24" r:id="rId15"/>
    <sheet name="gpv di titik 11" sheetId="25" r:id="rId16"/>
    <sheet name="gpv di titik 12" sheetId="26" r:id="rId17"/>
    <sheet name="gpv di titik 13" sheetId="27" r:id="rId18"/>
    <sheet name="gpv di titik 14" sheetId="28" r:id="rId19"/>
    <sheet name="gpv di titik 15" sheetId="29" r:id="rId20"/>
    <sheet name="gpv di titik 16" sheetId="30" r:id="rId21"/>
    <sheet name="gpv di titik 17" sheetId="31" r:id="rId22"/>
    <sheet name="gpv di titik 18" sheetId="32" r:id="rId23"/>
    <sheet name="gpv di titik 19" sheetId="33" r:id="rId24"/>
    <sheet name="gpv di titik 20" sheetId="34" r:id="rId25"/>
    <sheet name="gpv di titik 21" sheetId="35" r:id="rId26"/>
    <sheet name="gpv di titik 22" sheetId="36" r:id="rId27"/>
    <sheet name="gpv di 23" sheetId="37" r:id="rId28"/>
    <sheet name="gpv di titik 24" sheetId="38" r:id="rId29"/>
    <sheet name="gpv di titik 25" sheetId="39" r:id="rId3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9" l="1"/>
  <c r="J5" i="39"/>
  <c r="K5" i="39" s="1"/>
  <c r="O5" i="39" s="1"/>
  <c r="R5" i="39" s="1"/>
  <c r="R7" i="39" s="1"/>
  <c r="C5" i="38"/>
  <c r="H5" i="38"/>
  <c r="K5" i="38" s="1"/>
  <c r="I5" i="38"/>
  <c r="N5" i="38"/>
  <c r="C6" i="38"/>
  <c r="E6" i="38"/>
  <c r="J6" i="38"/>
  <c r="K6" i="38" s="1"/>
  <c r="C5" i="37"/>
  <c r="N6" i="37" s="1"/>
  <c r="N5" i="37"/>
  <c r="C6" i="37"/>
  <c r="E6" i="37"/>
  <c r="H6" i="37" s="1"/>
  <c r="C7" i="37"/>
  <c r="E7" i="37"/>
  <c r="J7" i="37" s="1"/>
  <c r="C5" i="36"/>
  <c r="H5" i="36"/>
  <c r="I5" i="36"/>
  <c r="K5" i="36" s="1"/>
  <c r="N5" i="36"/>
  <c r="O5" i="36" s="1"/>
  <c r="R5" i="36" s="1"/>
  <c r="C6" i="36"/>
  <c r="H6" i="36" s="1"/>
  <c r="E6" i="36"/>
  <c r="I6" i="36"/>
  <c r="N6" i="36"/>
  <c r="C7" i="36"/>
  <c r="H7" i="36" s="1"/>
  <c r="E7" i="36"/>
  <c r="I7" i="36"/>
  <c r="N7" i="36"/>
  <c r="C8" i="36"/>
  <c r="E8" i="36"/>
  <c r="C5" i="35"/>
  <c r="H5" i="35" s="1"/>
  <c r="N5" i="35"/>
  <c r="C6" i="35"/>
  <c r="H6" i="35" s="1"/>
  <c r="E6" i="35"/>
  <c r="C7" i="35"/>
  <c r="H7" i="35" s="1"/>
  <c r="E7" i="35"/>
  <c r="C8" i="35"/>
  <c r="H8" i="35" s="1"/>
  <c r="E8" i="35"/>
  <c r="C9" i="35"/>
  <c r="E9" i="35"/>
  <c r="C5" i="34"/>
  <c r="H5" i="34" s="1"/>
  <c r="N5" i="34"/>
  <c r="C6" i="34"/>
  <c r="H6" i="34" s="1"/>
  <c r="E6" i="34"/>
  <c r="C7" i="34"/>
  <c r="H7" i="34" s="1"/>
  <c r="E7" i="34"/>
  <c r="C8" i="34"/>
  <c r="H8" i="34" s="1"/>
  <c r="E8" i="34"/>
  <c r="C9" i="34"/>
  <c r="H9" i="34" s="1"/>
  <c r="E9" i="34"/>
  <c r="C10" i="34"/>
  <c r="E10" i="34"/>
  <c r="J10" i="34" s="1"/>
  <c r="C5" i="33"/>
  <c r="N6" i="33" s="1"/>
  <c r="H5" i="33"/>
  <c r="K5" i="33" s="1"/>
  <c r="I5" i="33"/>
  <c r="N5" i="33"/>
  <c r="Q5" i="33"/>
  <c r="C6" i="33"/>
  <c r="E6" i="33"/>
  <c r="I6" i="33" s="1"/>
  <c r="H6" i="33"/>
  <c r="Q6" i="33"/>
  <c r="C7" i="33"/>
  <c r="H7" i="33" s="1"/>
  <c r="E7" i="33"/>
  <c r="N7" i="33" s="1"/>
  <c r="Q7" i="33"/>
  <c r="C8" i="33"/>
  <c r="H8" i="33" s="1"/>
  <c r="E8" i="33"/>
  <c r="N8" i="33"/>
  <c r="Q8" i="33"/>
  <c r="C9" i="33"/>
  <c r="H9" i="33" s="1"/>
  <c r="E9" i="33"/>
  <c r="Q9" i="33"/>
  <c r="C10" i="33"/>
  <c r="H10" i="33" s="1"/>
  <c r="E10" i="33"/>
  <c r="I10" i="33"/>
  <c r="N10" i="33"/>
  <c r="Q10" i="33"/>
  <c r="C11" i="33"/>
  <c r="E11" i="33"/>
  <c r="J11" i="33"/>
  <c r="K11" i="33" s="1"/>
  <c r="O7" i="37" l="1"/>
  <c r="R7" i="37" s="1"/>
  <c r="K7" i="37"/>
  <c r="K10" i="33"/>
  <c r="O10" i="33"/>
  <c r="R10" i="33" s="1"/>
  <c r="O7" i="33"/>
  <c r="R7" i="33" s="1"/>
  <c r="O6" i="36"/>
  <c r="R6" i="36" s="1"/>
  <c r="K6" i="36"/>
  <c r="O6" i="37"/>
  <c r="R6" i="37" s="1"/>
  <c r="K6" i="33"/>
  <c r="K10" i="34"/>
  <c r="O10" i="34"/>
  <c r="R10" i="34" s="1"/>
  <c r="K7" i="35"/>
  <c r="K6" i="35"/>
  <c r="O7" i="36"/>
  <c r="R7" i="36" s="1"/>
  <c r="K7" i="36"/>
  <c r="O11" i="33"/>
  <c r="R11" i="33" s="1"/>
  <c r="I6" i="37"/>
  <c r="K6" i="37" s="1"/>
  <c r="I5" i="37"/>
  <c r="N9" i="33"/>
  <c r="O9" i="33" s="1"/>
  <c r="R9" i="33" s="1"/>
  <c r="N8" i="35"/>
  <c r="O8" i="35" s="1"/>
  <c r="R8" i="35" s="1"/>
  <c r="N7" i="35"/>
  <c r="N6" i="35"/>
  <c r="O6" i="35" s="1"/>
  <c r="R6" i="35" s="1"/>
  <c r="N8" i="36"/>
  <c r="H5" i="37"/>
  <c r="I9" i="33"/>
  <c r="K9" i="33" s="1"/>
  <c r="O6" i="33"/>
  <c r="R6" i="33" s="1"/>
  <c r="N9" i="34"/>
  <c r="O9" i="34" s="1"/>
  <c r="R9" i="34" s="1"/>
  <c r="N8" i="34"/>
  <c r="N7" i="34"/>
  <c r="O7" i="34" s="1"/>
  <c r="R7" i="34" s="1"/>
  <c r="N6" i="34"/>
  <c r="I8" i="35"/>
  <c r="K8" i="35" s="1"/>
  <c r="I7" i="35"/>
  <c r="I6" i="35"/>
  <c r="I5" i="35"/>
  <c r="K5" i="35" s="1"/>
  <c r="J8" i="36"/>
  <c r="O5" i="38"/>
  <c r="R5" i="38" s="1"/>
  <c r="R8" i="38" s="1"/>
  <c r="I8" i="33"/>
  <c r="K8" i="33" s="1"/>
  <c r="O5" i="33"/>
  <c r="R5" i="33" s="1"/>
  <c r="J9" i="35"/>
  <c r="I7" i="33"/>
  <c r="K7" i="33" s="1"/>
  <c r="I9" i="34"/>
  <c r="K9" i="34" s="1"/>
  <c r="I8" i="34"/>
  <c r="K8" i="34" s="1"/>
  <c r="I7" i="34"/>
  <c r="K7" i="34" s="1"/>
  <c r="I6" i="34"/>
  <c r="K6" i="34" s="1"/>
  <c r="I5" i="34"/>
  <c r="K5" i="34" s="1"/>
  <c r="O6" i="38"/>
  <c r="R6" i="38" s="1"/>
  <c r="O7" i="35" l="1"/>
  <c r="R7" i="35" s="1"/>
  <c r="O8" i="34"/>
  <c r="R8" i="34" s="1"/>
  <c r="O5" i="35"/>
  <c r="K8" i="36"/>
  <c r="O8" i="36"/>
  <c r="O5" i="34"/>
  <c r="K5" i="37"/>
  <c r="O5" i="37"/>
  <c r="O8" i="33"/>
  <c r="R8" i="33" s="1"/>
  <c r="R13" i="33" s="1"/>
  <c r="O9" i="35"/>
  <c r="R9" i="35" s="1"/>
  <c r="K9" i="35"/>
  <c r="O6" i="34"/>
  <c r="R6" i="34" s="1"/>
  <c r="R5" i="37" l="1"/>
  <c r="R5" i="34"/>
  <c r="R8" i="36"/>
  <c r="R5" i="35"/>
  <c r="C5" i="32"/>
  <c r="H5" i="32" s="1"/>
  <c r="N5" i="32"/>
  <c r="Q5" i="32"/>
  <c r="C6" i="32"/>
  <c r="H6" i="32" s="1"/>
  <c r="E6" i="32"/>
  <c r="I6" i="32"/>
  <c r="C7" i="32"/>
  <c r="H7" i="32" s="1"/>
  <c r="E7" i="32"/>
  <c r="C8" i="32"/>
  <c r="H8" i="32" s="1"/>
  <c r="E8" i="32"/>
  <c r="C9" i="32"/>
  <c r="H9" i="32" s="1"/>
  <c r="E9" i="32"/>
  <c r="C10" i="32"/>
  <c r="H10" i="32" s="1"/>
  <c r="E10" i="32"/>
  <c r="C11" i="32"/>
  <c r="H11" i="32" s="1"/>
  <c r="E11" i="32"/>
  <c r="C12" i="32"/>
  <c r="E12" i="32"/>
  <c r="C5" i="31"/>
  <c r="P6" i="31" s="1"/>
  <c r="Q6" i="31" s="1"/>
  <c r="H5" i="31"/>
  <c r="N5" i="31"/>
  <c r="Q5" i="31"/>
  <c r="C6" i="31"/>
  <c r="N7" i="31" s="1"/>
  <c r="E6" i="31"/>
  <c r="I6" i="31" s="1"/>
  <c r="C7" i="31"/>
  <c r="E7" i="31"/>
  <c r="H7" i="31" s="1"/>
  <c r="P7" i="31"/>
  <c r="Q7" i="31" s="1"/>
  <c r="C8" i="31"/>
  <c r="I8" i="31" s="1"/>
  <c r="E8" i="31"/>
  <c r="H8" i="31"/>
  <c r="N8" i="31"/>
  <c r="C9" i="31"/>
  <c r="I9" i="31" s="1"/>
  <c r="E9" i="31"/>
  <c r="H9" i="31"/>
  <c r="N9" i="31"/>
  <c r="C10" i="31"/>
  <c r="I10" i="31" s="1"/>
  <c r="E10" i="31"/>
  <c r="H10" i="31"/>
  <c r="N10" i="31"/>
  <c r="C11" i="31"/>
  <c r="I11" i="31" s="1"/>
  <c r="E11" i="31"/>
  <c r="H11" i="31"/>
  <c r="N11" i="31"/>
  <c r="C12" i="31"/>
  <c r="I12" i="31" s="1"/>
  <c r="E12" i="31"/>
  <c r="H12" i="31"/>
  <c r="N12" i="31"/>
  <c r="C13" i="31"/>
  <c r="E13" i="31"/>
  <c r="J13" i="31"/>
  <c r="J14" i="31" s="1"/>
  <c r="C5" i="30"/>
  <c r="H5" i="30"/>
  <c r="K5" i="30" s="1"/>
  <c r="I5" i="30"/>
  <c r="N5" i="30"/>
  <c r="Q5" i="30"/>
  <c r="C6" i="30"/>
  <c r="E6" i="30"/>
  <c r="I6" i="30" s="1"/>
  <c r="H6" i="30"/>
  <c r="N6" i="30"/>
  <c r="P6" i="30"/>
  <c r="Q6" i="30" s="1"/>
  <c r="C7" i="30"/>
  <c r="H7" i="30" s="1"/>
  <c r="E7" i="30"/>
  <c r="P7" i="30" s="1"/>
  <c r="Q7" i="30" s="1"/>
  <c r="N7" i="30"/>
  <c r="C8" i="30"/>
  <c r="H8" i="30" s="1"/>
  <c r="E8" i="30"/>
  <c r="I8" i="30"/>
  <c r="C9" i="30"/>
  <c r="H9" i="30" s="1"/>
  <c r="E9" i="30"/>
  <c r="C10" i="30"/>
  <c r="H10" i="30" s="1"/>
  <c r="E10" i="30"/>
  <c r="C11" i="30"/>
  <c r="H11" i="30" s="1"/>
  <c r="E11" i="30"/>
  <c r="C12" i="30"/>
  <c r="H12" i="30" s="1"/>
  <c r="E12" i="30"/>
  <c r="C13" i="30"/>
  <c r="H13" i="30" s="1"/>
  <c r="E13" i="30"/>
  <c r="C14" i="30"/>
  <c r="E14" i="30"/>
  <c r="C5" i="29"/>
  <c r="P6" i="29" s="1"/>
  <c r="Q6" i="29" s="1"/>
  <c r="H5" i="29"/>
  <c r="N5" i="29"/>
  <c r="Q5" i="29"/>
  <c r="C6" i="29"/>
  <c r="N7" i="29" s="1"/>
  <c r="E6" i="29"/>
  <c r="N6" i="29" s="1"/>
  <c r="C7" i="29"/>
  <c r="E7" i="29"/>
  <c r="I7" i="29" s="1"/>
  <c r="K7" i="29" s="1"/>
  <c r="H7" i="29"/>
  <c r="P7" i="29"/>
  <c r="Q7" i="29" s="1"/>
  <c r="C8" i="29"/>
  <c r="N9" i="29" s="1"/>
  <c r="E8" i="29"/>
  <c r="H8" i="29"/>
  <c r="N8" i="29"/>
  <c r="P8" i="29"/>
  <c r="Q8" i="29"/>
  <c r="C9" i="29"/>
  <c r="N10" i="29" s="1"/>
  <c r="E9" i="29"/>
  <c r="C10" i="29"/>
  <c r="H10" i="29" s="1"/>
  <c r="E10" i="29"/>
  <c r="I10" i="29" s="1"/>
  <c r="C11" i="29"/>
  <c r="H11" i="29" s="1"/>
  <c r="E11" i="29"/>
  <c r="I11" i="29" s="1"/>
  <c r="C12" i="29"/>
  <c r="H12" i="29" s="1"/>
  <c r="E12" i="29"/>
  <c r="N12" i="29" s="1"/>
  <c r="C13" i="29"/>
  <c r="H13" i="29" s="1"/>
  <c r="E13" i="29"/>
  <c r="I13" i="29" s="1"/>
  <c r="C14" i="29"/>
  <c r="H14" i="29" s="1"/>
  <c r="E14" i="29"/>
  <c r="N14" i="29" s="1"/>
  <c r="C15" i="29"/>
  <c r="E15" i="29"/>
  <c r="C5" i="28"/>
  <c r="I5" i="28" s="1"/>
  <c r="H5" i="28"/>
  <c r="N5" i="28"/>
  <c r="Q5" i="28"/>
  <c r="C6" i="28"/>
  <c r="H6" i="28" s="1"/>
  <c r="E6" i="28"/>
  <c r="C7" i="28"/>
  <c r="H7" i="28" s="1"/>
  <c r="E7" i="28"/>
  <c r="P7" i="28"/>
  <c r="Q7" i="28" s="1"/>
  <c r="C8" i="28"/>
  <c r="E8" i="28"/>
  <c r="P8" i="28" s="1"/>
  <c r="Q8" i="28" s="1"/>
  <c r="H8" i="28"/>
  <c r="I8" i="28"/>
  <c r="K8" i="28"/>
  <c r="N8" i="28"/>
  <c r="C9" i="28"/>
  <c r="N10" i="28" s="1"/>
  <c r="E9" i="28"/>
  <c r="N9" i="28" s="1"/>
  <c r="H9" i="28"/>
  <c r="K9" i="28" s="1"/>
  <c r="I9" i="28"/>
  <c r="C10" i="28"/>
  <c r="H10" i="28" s="1"/>
  <c r="E10" i="28"/>
  <c r="C11" i="28"/>
  <c r="H11" i="28" s="1"/>
  <c r="E11" i="28"/>
  <c r="C12" i="28"/>
  <c r="H12" i="28" s="1"/>
  <c r="E12" i="28"/>
  <c r="N12" i="28"/>
  <c r="C13" i="28"/>
  <c r="H13" i="28" s="1"/>
  <c r="E13" i="28"/>
  <c r="N13" i="28"/>
  <c r="C14" i="28"/>
  <c r="H14" i="28" s="1"/>
  <c r="E14" i="28"/>
  <c r="N14" i="28"/>
  <c r="C15" i="28"/>
  <c r="H15" i="28" s="1"/>
  <c r="E15" i="28"/>
  <c r="N15" i="28"/>
  <c r="C16" i="28"/>
  <c r="E16" i="28"/>
  <c r="C5" i="27"/>
  <c r="H5" i="27" s="1"/>
  <c r="I5" i="27"/>
  <c r="N5" i="27"/>
  <c r="Q5" i="27"/>
  <c r="C6" i="27"/>
  <c r="H6" i="27" s="1"/>
  <c r="E6" i="27"/>
  <c r="I6" i="27"/>
  <c r="N6" i="27"/>
  <c r="P6" i="27"/>
  <c r="Q6" i="27" s="1"/>
  <c r="C7" i="27"/>
  <c r="N8" i="27" s="1"/>
  <c r="E7" i="27"/>
  <c r="P7" i="27" s="1"/>
  <c r="Q7" i="27" s="1"/>
  <c r="H7" i="27"/>
  <c r="O7" i="27" s="1"/>
  <c r="R7" i="27" s="1"/>
  <c r="I7" i="27"/>
  <c r="K7" i="27"/>
  <c r="N7" i="27"/>
  <c r="C8" i="27"/>
  <c r="N9" i="27" s="1"/>
  <c r="E8" i="27"/>
  <c r="P8" i="27" s="1"/>
  <c r="Q8" i="27" s="1"/>
  <c r="H8" i="27"/>
  <c r="K8" i="27" s="1"/>
  <c r="I8" i="27"/>
  <c r="C9" i="27"/>
  <c r="H9" i="27" s="1"/>
  <c r="E9" i="27"/>
  <c r="P9" i="27" s="1"/>
  <c r="Q9" i="27" s="1"/>
  <c r="C10" i="27"/>
  <c r="E10" i="27"/>
  <c r="H10" i="27" s="1"/>
  <c r="P10" i="27"/>
  <c r="Q10" i="27" s="1"/>
  <c r="C11" i="27"/>
  <c r="E11" i="27"/>
  <c r="P11" i="27" s="1"/>
  <c r="Q11" i="27" s="1"/>
  <c r="H11" i="27"/>
  <c r="O11" i="27" s="1"/>
  <c r="R11" i="27" s="1"/>
  <c r="I11" i="27"/>
  <c r="K11" i="27"/>
  <c r="N11" i="27"/>
  <c r="C12" i="27"/>
  <c r="N13" i="27" s="1"/>
  <c r="E12" i="27"/>
  <c r="N12" i="27" s="1"/>
  <c r="H12" i="27"/>
  <c r="K12" i="27" s="1"/>
  <c r="I12" i="27"/>
  <c r="C13" i="27"/>
  <c r="N14" i="27" s="1"/>
  <c r="E13" i="27"/>
  <c r="H13" i="27"/>
  <c r="K13" i="27" s="1"/>
  <c r="I13" i="27"/>
  <c r="C14" i="27"/>
  <c r="N15" i="27" s="1"/>
  <c r="E14" i="27"/>
  <c r="H14" i="27"/>
  <c r="K14" i="27" s="1"/>
  <c r="I14" i="27"/>
  <c r="C15" i="27"/>
  <c r="N16" i="27" s="1"/>
  <c r="E15" i="27"/>
  <c r="H15" i="27"/>
  <c r="K15" i="27" s="1"/>
  <c r="I15" i="27"/>
  <c r="C16" i="27"/>
  <c r="E16" i="27"/>
  <c r="H16" i="27"/>
  <c r="K16" i="27" s="1"/>
  <c r="I16" i="27"/>
  <c r="C17" i="27"/>
  <c r="E17" i="27"/>
  <c r="J17" i="27"/>
  <c r="K17" i="27"/>
  <c r="O5" i="30" l="1"/>
  <c r="R5" i="30" s="1"/>
  <c r="O7" i="29"/>
  <c r="O8" i="28"/>
  <c r="R12" i="34"/>
  <c r="R11" i="35"/>
  <c r="R10" i="36"/>
  <c r="R9" i="37"/>
  <c r="K8" i="30"/>
  <c r="K13" i="29"/>
  <c r="R7" i="29"/>
  <c r="K11" i="30"/>
  <c r="K12" i="31"/>
  <c r="K10" i="31"/>
  <c r="K8" i="31"/>
  <c r="O5" i="29"/>
  <c r="R5" i="29" s="1"/>
  <c r="K5" i="31"/>
  <c r="K6" i="32"/>
  <c r="K10" i="29"/>
  <c r="O10" i="29"/>
  <c r="R10" i="29" s="1"/>
  <c r="H13" i="32"/>
  <c r="K13" i="30"/>
  <c r="O7" i="30"/>
  <c r="R7" i="30" s="1"/>
  <c r="K11" i="29"/>
  <c r="H15" i="30"/>
  <c r="K11" i="31"/>
  <c r="K9" i="31"/>
  <c r="O7" i="31"/>
  <c r="R7" i="31" s="1"/>
  <c r="I14" i="29"/>
  <c r="K14" i="29" s="1"/>
  <c r="I12" i="29"/>
  <c r="K12" i="29" s="1"/>
  <c r="I6" i="29"/>
  <c r="K6" i="30"/>
  <c r="J15" i="29"/>
  <c r="H6" i="29"/>
  <c r="I5" i="29"/>
  <c r="N13" i="30"/>
  <c r="N12" i="30"/>
  <c r="N11" i="30"/>
  <c r="N10" i="30"/>
  <c r="N9" i="30"/>
  <c r="O9" i="30" s="1"/>
  <c r="R9" i="30" s="1"/>
  <c r="P8" i="30"/>
  <c r="Q8" i="30" s="1"/>
  <c r="H14" i="31"/>
  <c r="O12" i="31"/>
  <c r="R12" i="31" s="1"/>
  <c r="O11" i="31"/>
  <c r="R11" i="31" s="1"/>
  <c r="O10" i="31"/>
  <c r="R10" i="31" s="1"/>
  <c r="O9" i="31"/>
  <c r="R9" i="31" s="1"/>
  <c r="O8" i="31"/>
  <c r="R8" i="31" s="1"/>
  <c r="H6" i="31"/>
  <c r="I5" i="31"/>
  <c r="N11" i="32"/>
  <c r="N10" i="32"/>
  <c r="N9" i="32"/>
  <c r="O9" i="32" s="1"/>
  <c r="R9" i="32" s="1"/>
  <c r="N8" i="32"/>
  <c r="O8" i="32" s="1"/>
  <c r="R8" i="32" s="1"/>
  <c r="N7" i="32"/>
  <c r="P6" i="32"/>
  <c r="Q6" i="32" s="1"/>
  <c r="H9" i="29"/>
  <c r="I13" i="30"/>
  <c r="O13" i="30" s="1"/>
  <c r="R13" i="30" s="1"/>
  <c r="I12" i="30"/>
  <c r="K12" i="30" s="1"/>
  <c r="I11" i="30"/>
  <c r="I10" i="30"/>
  <c r="K10" i="30" s="1"/>
  <c r="I9" i="30"/>
  <c r="K9" i="30" s="1"/>
  <c r="N8" i="30"/>
  <c r="O8" i="30" s="1"/>
  <c r="R8" i="30" s="1"/>
  <c r="O13" i="31"/>
  <c r="R13" i="31" s="1"/>
  <c r="I11" i="32"/>
  <c r="K11" i="32" s="1"/>
  <c r="I10" i="32"/>
  <c r="I9" i="32"/>
  <c r="K9" i="32" s="1"/>
  <c r="I8" i="32"/>
  <c r="K8" i="32" s="1"/>
  <c r="I7" i="32"/>
  <c r="K7" i="32" s="1"/>
  <c r="N6" i="32"/>
  <c r="O6" i="32" s="1"/>
  <c r="I9" i="29"/>
  <c r="I8" i="29"/>
  <c r="K8" i="29" s="1"/>
  <c r="J14" i="30"/>
  <c r="K13" i="31"/>
  <c r="J12" i="32"/>
  <c r="N13" i="29"/>
  <c r="O13" i="29" s="1"/>
  <c r="R13" i="29" s="1"/>
  <c r="N11" i="29"/>
  <c r="O11" i="29" s="1"/>
  <c r="R11" i="29" s="1"/>
  <c r="P9" i="29"/>
  <c r="Q9" i="29" s="1"/>
  <c r="O6" i="30"/>
  <c r="R6" i="30" s="1"/>
  <c r="I7" i="31"/>
  <c r="K7" i="31" s="1"/>
  <c r="N6" i="31"/>
  <c r="N14" i="31" s="1"/>
  <c r="O5" i="31"/>
  <c r="R5" i="31" s="1"/>
  <c r="I5" i="32"/>
  <c r="O5" i="32" s="1"/>
  <c r="R5" i="32" s="1"/>
  <c r="I7" i="30"/>
  <c r="I15" i="30" s="1"/>
  <c r="K11" i="28"/>
  <c r="R8" i="28"/>
  <c r="O12" i="28"/>
  <c r="R12" i="28" s="1"/>
  <c r="K12" i="28"/>
  <c r="K13" i="28"/>
  <c r="O13" i="28"/>
  <c r="R13" i="28" s="1"/>
  <c r="H17" i="28"/>
  <c r="N11" i="28"/>
  <c r="P10" i="28"/>
  <c r="Q10" i="28" s="1"/>
  <c r="N7" i="28"/>
  <c r="P6" i="28"/>
  <c r="Q6" i="28" s="1"/>
  <c r="I15" i="28"/>
  <c r="K15" i="28" s="1"/>
  <c r="I14" i="28"/>
  <c r="O14" i="28" s="1"/>
  <c r="R14" i="28" s="1"/>
  <c r="I13" i="28"/>
  <c r="I12" i="28"/>
  <c r="I11" i="28"/>
  <c r="P9" i="28"/>
  <c r="Q9" i="28" s="1"/>
  <c r="I7" i="28"/>
  <c r="O7" i="28" s="1"/>
  <c r="R7" i="28" s="1"/>
  <c r="N6" i="28"/>
  <c r="O5" i="28"/>
  <c r="R5" i="28" s="1"/>
  <c r="J16" i="28"/>
  <c r="O9" i="28"/>
  <c r="R9" i="28" s="1"/>
  <c r="I10" i="28"/>
  <c r="K10" i="28" s="1"/>
  <c r="I6" i="28"/>
  <c r="K6" i="28" s="1"/>
  <c r="K5" i="28"/>
  <c r="O6" i="27"/>
  <c r="R6" i="27" s="1"/>
  <c r="K6" i="27"/>
  <c r="K9" i="27"/>
  <c r="K5" i="27"/>
  <c r="H18" i="27"/>
  <c r="O5" i="27"/>
  <c r="R5" i="27" s="1"/>
  <c r="N10" i="27"/>
  <c r="O17" i="27" s="1"/>
  <c r="R17" i="27" s="1"/>
  <c r="R19" i="27" s="1"/>
  <c r="J18" i="27"/>
  <c r="I10" i="27"/>
  <c r="O16" i="27"/>
  <c r="R16" i="27" s="1"/>
  <c r="O15" i="27"/>
  <c r="R15" i="27" s="1"/>
  <c r="O14" i="27"/>
  <c r="R14" i="27" s="1"/>
  <c r="O13" i="27"/>
  <c r="R13" i="27" s="1"/>
  <c r="O12" i="27"/>
  <c r="R12" i="27" s="1"/>
  <c r="O8" i="27"/>
  <c r="R8" i="27" s="1"/>
  <c r="I9" i="27"/>
  <c r="O9" i="27" s="1"/>
  <c r="R9" i="27" s="1"/>
  <c r="O11" i="28" l="1"/>
  <c r="R11" i="28" s="1"/>
  <c r="O10" i="32"/>
  <c r="R10" i="32" s="1"/>
  <c r="R6" i="32"/>
  <c r="O11" i="30"/>
  <c r="R11" i="30" s="1"/>
  <c r="N17" i="28"/>
  <c r="O10" i="27"/>
  <c r="R10" i="27" s="1"/>
  <c r="I16" i="29"/>
  <c r="N16" i="29"/>
  <c r="I13" i="32"/>
  <c r="K5" i="32"/>
  <c r="O10" i="30"/>
  <c r="R10" i="30" s="1"/>
  <c r="O12" i="30"/>
  <c r="R12" i="30" s="1"/>
  <c r="I14" i="31"/>
  <c r="O8" i="29"/>
  <c r="R8" i="29" s="1"/>
  <c r="K7" i="30"/>
  <c r="K6" i="29"/>
  <c r="O6" i="29"/>
  <c r="R6" i="29" s="1"/>
  <c r="H16" i="29"/>
  <c r="J15" i="30"/>
  <c r="O14" i="30"/>
  <c r="R14" i="30" s="1"/>
  <c r="K14" i="30"/>
  <c r="O12" i="29"/>
  <c r="R12" i="29" s="1"/>
  <c r="O14" i="29"/>
  <c r="R14" i="29" s="1"/>
  <c r="O7" i="32"/>
  <c r="R7" i="32" s="1"/>
  <c r="J13" i="32"/>
  <c r="K12" i="32"/>
  <c r="O12" i="32"/>
  <c r="R12" i="32" s="1"/>
  <c r="O9" i="29"/>
  <c r="R9" i="29" s="1"/>
  <c r="K9" i="29"/>
  <c r="J16" i="29"/>
  <c r="K15" i="29"/>
  <c r="O15" i="29"/>
  <c r="R15" i="29" s="1"/>
  <c r="N15" i="30"/>
  <c r="K5" i="29"/>
  <c r="K10" i="32"/>
  <c r="O11" i="32"/>
  <c r="R11" i="32" s="1"/>
  <c r="K6" i="31"/>
  <c r="O6" i="31"/>
  <c r="R6" i="31" s="1"/>
  <c r="R15" i="31" s="1"/>
  <c r="N13" i="32"/>
  <c r="K14" i="28"/>
  <c r="O10" i="28"/>
  <c r="R10" i="28" s="1"/>
  <c r="K7" i="28"/>
  <c r="I17" i="28"/>
  <c r="O6" i="28"/>
  <c r="R6" i="28" s="1"/>
  <c r="O15" i="28"/>
  <c r="R15" i="28" s="1"/>
  <c r="J17" i="28"/>
  <c r="K16" i="28"/>
  <c r="O16" i="28"/>
  <c r="R16" i="28" s="1"/>
  <c r="I18" i="27"/>
  <c r="K10" i="27"/>
  <c r="R18" i="28" l="1"/>
  <c r="R13" i="32"/>
  <c r="R16" i="30"/>
  <c r="R17" i="29"/>
  <c r="C5" i="26"/>
  <c r="H5" i="26" s="1"/>
  <c r="N5" i="26"/>
  <c r="Q5" i="26"/>
  <c r="C6" i="26"/>
  <c r="P7" i="26" s="1"/>
  <c r="Q7" i="26" s="1"/>
  <c r="E6" i="26"/>
  <c r="C7" i="26"/>
  <c r="E7" i="26"/>
  <c r="I7" i="26" s="1"/>
  <c r="H7" i="26"/>
  <c r="C8" i="26"/>
  <c r="N9" i="26" s="1"/>
  <c r="E8" i="26"/>
  <c r="N8" i="26" s="1"/>
  <c r="P8" i="26"/>
  <c r="Q8" i="26"/>
  <c r="C9" i="26"/>
  <c r="H9" i="26" s="1"/>
  <c r="E9" i="26"/>
  <c r="C10" i="26"/>
  <c r="P11" i="26" s="1"/>
  <c r="Q11" i="26" s="1"/>
  <c r="E10" i="26"/>
  <c r="C11" i="26"/>
  <c r="E11" i="26"/>
  <c r="I11" i="26" s="1"/>
  <c r="H11" i="26"/>
  <c r="C12" i="26"/>
  <c r="N13" i="26" s="1"/>
  <c r="E12" i="26"/>
  <c r="N12" i="26" s="1"/>
  <c r="P12" i="26"/>
  <c r="Q12" i="26"/>
  <c r="C13" i="26"/>
  <c r="I13" i="26" s="1"/>
  <c r="E13" i="26"/>
  <c r="H13" i="26"/>
  <c r="C14" i="26"/>
  <c r="H14" i="26" s="1"/>
  <c r="E14" i="26"/>
  <c r="C15" i="26"/>
  <c r="I15" i="26" s="1"/>
  <c r="E15" i="26"/>
  <c r="C16" i="26"/>
  <c r="H16" i="26" s="1"/>
  <c r="E16" i="26"/>
  <c r="C17" i="26"/>
  <c r="J18" i="26" s="1"/>
  <c r="E17" i="26"/>
  <c r="C18" i="26"/>
  <c r="E18" i="26"/>
  <c r="C5" i="25"/>
  <c r="H5" i="25"/>
  <c r="I5" i="25"/>
  <c r="K5" i="25"/>
  <c r="N5" i="25"/>
  <c r="O5" i="25" s="1"/>
  <c r="R5" i="25" s="1"/>
  <c r="Q5" i="25"/>
  <c r="C6" i="25"/>
  <c r="E6" i="25"/>
  <c r="H6" i="25" s="1"/>
  <c r="N6" i="25"/>
  <c r="P6" i="25"/>
  <c r="Q6" i="25" s="1"/>
  <c r="C7" i="25"/>
  <c r="E7" i="25"/>
  <c r="P7" i="25" s="1"/>
  <c r="Q7" i="25" s="1"/>
  <c r="H7" i="25"/>
  <c r="O7" i="25" s="1"/>
  <c r="R7" i="25" s="1"/>
  <c r="I7" i="25"/>
  <c r="K7" i="25"/>
  <c r="N7" i="25"/>
  <c r="C8" i="25"/>
  <c r="N9" i="25" s="1"/>
  <c r="E8" i="25"/>
  <c r="N8" i="25" s="1"/>
  <c r="H8" i="25"/>
  <c r="K8" i="25" s="1"/>
  <c r="I8" i="25"/>
  <c r="C9" i="25"/>
  <c r="H9" i="25" s="1"/>
  <c r="E9" i="25"/>
  <c r="P9" i="25" s="1"/>
  <c r="Q9" i="25" s="1"/>
  <c r="C10" i="25"/>
  <c r="E10" i="25"/>
  <c r="H10" i="25" s="1"/>
  <c r="P10" i="25"/>
  <c r="Q10" i="25" s="1"/>
  <c r="C11" i="25"/>
  <c r="E11" i="25"/>
  <c r="H11" i="25"/>
  <c r="I11" i="25"/>
  <c r="K11" i="25"/>
  <c r="N11" i="25"/>
  <c r="P11" i="25"/>
  <c r="Q11" i="25" s="1"/>
  <c r="C12" i="25"/>
  <c r="N13" i="25" s="1"/>
  <c r="E12" i="25"/>
  <c r="N12" i="25" s="1"/>
  <c r="H12" i="25"/>
  <c r="K12" i="25" s="1"/>
  <c r="I12" i="25"/>
  <c r="C13" i="25"/>
  <c r="H13" i="25" s="1"/>
  <c r="E13" i="25"/>
  <c r="P13" i="25" s="1"/>
  <c r="Q13" i="25" s="1"/>
  <c r="C14" i="25"/>
  <c r="E14" i="25"/>
  <c r="H14" i="25" s="1"/>
  <c r="C15" i="25"/>
  <c r="E15" i="25"/>
  <c r="H15" i="25" s="1"/>
  <c r="N15" i="25"/>
  <c r="C16" i="25"/>
  <c r="E16" i="25"/>
  <c r="H16" i="25" s="1"/>
  <c r="N16" i="25"/>
  <c r="C17" i="25"/>
  <c r="E17" i="25"/>
  <c r="H17" i="25" s="1"/>
  <c r="N17" i="25"/>
  <c r="C18" i="25"/>
  <c r="E18" i="25"/>
  <c r="H18" i="25" s="1"/>
  <c r="N18" i="25"/>
  <c r="C19" i="25"/>
  <c r="E19" i="25"/>
  <c r="J19" i="25" s="1"/>
  <c r="C5" i="24"/>
  <c r="H5" i="24" s="1"/>
  <c r="N5" i="24"/>
  <c r="Q5" i="24"/>
  <c r="C6" i="24"/>
  <c r="H6" i="24" s="1"/>
  <c r="E6" i="24"/>
  <c r="C7" i="24"/>
  <c r="E7" i="24"/>
  <c r="H7" i="24"/>
  <c r="I7" i="24"/>
  <c r="K7" i="24"/>
  <c r="P7" i="24"/>
  <c r="Q7" i="24" s="1"/>
  <c r="C8" i="24"/>
  <c r="N9" i="24" s="1"/>
  <c r="E8" i="24"/>
  <c r="P8" i="24" s="1"/>
  <c r="Q8" i="24" s="1"/>
  <c r="H8" i="24"/>
  <c r="N8" i="24"/>
  <c r="C9" i="24"/>
  <c r="H9" i="24" s="1"/>
  <c r="E9" i="24"/>
  <c r="C10" i="24"/>
  <c r="H10" i="24" s="1"/>
  <c r="E10" i="24"/>
  <c r="C11" i="24"/>
  <c r="E11" i="24"/>
  <c r="H11" i="24"/>
  <c r="I11" i="24"/>
  <c r="K11" i="24"/>
  <c r="P11" i="24"/>
  <c r="Q11" i="24" s="1"/>
  <c r="C12" i="24"/>
  <c r="N13" i="24" s="1"/>
  <c r="E12" i="24"/>
  <c r="P12" i="24" s="1"/>
  <c r="Q12" i="24" s="1"/>
  <c r="H12" i="24"/>
  <c r="N12" i="24"/>
  <c r="C13" i="24"/>
  <c r="H13" i="24" s="1"/>
  <c r="E13" i="24"/>
  <c r="C14" i="24"/>
  <c r="H14" i="24" s="1"/>
  <c r="E14" i="24"/>
  <c r="C15" i="24"/>
  <c r="E15" i="24"/>
  <c r="H15" i="24"/>
  <c r="I15" i="24"/>
  <c r="K15" i="24"/>
  <c r="C16" i="24"/>
  <c r="E16" i="24"/>
  <c r="H16" i="24"/>
  <c r="I16" i="24"/>
  <c r="K16" i="24"/>
  <c r="N16" i="24"/>
  <c r="C17" i="24"/>
  <c r="E17" i="24"/>
  <c r="H17" i="24"/>
  <c r="I17" i="24"/>
  <c r="K17" i="24"/>
  <c r="N17" i="24"/>
  <c r="C18" i="24"/>
  <c r="E18" i="24"/>
  <c r="H18" i="24"/>
  <c r="I18" i="24"/>
  <c r="K18" i="24"/>
  <c r="N18" i="24"/>
  <c r="C19" i="24"/>
  <c r="E19" i="24"/>
  <c r="H19" i="24"/>
  <c r="I19" i="24"/>
  <c r="K19" i="24"/>
  <c r="N19" i="24"/>
  <c r="C20" i="24"/>
  <c r="E20" i="24"/>
  <c r="J20" i="24"/>
  <c r="K20" i="24"/>
  <c r="O20" i="24"/>
  <c r="R20" i="24" s="1"/>
  <c r="C5" i="23"/>
  <c r="H5" i="23"/>
  <c r="I5" i="23"/>
  <c r="K5" i="23"/>
  <c r="N5" i="23"/>
  <c r="O5" i="23" s="1"/>
  <c r="R5" i="23" s="1"/>
  <c r="Q5" i="23"/>
  <c r="C6" i="23"/>
  <c r="E6" i="23"/>
  <c r="H6" i="23" s="1"/>
  <c r="I6" i="23"/>
  <c r="N6" i="23"/>
  <c r="P6" i="23"/>
  <c r="Q6" i="23" s="1"/>
  <c r="C7" i="23"/>
  <c r="N8" i="23" s="1"/>
  <c r="E7" i="23"/>
  <c r="P7" i="23" s="1"/>
  <c r="Q7" i="23" s="1"/>
  <c r="H7" i="23"/>
  <c r="N7" i="23"/>
  <c r="C8" i="23"/>
  <c r="N9" i="23" s="1"/>
  <c r="E8" i="23"/>
  <c r="H8" i="23"/>
  <c r="K8" i="23" s="1"/>
  <c r="I8" i="23"/>
  <c r="P8" i="23"/>
  <c r="Q8" i="23"/>
  <c r="C9" i="23"/>
  <c r="H9" i="23" s="1"/>
  <c r="E9" i="23"/>
  <c r="C10" i="23"/>
  <c r="E10" i="23"/>
  <c r="H10" i="23"/>
  <c r="I10" i="23"/>
  <c r="K10" i="23"/>
  <c r="P10" i="23"/>
  <c r="Q10" i="23" s="1"/>
  <c r="C11" i="23"/>
  <c r="N12" i="23" s="1"/>
  <c r="E11" i="23"/>
  <c r="P11" i="23" s="1"/>
  <c r="Q11" i="23" s="1"/>
  <c r="H11" i="23"/>
  <c r="N11" i="23"/>
  <c r="C12" i="23"/>
  <c r="N13" i="23" s="1"/>
  <c r="E12" i="23"/>
  <c r="H12" i="23"/>
  <c r="K12" i="23" s="1"/>
  <c r="I12" i="23"/>
  <c r="P12" i="23"/>
  <c r="Q12" i="23"/>
  <c r="C13" i="23"/>
  <c r="H13" i="23" s="1"/>
  <c r="E13" i="23"/>
  <c r="C14" i="23"/>
  <c r="E14" i="23"/>
  <c r="H14" i="23"/>
  <c r="I14" i="23"/>
  <c r="K14" i="23"/>
  <c r="P14" i="23"/>
  <c r="Q14" i="23" s="1"/>
  <c r="C15" i="23"/>
  <c r="N16" i="23" s="1"/>
  <c r="E15" i="23"/>
  <c r="P15" i="23" s="1"/>
  <c r="Q15" i="23" s="1"/>
  <c r="H15" i="23"/>
  <c r="N15" i="23"/>
  <c r="C16" i="23"/>
  <c r="N17" i="23" s="1"/>
  <c r="E16" i="23"/>
  <c r="H16" i="23"/>
  <c r="K16" i="23" s="1"/>
  <c r="I16" i="23"/>
  <c r="C17" i="23"/>
  <c r="N18" i="23" s="1"/>
  <c r="E17" i="23"/>
  <c r="H17" i="23"/>
  <c r="K17" i="23" s="1"/>
  <c r="I17" i="23"/>
  <c r="C18" i="23"/>
  <c r="N19" i="23" s="1"/>
  <c r="E18" i="23"/>
  <c r="H18" i="23"/>
  <c r="K18" i="23" s="1"/>
  <c r="I18" i="23"/>
  <c r="C19" i="23"/>
  <c r="N20" i="23" s="1"/>
  <c r="E19" i="23"/>
  <c r="H19" i="23"/>
  <c r="K19" i="23" s="1"/>
  <c r="I19" i="23"/>
  <c r="C20" i="23"/>
  <c r="E20" i="23"/>
  <c r="H20" i="23"/>
  <c r="K20" i="23" s="1"/>
  <c r="I20" i="23"/>
  <c r="C21" i="23"/>
  <c r="E21" i="23"/>
  <c r="J21" i="23"/>
  <c r="O21" i="23" s="1"/>
  <c r="R21" i="23" s="1"/>
  <c r="K21" i="23"/>
  <c r="C5" i="22"/>
  <c r="H5" i="22" s="1"/>
  <c r="N5" i="22"/>
  <c r="Q5" i="22"/>
  <c r="C6" i="22"/>
  <c r="P7" i="22" s="1"/>
  <c r="Q7" i="22" s="1"/>
  <c r="E6" i="22"/>
  <c r="C7" i="22"/>
  <c r="N8" i="22" s="1"/>
  <c r="E7" i="22"/>
  <c r="I7" i="22" s="1"/>
  <c r="H7" i="22"/>
  <c r="K7" i="22" s="1"/>
  <c r="C8" i="22"/>
  <c r="N9" i="22" s="1"/>
  <c r="E8" i="22"/>
  <c r="P8" i="22"/>
  <c r="Q8" i="22"/>
  <c r="C9" i="22"/>
  <c r="I9" i="22" s="1"/>
  <c r="E9" i="22"/>
  <c r="H9" i="22"/>
  <c r="K9" i="22" s="1"/>
  <c r="C10" i="22"/>
  <c r="P11" i="22" s="1"/>
  <c r="Q11" i="22" s="1"/>
  <c r="E10" i="22"/>
  <c r="N10" i="22"/>
  <c r="P10" i="22"/>
  <c r="Q10" i="22"/>
  <c r="C11" i="22"/>
  <c r="E11" i="22"/>
  <c r="I11" i="22" s="1"/>
  <c r="H11" i="22"/>
  <c r="K11" i="22" s="1"/>
  <c r="C12" i="22"/>
  <c r="N13" i="22" s="1"/>
  <c r="E12" i="22"/>
  <c r="N12" i="22" s="1"/>
  <c r="P12" i="22"/>
  <c r="Q12" i="22"/>
  <c r="C13" i="22"/>
  <c r="I13" i="22" s="1"/>
  <c r="E13" i="22"/>
  <c r="H13" i="22"/>
  <c r="K13" i="22" s="1"/>
  <c r="C14" i="22"/>
  <c r="P15" i="22" s="1"/>
  <c r="Q15" i="22" s="1"/>
  <c r="E14" i="22"/>
  <c r="N14" i="22"/>
  <c r="P14" i="22"/>
  <c r="Q14" i="22"/>
  <c r="C15" i="22"/>
  <c r="E15" i="22"/>
  <c r="I15" i="22" s="1"/>
  <c r="H15" i="22"/>
  <c r="C16" i="22"/>
  <c r="N17" i="22" s="1"/>
  <c r="E16" i="22"/>
  <c r="N16" i="22" s="1"/>
  <c r="C17" i="22"/>
  <c r="I17" i="22" s="1"/>
  <c r="E17" i="22"/>
  <c r="H17" i="22"/>
  <c r="C18" i="22"/>
  <c r="I18" i="22" s="1"/>
  <c r="E18" i="22"/>
  <c r="N18" i="22" s="1"/>
  <c r="H18" i="22"/>
  <c r="K18" i="22" s="1"/>
  <c r="C19" i="22"/>
  <c r="I19" i="22" s="1"/>
  <c r="E19" i="22"/>
  <c r="N19" i="22" s="1"/>
  <c r="H19" i="22"/>
  <c r="C20" i="22"/>
  <c r="I20" i="22" s="1"/>
  <c r="E20" i="22"/>
  <c r="N20" i="22" s="1"/>
  <c r="H20" i="22"/>
  <c r="K20" i="22" s="1"/>
  <c r="C21" i="22"/>
  <c r="I21" i="22" s="1"/>
  <c r="E21" i="22"/>
  <c r="N21" i="22" s="1"/>
  <c r="H21" i="22"/>
  <c r="C22" i="22"/>
  <c r="E22" i="22"/>
  <c r="J22" i="22"/>
  <c r="K22" i="22" s="1"/>
  <c r="C5" i="21"/>
  <c r="P6" i="21" s="1"/>
  <c r="Q6" i="21" s="1"/>
  <c r="H5" i="21"/>
  <c r="O5" i="21" s="1"/>
  <c r="R5" i="21" s="1"/>
  <c r="I5" i="21"/>
  <c r="K5" i="21"/>
  <c r="N5" i="21"/>
  <c r="Q5" i="21"/>
  <c r="C6" i="21"/>
  <c r="N7" i="21" s="1"/>
  <c r="E6" i="21"/>
  <c r="H6" i="21"/>
  <c r="K6" i="21" s="1"/>
  <c r="I6" i="21"/>
  <c r="N6" i="21"/>
  <c r="C7" i="21"/>
  <c r="H7" i="21" s="1"/>
  <c r="E7" i="21"/>
  <c r="P7" i="21" s="1"/>
  <c r="Q7" i="21" s="1"/>
  <c r="C8" i="21"/>
  <c r="P9" i="21" s="1"/>
  <c r="Q9" i="21" s="1"/>
  <c r="E8" i="21"/>
  <c r="P8" i="21"/>
  <c r="Q8" i="21" s="1"/>
  <c r="C9" i="21"/>
  <c r="E9" i="21"/>
  <c r="H9" i="21"/>
  <c r="I9" i="21"/>
  <c r="K9" i="21"/>
  <c r="N9" i="21"/>
  <c r="O9" i="21" s="1"/>
  <c r="R9" i="21" s="1"/>
  <c r="C10" i="21"/>
  <c r="N11" i="21" s="1"/>
  <c r="E10" i="21"/>
  <c r="P10" i="21" s="1"/>
  <c r="Q10" i="21" s="1"/>
  <c r="H10" i="21"/>
  <c r="O10" i="21" s="1"/>
  <c r="I10" i="21"/>
  <c r="K10" i="21" s="1"/>
  <c r="N10" i="21"/>
  <c r="C11" i="21"/>
  <c r="I11" i="21" s="1"/>
  <c r="E11" i="21"/>
  <c r="H11" i="21" s="1"/>
  <c r="C12" i="21"/>
  <c r="P13" i="21" s="1"/>
  <c r="Q13" i="21" s="1"/>
  <c r="E12" i="21"/>
  <c r="P12" i="21"/>
  <c r="Q12" i="21" s="1"/>
  <c r="C13" i="21"/>
  <c r="E13" i="21"/>
  <c r="H13" i="21"/>
  <c r="I13" i="21"/>
  <c r="K13" i="21"/>
  <c r="N13" i="21"/>
  <c r="O13" i="21" s="1"/>
  <c r="R13" i="21" s="1"/>
  <c r="C14" i="21"/>
  <c r="N15" i="21" s="1"/>
  <c r="E14" i="21"/>
  <c r="P14" i="21" s="1"/>
  <c r="Q14" i="21" s="1"/>
  <c r="H14" i="21"/>
  <c r="O14" i="21" s="1"/>
  <c r="R14" i="21" s="1"/>
  <c r="I14" i="21"/>
  <c r="K14" i="21" s="1"/>
  <c r="N14" i="21"/>
  <c r="C15" i="21"/>
  <c r="I15" i="21" s="1"/>
  <c r="E15" i="21"/>
  <c r="H15" i="21" s="1"/>
  <c r="C16" i="21"/>
  <c r="H16" i="21" s="1"/>
  <c r="E16" i="21"/>
  <c r="P16" i="21"/>
  <c r="Q16" i="21" s="1"/>
  <c r="C17" i="21"/>
  <c r="E17" i="21"/>
  <c r="H17" i="21"/>
  <c r="I17" i="21"/>
  <c r="K17" i="21"/>
  <c r="N17" i="21"/>
  <c r="O17" i="21" s="1"/>
  <c r="R17" i="21" s="1"/>
  <c r="P17" i="21"/>
  <c r="Q17" i="21" s="1"/>
  <c r="C18" i="21"/>
  <c r="E18" i="21"/>
  <c r="H18" i="21"/>
  <c r="O18" i="21" s="1"/>
  <c r="R18" i="21" s="1"/>
  <c r="I18" i="21"/>
  <c r="K18" i="21" s="1"/>
  <c r="N18" i="21"/>
  <c r="C19" i="21"/>
  <c r="E19" i="21"/>
  <c r="H19" i="21"/>
  <c r="I19" i="21"/>
  <c r="K19" i="21" s="1"/>
  <c r="N19" i="21"/>
  <c r="C20" i="21"/>
  <c r="E20" i="21"/>
  <c r="H20" i="21"/>
  <c r="I20" i="21"/>
  <c r="K20" i="21" s="1"/>
  <c r="N20" i="21"/>
  <c r="C21" i="21"/>
  <c r="E21" i="21"/>
  <c r="H21" i="21"/>
  <c r="O21" i="21" s="1"/>
  <c r="R21" i="21" s="1"/>
  <c r="I21" i="21"/>
  <c r="K21" i="21" s="1"/>
  <c r="N21" i="21"/>
  <c r="C22" i="21"/>
  <c r="E22" i="21"/>
  <c r="H22" i="21"/>
  <c r="I22" i="21"/>
  <c r="K22" i="21" s="1"/>
  <c r="N22" i="21"/>
  <c r="C23" i="21"/>
  <c r="E23" i="21"/>
  <c r="J23" i="21"/>
  <c r="K23" i="21"/>
  <c r="O23" i="21"/>
  <c r="R23" i="21"/>
  <c r="O22" i="21" l="1"/>
  <c r="R22" i="21" s="1"/>
  <c r="O18" i="24"/>
  <c r="R18" i="24" s="1"/>
  <c r="O11" i="25"/>
  <c r="O19" i="24"/>
  <c r="R19" i="24" s="1"/>
  <c r="O16" i="24"/>
  <c r="R16" i="24" s="1"/>
  <c r="O17" i="24"/>
  <c r="R17" i="24" s="1"/>
  <c r="O21" i="22"/>
  <c r="R21" i="22" s="1"/>
  <c r="O20" i="21"/>
  <c r="R20" i="21" s="1"/>
  <c r="O19" i="21"/>
  <c r="R19" i="21" s="1"/>
  <c r="K9" i="26"/>
  <c r="O9" i="26"/>
  <c r="K14" i="26"/>
  <c r="O13" i="26"/>
  <c r="R13" i="26" s="1"/>
  <c r="K11" i="26"/>
  <c r="K18" i="26"/>
  <c r="O18" i="26"/>
  <c r="R18" i="26" s="1"/>
  <c r="H17" i="26"/>
  <c r="H15" i="26"/>
  <c r="I12" i="26"/>
  <c r="N11" i="26"/>
  <c r="O11" i="26" s="1"/>
  <c r="R11" i="26" s="1"/>
  <c r="P10" i="26"/>
  <c r="Q10" i="26" s="1"/>
  <c r="I8" i="26"/>
  <c r="N7" i="26"/>
  <c r="O7" i="26" s="1"/>
  <c r="R7" i="26" s="1"/>
  <c r="P6" i="26"/>
  <c r="Q6" i="26" s="1"/>
  <c r="H12" i="26"/>
  <c r="H8" i="26"/>
  <c r="K7" i="26"/>
  <c r="N10" i="26"/>
  <c r="P9" i="26"/>
  <c r="Q9" i="26" s="1"/>
  <c r="N6" i="26"/>
  <c r="N15" i="26"/>
  <c r="N14" i="26"/>
  <c r="O14" i="26" s="1"/>
  <c r="R14" i="26" s="1"/>
  <c r="I10" i="26"/>
  <c r="I6" i="26"/>
  <c r="N16" i="26"/>
  <c r="K13" i="26"/>
  <c r="H10" i="26"/>
  <c r="H6" i="26"/>
  <c r="I5" i="26"/>
  <c r="K5" i="26" s="1"/>
  <c r="N17" i="26"/>
  <c r="I17" i="26"/>
  <c r="I16" i="26"/>
  <c r="I14" i="26"/>
  <c r="I9" i="26"/>
  <c r="R11" i="25"/>
  <c r="O17" i="25"/>
  <c r="R17" i="25" s="1"/>
  <c r="K17" i="25"/>
  <c r="O19" i="25"/>
  <c r="R19" i="25" s="1"/>
  <c r="K19" i="25"/>
  <c r="K14" i="25"/>
  <c r="O9" i="25"/>
  <c r="R9" i="25" s="1"/>
  <c r="K9" i="25"/>
  <c r="N10" i="25"/>
  <c r="I18" i="25"/>
  <c r="O18" i="25" s="1"/>
  <c r="R18" i="25" s="1"/>
  <c r="I17" i="25"/>
  <c r="I16" i="25"/>
  <c r="K16" i="25" s="1"/>
  <c r="I15" i="25"/>
  <c r="K15" i="25" s="1"/>
  <c r="I14" i="25"/>
  <c r="P12" i="25"/>
  <c r="Q12" i="25" s="1"/>
  <c r="I10" i="25"/>
  <c r="P8" i="25"/>
  <c r="Q8" i="25" s="1"/>
  <c r="I6" i="25"/>
  <c r="K6" i="25" s="1"/>
  <c r="O12" i="25"/>
  <c r="O8" i="25"/>
  <c r="N14" i="25"/>
  <c r="O14" i="25" s="1"/>
  <c r="R14" i="25" s="1"/>
  <c r="I13" i="25"/>
  <c r="O13" i="25" s="1"/>
  <c r="R13" i="25" s="1"/>
  <c r="I9" i="25"/>
  <c r="K9" i="24"/>
  <c r="O9" i="24"/>
  <c r="R9" i="24" s="1"/>
  <c r="K5" i="24"/>
  <c r="O5" i="24"/>
  <c r="R5" i="24" s="1"/>
  <c r="N15" i="24"/>
  <c r="O15" i="24" s="1"/>
  <c r="R15" i="24" s="1"/>
  <c r="P14" i="24"/>
  <c r="Q14" i="24" s="1"/>
  <c r="I12" i="24"/>
  <c r="K12" i="24" s="1"/>
  <c r="N11" i="24"/>
  <c r="O11" i="24" s="1"/>
  <c r="R11" i="24" s="1"/>
  <c r="P10" i="24"/>
  <c r="Q10" i="24" s="1"/>
  <c r="I8" i="24"/>
  <c r="O8" i="24" s="1"/>
  <c r="R8" i="24" s="1"/>
  <c r="N7" i="24"/>
  <c r="O7" i="24" s="1"/>
  <c r="R7" i="24" s="1"/>
  <c r="P6" i="24"/>
  <c r="Q6" i="24" s="1"/>
  <c r="N14" i="24"/>
  <c r="P13" i="24"/>
  <c r="Q13" i="24" s="1"/>
  <c r="N10" i="24"/>
  <c r="P9" i="24"/>
  <c r="Q9" i="24" s="1"/>
  <c r="N6" i="24"/>
  <c r="I14" i="24"/>
  <c r="K14" i="24" s="1"/>
  <c r="I10" i="24"/>
  <c r="I6" i="24"/>
  <c r="O12" i="24"/>
  <c r="R12" i="24" s="1"/>
  <c r="I5" i="24"/>
  <c r="I13" i="24"/>
  <c r="K13" i="24" s="1"/>
  <c r="I9" i="24"/>
  <c r="K6" i="23"/>
  <c r="O6" i="23"/>
  <c r="R6" i="23" s="1"/>
  <c r="O13" i="23"/>
  <c r="R13" i="23" s="1"/>
  <c r="K13" i="23"/>
  <c r="I15" i="23"/>
  <c r="K15" i="23" s="1"/>
  <c r="N14" i="23"/>
  <c r="O14" i="23" s="1"/>
  <c r="R14" i="23" s="1"/>
  <c r="P13" i="23"/>
  <c r="Q13" i="23" s="1"/>
  <c r="I11" i="23"/>
  <c r="K11" i="23" s="1"/>
  <c r="N10" i="23"/>
  <c r="O10" i="23" s="1"/>
  <c r="R10" i="23" s="1"/>
  <c r="P9" i="23"/>
  <c r="Q9" i="23" s="1"/>
  <c r="I7" i="23"/>
  <c r="K7" i="23" s="1"/>
  <c r="O20" i="23"/>
  <c r="R20" i="23" s="1"/>
  <c r="O19" i="23"/>
  <c r="R19" i="23" s="1"/>
  <c r="O18" i="23"/>
  <c r="R18" i="23" s="1"/>
  <c r="O17" i="23"/>
  <c r="R17" i="23" s="1"/>
  <c r="O16" i="23"/>
  <c r="R16" i="23" s="1"/>
  <c r="O12" i="23"/>
  <c r="R12" i="23" s="1"/>
  <c r="O8" i="23"/>
  <c r="R8" i="23" s="1"/>
  <c r="I13" i="23"/>
  <c r="I9" i="23"/>
  <c r="O9" i="23" s="1"/>
  <c r="R9" i="23" s="1"/>
  <c r="K15" i="22"/>
  <c r="O17" i="22"/>
  <c r="R17" i="22" s="1"/>
  <c r="O19" i="22"/>
  <c r="R19" i="22" s="1"/>
  <c r="O5" i="22"/>
  <c r="R5" i="22" s="1"/>
  <c r="N15" i="22"/>
  <c r="O15" i="22" s="1"/>
  <c r="R15" i="22" s="1"/>
  <c r="I12" i="22"/>
  <c r="N7" i="22"/>
  <c r="O7" i="22" s="1"/>
  <c r="R7" i="22" s="1"/>
  <c r="H16" i="22"/>
  <c r="H12" i="22"/>
  <c r="H8" i="22"/>
  <c r="I16" i="22"/>
  <c r="N11" i="22"/>
  <c r="O11" i="22" s="1"/>
  <c r="R11" i="22" s="1"/>
  <c r="I8" i="22"/>
  <c r="P6" i="22"/>
  <c r="Q6" i="22" s="1"/>
  <c r="P13" i="22"/>
  <c r="Q13" i="22" s="1"/>
  <c r="P9" i="22"/>
  <c r="Q9" i="22" s="1"/>
  <c r="N6" i="22"/>
  <c r="O13" i="22"/>
  <c r="R13" i="22" s="1"/>
  <c r="P16" i="22"/>
  <c r="Q16" i="22" s="1"/>
  <c r="I14" i="22"/>
  <c r="I10" i="22"/>
  <c r="I6" i="22"/>
  <c r="O20" i="22"/>
  <c r="R20" i="22" s="1"/>
  <c r="O18" i="22"/>
  <c r="R18" i="22" s="1"/>
  <c r="O9" i="22"/>
  <c r="R9" i="22" s="1"/>
  <c r="O22" i="22"/>
  <c r="R22" i="22" s="1"/>
  <c r="K21" i="22"/>
  <c r="K19" i="22"/>
  <c r="K17" i="22"/>
  <c r="H14" i="22"/>
  <c r="H10" i="22"/>
  <c r="H6" i="22"/>
  <c r="I5" i="22"/>
  <c r="K5" i="22" s="1"/>
  <c r="K11" i="21"/>
  <c r="O11" i="21"/>
  <c r="K15" i="21"/>
  <c r="O15" i="21"/>
  <c r="R15" i="21" s="1"/>
  <c r="R10" i="21"/>
  <c r="N12" i="21"/>
  <c r="N16" i="21"/>
  <c r="P15" i="21"/>
  <c r="Q15" i="21" s="1"/>
  <c r="P11" i="21"/>
  <c r="Q11" i="21" s="1"/>
  <c r="N8" i="21"/>
  <c r="I16" i="21"/>
  <c r="K16" i="21" s="1"/>
  <c r="I12" i="21"/>
  <c r="I8" i="21"/>
  <c r="H12" i="21"/>
  <c r="H8" i="21"/>
  <c r="O6" i="21"/>
  <c r="R6" i="21" s="1"/>
  <c r="I7" i="21"/>
  <c r="K7" i="21" s="1"/>
  <c r="O16" i="26" l="1"/>
  <c r="R16" i="26" s="1"/>
  <c r="R9" i="26"/>
  <c r="O10" i="25"/>
  <c r="R10" i="25" s="1"/>
  <c r="O6" i="24"/>
  <c r="R6" i="24" s="1"/>
  <c r="O10" i="24"/>
  <c r="R10" i="24" s="1"/>
  <c r="K17" i="26"/>
  <c r="O17" i="26"/>
  <c r="R17" i="26" s="1"/>
  <c r="O5" i="26"/>
  <c r="R5" i="26" s="1"/>
  <c r="K15" i="26"/>
  <c r="O15" i="26"/>
  <c r="R15" i="26" s="1"/>
  <c r="K10" i="26"/>
  <c r="O10" i="26"/>
  <c r="R10" i="26" s="1"/>
  <c r="K16" i="26"/>
  <c r="K6" i="26"/>
  <c r="O6" i="26"/>
  <c r="R6" i="26" s="1"/>
  <c r="K8" i="26"/>
  <c r="O8" i="26"/>
  <c r="R8" i="26" s="1"/>
  <c r="K12" i="26"/>
  <c r="O12" i="26"/>
  <c r="R12" i="26" s="1"/>
  <c r="K18" i="25"/>
  <c r="K10" i="25"/>
  <c r="O6" i="25"/>
  <c r="R6" i="25" s="1"/>
  <c r="O15" i="25"/>
  <c r="R15" i="25" s="1"/>
  <c r="K13" i="25"/>
  <c r="O16" i="25"/>
  <c r="R16" i="25" s="1"/>
  <c r="R8" i="25"/>
  <c r="R12" i="25"/>
  <c r="K10" i="24"/>
  <c r="O13" i="24"/>
  <c r="R13" i="24" s="1"/>
  <c r="R22" i="24" s="1"/>
  <c r="K6" i="24"/>
  <c r="O14" i="24"/>
  <c r="R14" i="24" s="1"/>
  <c r="K8" i="24"/>
  <c r="O11" i="23"/>
  <c r="R11" i="23" s="1"/>
  <c r="O7" i="23"/>
  <c r="R7" i="23" s="1"/>
  <c r="K9" i="23"/>
  <c r="O15" i="23"/>
  <c r="R15" i="23" s="1"/>
  <c r="K8" i="22"/>
  <c r="O8" i="22"/>
  <c r="R8" i="22" s="1"/>
  <c r="K6" i="22"/>
  <c r="O6" i="22"/>
  <c r="R6" i="22" s="1"/>
  <c r="O16" i="22"/>
  <c r="R16" i="22" s="1"/>
  <c r="K16" i="22"/>
  <c r="K10" i="22"/>
  <c r="O10" i="22"/>
  <c r="R10" i="22" s="1"/>
  <c r="K12" i="22"/>
  <c r="O12" i="22"/>
  <c r="R12" i="22" s="1"/>
  <c r="K14" i="22"/>
  <c r="O14" i="22"/>
  <c r="R14" i="22" s="1"/>
  <c r="O7" i="21"/>
  <c r="R7" i="21" s="1"/>
  <c r="K8" i="21"/>
  <c r="O8" i="21"/>
  <c r="R8" i="21" s="1"/>
  <c r="O16" i="21"/>
  <c r="R16" i="21" s="1"/>
  <c r="K12" i="21"/>
  <c r="O12" i="21"/>
  <c r="R12" i="21" s="1"/>
  <c r="R11" i="21"/>
  <c r="R23" i="23" l="1"/>
  <c r="R24" i="22"/>
  <c r="R25" i="21"/>
  <c r="R20" i="26"/>
  <c r="R21" i="25"/>
  <c r="J24" i="20" l="1"/>
  <c r="H9" i="20"/>
  <c r="H13" i="20"/>
  <c r="H17" i="20"/>
  <c r="H21" i="20"/>
  <c r="I21" i="20"/>
  <c r="E8" i="20"/>
  <c r="E9" i="20"/>
  <c r="N9" i="20" s="1"/>
  <c r="E10" i="20"/>
  <c r="E11" i="20"/>
  <c r="E12" i="20"/>
  <c r="E13" i="20"/>
  <c r="E14" i="20"/>
  <c r="E15" i="20"/>
  <c r="E16" i="20"/>
  <c r="E17" i="20"/>
  <c r="I17" i="20" s="1"/>
  <c r="E18" i="20"/>
  <c r="E19" i="20"/>
  <c r="E20" i="20"/>
  <c r="E21" i="20"/>
  <c r="E22" i="20"/>
  <c r="E23" i="20"/>
  <c r="E24" i="20"/>
  <c r="E7" i="20"/>
  <c r="E6" i="20"/>
  <c r="C24" i="20"/>
  <c r="C23" i="20"/>
  <c r="I23" i="20" s="1"/>
  <c r="C22" i="20"/>
  <c r="H22" i="20" s="1"/>
  <c r="C21" i="20"/>
  <c r="C20" i="20"/>
  <c r="H20" i="20" s="1"/>
  <c r="C19" i="20"/>
  <c r="H19" i="20" s="1"/>
  <c r="C18" i="20"/>
  <c r="H18" i="20" s="1"/>
  <c r="C17" i="20"/>
  <c r="C16" i="20"/>
  <c r="N17" i="20" s="1"/>
  <c r="C15" i="20"/>
  <c r="C14" i="20"/>
  <c r="H14" i="20" s="1"/>
  <c r="C13" i="20"/>
  <c r="I13" i="20" s="1"/>
  <c r="C12" i="20"/>
  <c r="H12" i="20" s="1"/>
  <c r="C11" i="20"/>
  <c r="H11" i="20" s="1"/>
  <c r="C10" i="20"/>
  <c r="P11" i="20" s="1"/>
  <c r="Q11" i="20" s="1"/>
  <c r="C9" i="20"/>
  <c r="I9" i="20" s="1"/>
  <c r="C8" i="20"/>
  <c r="H8" i="20" s="1"/>
  <c r="C7" i="20"/>
  <c r="C6" i="20"/>
  <c r="P7" i="20" s="1"/>
  <c r="Q7" i="20" s="1"/>
  <c r="Q5" i="20"/>
  <c r="N5" i="20"/>
  <c r="C5" i="20"/>
  <c r="I5" i="20" s="1"/>
  <c r="O25" i="19"/>
  <c r="J25" i="19"/>
  <c r="I8" i="19"/>
  <c r="H9" i="19"/>
  <c r="I9" i="19"/>
  <c r="I13" i="19"/>
  <c r="H16" i="19"/>
  <c r="I16" i="19"/>
  <c r="I20" i="19"/>
  <c r="H24" i="19"/>
  <c r="I24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I21" i="19" s="1"/>
  <c r="E22" i="19"/>
  <c r="E23" i="19"/>
  <c r="E24" i="19"/>
  <c r="E25" i="19"/>
  <c r="E7" i="19"/>
  <c r="E6" i="19"/>
  <c r="C25" i="19"/>
  <c r="C24" i="19"/>
  <c r="C23" i="19"/>
  <c r="H23" i="19" s="1"/>
  <c r="C22" i="19"/>
  <c r="H22" i="19" s="1"/>
  <c r="C21" i="19"/>
  <c r="N22" i="19" s="1"/>
  <c r="C20" i="19"/>
  <c r="H20" i="19" s="1"/>
  <c r="C19" i="19"/>
  <c r="C18" i="19"/>
  <c r="H18" i="19" s="1"/>
  <c r="C17" i="19"/>
  <c r="I17" i="19" s="1"/>
  <c r="C16" i="19"/>
  <c r="P17" i="19" s="1"/>
  <c r="Q17" i="19" s="1"/>
  <c r="C15" i="19"/>
  <c r="N16" i="19" s="1"/>
  <c r="C14" i="19"/>
  <c r="H14" i="19" s="1"/>
  <c r="C13" i="19"/>
  <c r="N14" i="19" s="1"/>
  <c r="C12" i="19"/>
  <c r="H12" i="19" s="1"/>
  <c r="C11" i="19"/>
  <c r="P12" i="19" s="1"/>
  <c r="Q12" i="19" s="1"/>
  <c r="C10" i="19"/>
  <c r="H10" i="19" s="1"/>
  <c r="C9" i="19"/>
  <c r="N10" i="19" s="1"/>
  <c r="C8" i="19"/>
  <c r="N9" i="19" s="1"/>
  <c r="C7" i="19"/>
  <c r="H7" i="19" s="1"/>
  <c r="N6" i="19"/>
  <c r="C6" i="19"/>
  <c r="H6" i="19" s="1"/>
  <c r="Q5" i="19"/>
  <c r="N5" i="19"/>
  <c r="C5" i="19"/>
  <c r="I5" i="19" s="1"/>
  <c r="J26" i="18"/>
  <c r="H7" i="18"/>
  <c r="H9" i="18"/>
  <c r="H11" i="18"/>
  <c r="I14" i="18"/>
  <c r="H15" i="18"/>
  <c r="H17" i="18"/>
  <c r="H18" i="18"/>
  <c r="I18" i="18"/>
  <c r="H21" i="18"/>
  <c r="H23" i="18"/>
  <c r="H5" i="18"/>
  <c r="E8" i="18"/>
  <c r="E9" i="18"/>
  <c r="E10" i="18"/>
  <c r="E11" i="18"/>
  <c r="E12" i="18"/>
  <c r="I12" i="18" s="1"/>
  <c r="E13" i="18"/>
  <c r="E14" i="18"/>
  <c r="E15" i="18"/>
  <c r="N15" i="18" s="1"/>
  <c r="E16" i="18"/>
  <c r="E17" i="18"/>
  <c r="E18" i="18"/>
  <c r="E19" i="18"/>
  <c r="N19" i="18" s="1"/>
  <c r="E20" i="18"/>
  <c r="E21" i="18"/>
  <c r="E22" i="18"/>
  <c r="E23" i="18"/>
  <c r="N23" i="18" s="1"/>
  <c r="E24" i="18"/>
  <c r="I24" i="18" s="1"/>
  <c r="E25" i="18"/>
  <c r="E26" i="18"/>
  <c r="E7" i="18"/>
  <c r="E6" i="18"/>
  <c r="P6" i="18" s="1"/>
  <c r="Q6" i="18" s="1"/>
  <c r="C26" i="18"/>
  <c r="C25" i="18"/>
  <c r="H25" i="18" s="1"/>
  <c r="C24" i="18"/>
  <c r="H24" i="18" s="1"/>
  <c r="C23" i="18"/>
  <c r="I23" i="18" s="1"/>
  <c r="C22" i="18"/>
  <c r="H22" i="18" s="1"/>
  <c r="C21" i="18"/>
  <c r="I21" i="18" s="1"/>
  <c r="C20" i="18"/>
  <c r="I20" i="18" s="1"/>
  <c r="C19" i="18"/>
  <c r="I19" i="18" s="1"/>
  <c r="C18" i="18"/>
  <c r="C17" i="18"/>
  <c r="P18" i="18" s="1"/>
  <c r="Q18" i="18" s="1"/>
  <c r="C16" i="18"/>
  <c r="H16" i="18" s="1"/>
  <c r="C15" i="18"/>
  <c r="I15" i="18" s="1"/>
  <c r="C14" i="18"/>
  <c r="H14" i="18" s="1"/>
  <c r="N13" i="18"/>
  <c r="C13" i="18"/>
  <c r="H13" i="18" s="1"/>
  <c r="C12" i="18"/>
  <c r="H12" i="18" s="1"/>
  <c r="C11" i="18"/>
  <c r="I11" i="18" s="1"/>
  <c r="C10" i="18"/>
  <c r="N11" i="18" s="1"/>
  <c r="C9" i="18"/>
  <c r="P10" i="18" s="1"/>
  <c r="Q10" i="18" s="1"/>
  <c r="C8" i="18"/>
  <c r="H8" i="18" s="1"/>
  <c r="C7" i="18"/>
  <c r="I7" i="18" s="1"/>
  <c r="C6" i="18"/>
  <c r="H6" i="18" s="1"/>
  <c r="Q5" i="18"/>
  <c r="N5" i="18"/>
  <c r="C5" i="18"/>
  <c r="I5" i="18" s="1"/>
  <c r="O27" i="17"/>
  <c r="J27" i="17"/>
  <c r="I7" i="17"/>
  <c r="I14" i="17"/>
  <c r="I15" i="17"/>
  <c r="I19" i="17"/>
  <c r="I23" i="17"/>
  <c r="H8" i="17"/>
  <c r="H16" i="17"/>
  <c r="H17" i="17"/>
  <c r="H24" i="17"/>
  <c r="H25" i="17"/>
  <c r="E8" i="17"/>
  <c r="E9" i="17"/>
  <c r="E10" i="17"/>
  <c r="E11" i="17"/>
  <c r="E12" i="17"/>
  <c r="H12" i="17" s="1"/>
  <c r="E13" i="17"/>
  <c r="N13" i="17" s="1"/>
  <c r="E14" i="17"/>
  <c r="E15" i="17"/>
  <c r="E16" i="17"/>
  <c r="E17" i="17"/>
  <c r="E18" i="17"/>
  <c r="E19" i="17"/>
  <c r="E20" i="17"/>
  <c r="P20" i="17" s="1"/>
  <c r="Q20" i="17" s="1"/>
  <c r="E21" i="17"/>
  <c r="H21" i="17" s="1"/>
  <c r="E22" i="17"/>
  <c r="E23" i="17"/>
  <c r="E24" i="17"/>
  <c r="E25" i="17"/>
  <c r="E26" i="17"/>
  <c r="E27" i="17"/>
  <c r="E7" i="17"/>
  <c r="E6" i="17"/>
  <c r="P6" i="17" s="1"/>
  <c r="Q6" i="17" s="1"/>
  <c r="C27" i="17"/>
  <c r="N26" i="17"/>
  <c r="C26" i="17"/>
  <c r="H26" i="17" s="1"/>
  <c r="C25" i="17"/>
  <c r="I25" i="17" s="1"/>
  <c r="C24" i="17"/>
  <c r="I24" i="17" s="1"/>
  <c r="C23" i="17"/>
  <c r="H23" i="17" s="1"/>
  <c r="C22" i="17"/>
  <c r="H22" i="17" s="1"/>
  <c r="C21" i="17"/>
  <c r="C20" i="17"/>
  <c r="N21" i="17" s="1"/>
  <c r="C19" i="17"/>
  <c r="H19" i="17" s="1"/>
  <c r="N18" i="17"/>
  <c r="C18" i="17"/>
  <c r="H18" i="17" s="1"/>
  <c r="N17" i="17"/>
  <c r="C17" i="17"/>
  <c r="I17" i="17" s="1"/>
  <c r="C16" i="17"/>
  <c r="I16" i="17" s="1"/>
  <c r="C15" i="17"/>
  <c r="N16" i="17" s="1"/>
  <c r="C14" i="17"/>
  <c r="H14" i="17" s="1"/>
  <c r="C13" i="17"/>
  <c r="H13" i="17" s="1"/>
  <c r="P12" i="17"/>
  <c r="Q12" i="17" s="1"/>
  <c r="C12" i="17"/>
  <c r="I12" i="17" s="1"/>
  <c r="C11" i="17"/>
  <c r="N12" i="17" s="1"/>
  <c r="C10" i="17"/>
  <c r="H10" i="17" s="1"/>
  <c r="N9" i="17"/>
  <c r="C9" i="17"/>
  <c r="H9" i="17" s="1"/>
  <c r="C8" i="17"/>
  <c r="I8" i="17" s="1"/>
  <c r="C7" i="17"/>
  <c r="P8" i="17" s="1"/>
  <c r="Q8" i="17" s="1"/>
  <c r="C6" i="17"/>
  <c r="H6" i="17" s="1"/>
  <c r="Q5" i="17"/>
  <c r="N5" i="17"/>
  <c r="C5" i="17"/>
  <c r="I5" i="17" s="1"/>
  <c r="O28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6" i="16"/>
  <c r="N5" i="16"/>
  <c r="J28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6" i="16"/>
  <c r="I5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6" i="16"/>
  <c r="H5" i="16"/>
  <c r="E28" i="16"/>
  <c r="C28" i="16"/>
  <c r="E27" i="16"/>
  <c r="C27" i="16"/>
  <c r="E26" i="16"/>
  <c r="C26" i="16"/>
  <c r="E25" i="16"/>
  <c r="C25" i="16"/>
  <c r="E24" i="16"/>
  <c r="C24" i="16"/>
  <c r="E23" i="16"/>
  <c r="C23" i="16"/>
  <c r="E22" i="16"/>
  <c r="C22" i="16"/>
  <c r="E21" i="16"/>
  <c r="C21" i="16"/>
  <c r="E20" i="16"/>
  <c r="C20" i="16"/>
  <c r="E19" i="16"/>
  <c r="C19" i="16"/>
  <c r="E18" i="16"/>
  <c r="C18" i="16"/>
  <c r="E17" i="16"/>
  <c r="C17" i="16"/>
  <c r="E16" i="16"/>
  <c r="C16" i="16"/>
  <c r="E15" i="16"/>
  <c r="C15" i="16"/>
  <c r="E14" i="16"/>
  <c r="C14" i="16"/>
  <c r="E13" i="16"/>
  <c r="C13" i="16"/>
  <c r="E12" i="16"/>
  <c r="C12" i="16"/>
  <c r="E11" i="16"/>
  <c r="C11" i="16"/>
  <c r="E10" i="16"/>
  <c r="C10" i="16"/>
  <c r="E9" i="16"/>
  <c r="C9" i="16"/>
  <c r="E8" i="16"/>
  <c r="C8" i="16"/>
  <c r="E7" i="16"/>
  <c r="C7" i="16"/>
  <c r="E6" i="16"/>
  <c r="C6" i="16"/>
  <c r="Q5" i="16"/>
  <c r="C5" i="16"/>
  <c r="N29" i="16" l="1"/>
  <c r="H5" i="20"/>
  <c r="K5" i="20" s="1"/>
  <c r="I20" i="20"/>
  <c r="I16" i="20"/>
  <c r="I12" i="20"/>
  <c r="I8" i="20"/>
  <c r="N6" i="20"/>
  <c r="H16" i="20"/>
  <c r="N8" i="20"/>
  <c r="N16" i="20"/>
  <c r="N13" i="20"/>
  <c r="I19" i="20"/>
  <c r="I15" i="20"/>
  <c r="I11" i="20"/>
  <c r="I7" i="20"/>
  <c r="N24" i="20"/>
  <c r="O24" i="20" s="1"/>
  <c r="H23" i="20"/>
  <c r="H15" i="20"/>
  <c r="H7" i="20"/>
  <c r="I22" i="20"/>
  <c r="I18" i="20"/>
  <c r="I14" i="20"/>
  <c r="I10" i="20"/>
  <c r="I6" i="20"/>
  <c r="O6" i="20" s="1"/>
  <c r="H10" i="20"/>
  <c r="H6" i="20"/>
  <c r="K6" i="20" s="1"/>
  <c r="N23" i="20"/>
  <c r="N20" i="20"/>
  <c r="K18" i="20"/>
  <c r="K10" i="20"/>
  <c r="P15" i="20"/>
  <c r="Q15" i="20" s="1"/>
  <c r="N12" i="20"/>
  <c r="N21" i="20"/>
  <c r="K14" i="20"/>
  <c r="N22" i="20"/>
  <c r="O5" i="20"/>
  <c r="R5" i="20" s="1"/>
  <c r="P9" i="20"/>
  <c r="Q9" i="20" s="1"/>
  <c r="N10" i="20"/>
  <c r="P13" i="20"/>
  <c r="Q13" i="20" s="1"/>
  <c r="N14" i="20"/>
  <c r="P17" i="20"/>
  <c r="Q17" i="20" s="1"/>
  <c r="N18" i="20"/>
  <c r="O18" i="20" s="1"/>
  <c r="P16" i="20"/>
  <c r="Q16" i="20" s="1"/>
  <c r="P6" i="20"/>
  <c r="Q6" i="20" s="1"/>
  <c r="N7" i="20"/>
  <c r="P10" i="20"/>
  <c r="Q10" i="20" s="1"/>
  <c r="N11" i="20"/>
  <c r="P14" i="20"/>
  <c r="Q14" i="20" s="1"/>
  <c r="N15" i="20"/>
  <c r="P18" i="20"/>
  <c r="Q18" i="20" s="1"/>
  <c r="N19" i="20"/>
  <c r="P8" i="20"/>
  <c r="Q8" i="20" s="1"/>
  <c r="P12" i="20"/>
  <c r="Q12" i="20" s="1"/>
  <c r="N20" i="19"/>
  <c r="N12" i="19"/>
  <c r="H21" i="19"/>
  <c r="H17" i="19"/>
  <c r="H13" i="19"/>
  <c r="K13" i="19" s="1"/>
  <c r="H8" i="19"/>
  <c r="N8" i="19"/>
  <c r="I23" i="19"/>
  <c r="I19" i="19"/>
  <c r="I15" i="19"/>
  <c r="I11" i="19"/>
  <c r="I7" i="19"/>
  <c r="I12" i="19"/>
  <c r="N18" i="19"/>
  <c r="H19" i="19"/>
  <c r="H15" i="19"/>
  <c r="K15" i="19" s="1"/>
  <c r="H11" i="19"/>
  <c r="H5" i="19"/>
  <c r="I22" i="19"/>
  <c r="O22" i="19" s="1"/>
  <c r="R22" i="19" s="1"/>
  <c r="I18" i="19"/>
  <c r="I14" i="19"/>
  <c r="I10" i="19"/>
  <c r="I6" i="19"/>
  <c r="N23" i="19"/>
  <c r="O9" i="19"/>
  <c r="P8" i="19"/>
  <c r="Q8" i="19" s="1"/>
  <c r="P13" i="19"/>
  <c r="Q13" i="19" s="1"/>
  <c r="P16" i="19"/>
  <c r="Q16" i="19" s="1"/>
  <c r="N21" i="19"/>
  <c r="N24" i="19"/>
  <c r="O24" i="19" s="1"/>
  <c r="R24" i="19" s="1"/>
  <c r="K24" i="19"/>
  <c r="K9" i="19"/>
  <c r="K17" i="19"/>
  <c r="P9" i="19"/>
  <c r="Q9" i="19" s="1"/>
  <c r="K7" i="19"/>
  <c r="K11" i="19"/>
  <c r="K19" i="19"/>
  <c r="P6" i="19"/>
  <c r="Q6" i="19" s="1"/>
  <c r="N7" i="19"/>
  <c r="P10" i="19"/>
  <c r="Q10" i="19" s="1"/>
  <c r="N11" i="19"/>
  <c r="P14" i="19"/>
  <c r="Q14" i="19" s="1"/>
  <c r="N15" i="19"/>
  <c r="P18" i="19"/>
  <c r="Q18" i="19" s="1"/>
  <c r="N19" i="19"/>
  <c r="O19" i="19" s="1"/>
  <c r="P11" i="19"/>
  <c r="Q11" i="19" s="1"/>
  <c r="P19" i="19"/>
  <c r="Q19" i="19" s="1"/>
  <c r="R25" i="19"/>
  <c r="P7" i="19"/>
  <c r="Q7" i="19" s="1"/>
  <c r="P15" i="19"/>
  <c r="Q15" i="19" s="1"/>
  <c r="N13" i="19"/>
  <c r="O13" i="19" s="1"/>
  <c r="N17" i="19"/>
  <c r="O17" i="19" s="1"/>
  <c r="R17" i="19" s="1"/>
  <c r="H19" i="18"/>
  <c r="I22" i="18"/>
  <c r="K22" i="18" s="1"/>
  <c r="I10" i="18"/>
  <c r="K10" i="18" s="1"/>
  <c r="I6" i="18"/>
  <c r="N26" i="18"/>
  <c r="O26" i="18" s="1"/>
  <c r="H10" i="18"/>
  <c r="N21" i="18"/>
  <c r="I25" i="18"/>
  <c r="I17" i="18"/>
  <c r="I13" i="18"/>
  <c r="I9" i="18"/>
  <c r="I16" i="18"/>
  <c r="I8" i="18"/>
  <c r="H20" i="18"/>
  <c r="N7" i="18"/>
  <c r="N17" i="18"/>
  <c r="N9" i="18"/>
  <c r="K18" i="18"/>
  <c r="O23" i="18"/>
  <c r="R23" i="18" s="1"/>
  <c r="K6" i="18"/>
  <c r="N6" i="18"/>
  <c r="K8" i="18"/>
  <c r="K12" i="18"/>
  <c r="N25" i="18"/>
  <c r="O25" i="18" s="1"/>
  <c r="R25" i="18" s="1"/>
  <c r="K16" i="18"/>
  <c r="K26" i="18"/>
  <c r="N24" i="18"/>
  <c r="O24" i="18" s="1"/>
  <c r="R24" i="18" s="1"/>
  <c r="P13" i="18"/>
  <c r="Q13" i="18" s="1"/>
  <c r="P9" i="18"/>
  <c r="Q9" i="18" s="1"/>
  <c r="P14" i="18"/>
  <c r="Q14" i="18" s="1"/>
  <c r="P17" i="18"/>
  <c r="Q17" i="18" s="1"/>
  <c r="N22" i="18"/>
  <c r="O22" i="18" s="1"/>
  <c r="R22" i="18" s="1"/>
  <c r="K24" i="18"/>
  <c r="K14" i="18"/>
  <c r="K25" i="18"/>
  <c r="K23" i="18"/>
  <c r="K20" i="18"/>
  <c r="P7" i="18"/>
  <c r="Q7" i="18" s="1"/>
  <c r="N8" i="18"/>
  <c r="P11" i="18"/>
  <c r="Q11" i="18" s="1"/>
  <c r="N12" i="18"/>
  <c r="P15" i="18"/>
  <c r="Q15" i="18" s="1"/>
  <c r="N16" i="18"/>
  <c r="O16" i="18" s="1"/>
  <c r="P19" i="18"/>
  <c r="Q19" i="18" s="1"/>
  <c r="N20" i="18"/>
  <c r="O20" i="18" s="1"/>
  <c r="P12" i="18"/>
  <c r="Q12" i="18" s="1"/>
  <c r="P16" i="18"/>
  <c r="Q16" i="18" s="1"/>
  <c r="P8" i="18"/>
  <c r="Q8" i="18" s="1"/>
  <c r="P20" i="18"/>
  <c r="Q20" i="18" s="1"/>
  <c r="N10" i="18"/>
  <c r="N14" i="18"/>
  <c r="O14" i="18" s="1"/>
  <c r="N18" i="18"/>
  <c r="O18" i="18" s="1"/>
  <c r="R18" i="18" s="1"/>
  <c r="I22" i="17"/>
  <c r="I6" i="17"/>
  <c r="H15" i="17"/>
  <c r="H7" i="17"/>
  <c r="I21" i="17"/>
  <c r="I13" i="17"/>
  <c r="N10" i="17"/>
  <c r="I20" i="17"/>
  <c r="N11" i="17"/>
  <c r="P16" i="17"/>
  <c r="Q16" i="17" s="1"/>
  <c r="H20" i="17"/>
  <c r="I26" i="17"/>
  <c r="I10" i="17"/>
  <c r="H5" i="17"/>
  <c r="H11" i="17"/>
  <c r="I9" i="17"/>
  <c r="I11" i="17"/>
  <c r="I18" i="17"/>
  <c r="Q22" i="17"/>
  <c r="N14" i="17"/>
  <c r="N22" i="17"/>
  <c r="O16" i="17"/>
  <c r="K7" i="17"/>
  <c r="P10" i="17"/>
  <c r="Q10" i="17" s="1"/>
  <c r="N15" i="17"/>
  <c r="O15" i="17" s="1"/>
  <c r="N25" i="17"/>
  <c r="O25" i="17" s="1"/>
  <c r="R25" i="17" s="1"/>
  <c r="K8" i="17"/>
  <c r="N20" i="17"/>
  <c r="N8" i="17"/>
  <c r="P18" i="17"/>
  <c r="Q18" i="17" s="1"/>
  <c r="N23" i="17"/>
  <c r="O23" i="17" s="1"/>
  <c r="R23" i="17" s="1"/>
  <c r="P14" i="17"/>
  <c r="Q14" i="17" s="1"/>
  <c r="N19" i="17"/>
  <c r="O19" i="17" s="1"/>
  <c r="N24" i="17"/>
  <c r="O24" i="17" s="1"/>
  <c r="R24" i="17" s="1"/>
  <c r="N6" i="17"/>
  <c r="N7" i="17"/>
  <c r="K15" i="17"/>
  <c r="R27" i="17"/>
  <c r="K23" i="17"/>
  <c r="K11" i="17"/>
  <c r="O11" i="17"/>
  <c r="K26" i="17"/>
  <c r="O26" i="17"/>
  <c r="R26" i="17" s="1"/>
  <c r="K24" i="17"/>
  <c r="K27" i="17"/>
  <c r="K25" i="17"/>
  <c r="O12" i="17"/>
  <c r="R12" i="17" s="1"/>
  <c r="K12" i="17"/>
  <c r="K19" i="17"/>
  <c r="P7" i="17"/>
  <c r="Q7" i="17" s="1"/>
  <c r="P11" i="17"/>
  <c r="Q11" i="17" s="1"/>
  <c r="P15" i="17"/>
  <c r="Q15" i="17" s="1"/>
  <c r="P19" i="17"/>
  <c r="Q19" i="17" s="1"/>
  <c r="P9" i="17"/>
  <c r="Q9" i="17" s="1"/>
  <c r="P13" i="17"/>
  <c r="Q13" i="17" s="1"/>
  <c r="P17" i="17"/>
  <c r="Q17" i="17" s="1"/>
  <c r="P21" i="17"/>
  <c r="Q21" i="17" s="1"/>
  <c r="K6" i="16"/>
  <c r="O17" i="16"/>
  <c r="O5" i="16"/>
  <c r="R5" i="16" s="1"/>
  <c r="O18" i="16"/>
  <c r="K21" i="16"/>
  <c r="O10" i="16"/>
  <c r="O14" i="16"/>
  <c r="P9" i="16"/>
  <c r="Q9" i="16" s="1"/>
  <c r="P13" i="16"/>
  <c r="Q13" i="16" s="1"/>
  <c r="P17" i="16"/>
  <c r="Q17" i="16" s="1"/>
  <c r="P21" i="16"/>
  <c r="Q21" i="16" s="1"/>
  <c r="K9" i="16"/>
  <c r="O9" i="16"/>
  <c r="P8" i="16"/>
  <c r="Q8" i="16" s="1"/>
  <c r="P12" i="16"/>
  <c r="Q12" i="16" s="1"/>
  <c r="P16" i="16"/>
  <c r="Q16" i="16" s="1"/>
  <c r="P20" i="16"/>
  <c r="Q20" i="16" s="1"/>
  <c r="P6" i="16"/>
  <c r="Q6" i="16" s="1"/>
  <c r="O6" i="16"/>
  <c r="P7" i="16"/>
  <c r="Q7" i="16" s="1"/>
  <c r="P11" i="16"/>
  <c r="Q11" i="16" s="1"/>
  <c r="P15" i="16"/>
  <c r="Q15" i="16" s="1"/>
  <c r="P19" i="16"/>
  <c r="Q19" i="16" s="1"/>
  <c r="P10" i="16"/>
  <c r="Q10" i="16" s="1"/>
  <c r="P14" i="16"/>
  <c r="Q14" i="16" s="1"/>
  <c r="P18" i="16"/>
  <c r="Q18" i="16" s="1"/>
  <c r="P22" i="16"/>
  <c r="Q22" i="16" s="1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6" i="15"/>
  <c r="J29" i="15"/>
  <c r="P7" i="15"/>
  <c r="P8" i="15"/>
  <c r="P9" i="15"/>
  <c r="P10" i="15"/>
  <c r="P11" i="15"/>
  <c r="P12" i="15"/>
  <c r="Q12" i="15" s="1"/>
  <c r="P13" i="15"/>
  <c r="Q13" i="15" s="1"/>
  <c r="P14" i="15"/>
  <c r="P15" i="15"/>
  <c r="P16" i="15"/>
  <c r="P17" i="15"/>
  <c r="P18" i="15"/>
  <c r="P19" i="15"/>
  <c r="P20" i="15"/>
  <c r="P21" i="15"/>
  <c r="Q21" i="15" s="1"/>
  <c r="P22" i="15"/>
  <c r="Q22" i="15" s="1"/>
  <c r="P23" i="15"/>
  <c r="P6" i="15"/>
  <c r="O29" i="15"/>
  <c r="N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5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7" i="15"/>
  <c r="E6" i="15"/>
  <c r="C29" i="15"/>
  <c r="C28" i="15"/>
  <c r="C27" i="15"/>
  <c r="C26" i="15"/>
  <c r="C25" i="15"/>
  <c r="K24" i="15"/>
  <c r="C24" i="15"/>
  <c r="Q23" i="15"/>
  <c r="C23" i="15"/>
  <c r="C22" i="15"/>
  <c r="C21" i="15"/>
  <c r="Q20" i="15"/>
  <c r="C20" i="15"/>
  <c r="Q19" i="15"/>
  <c r="C19" i="15"/>
  <c r="Q18" i="15"/>
  <c r="K18" i="15"/>
  <c r="C18" i="15"/>
  <c r="Q17" i="15"/>
  <c r="C17" i="15"/>
  <c r="Q16" i="15"/>
  <c r="K16" i="15"/>
  <c r="C16" i="15"/>
  <c r="O17" i="15" s="1"/>
  <c r="Q15" i="15"/>
  <c r="O15" i="15"/>
  <c r="R15" i="15" s="1"/>
  <c r="C15" i="15"/>
  <c r="Q14" i="15"/>
  <c r="C14" i="15"/>
  <c r="C13" i="15"/>
  <c r="C12" i="15"/>
  <c r="Q11" i="15"/>
  <c r="C11" i="15"/>
  <c r="Q10" i="15"/>
  <c r="C10" i="15"/>
  <c r="Q9" i="15"/>
  <c r="C9" i="15"/>
  <c r="Q8" i="15"/>
  <c r="C8" i="15"/>
  <c r="Q7" i="15"/>
  <c r="C7" i="15"/>
  <c r="Q6" i="15"/>
  <c r="C6" i="15"/>
  <c r="Q5" i="15"/>
  <c r="K5" i="15"/>
  <c r="C5" i="15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M6" i="11"/>
  <c r="M5" i="11"/>
  <c r="I29" i="3"/>
  <c r="G29" i="3"/>
  <c r="K3" i="3"/>
  <c r="J3" i="3"/>
  <c r="E28" i="3"/>
  <c r="C28" i="3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3" i="3"/>
  <c r="R9" i="19" l="1"/>
  <c r="R19" i="19"/>
  <c r="R14" i="18"/>
  <c r="R14" i="16"/>
  <c r="N30" i="15"/>
  <c r="O10" i="20"/>
  <c r="R10" i="20" s="1"/>
  <c r="O14" i="20"/>
  <c r="R14" i="20" s="1"/>
  <c r="R18" i="20"/>
  <c r="K17" i="20"/>
  <c r="O17" i="20"/>
  <c r="R17" i="20" s="1"/>
  <c r="K16" i="20"/>
  <c r="O16" i="20"/>
  <c r="R16" i="20" s="1"/>
  <c r="K15" i="20"/>
  <c r="O15" i="20"/>
  <c r="R15" i="20" s="1"/>
  <c r="O19" i="20"/>
  <c r="R19" i="20" s="1"/>
  <c r="K19" i="20"/>
  <c r="O13" i="20"/>
  <c r="R13" i="20" s="1"/>
  <c r="K13" i="20"/>
  <c r="O12" i="20"/>
  <c r="R12" i="20" s="1"/>
  <c r="K12" i="20"/>
  <c r="O9" i="20"/>
  <c r="R9" i="20" s="1"/>
  <c r="K9" i="20"/>
  <c r="O11" i="20"/>
  <c r="R11" i="20" s="1"/>
  <c r="K11" i="20"/>
  <c r="O7" i="20"/>
  <c r="R7" i="20" s="1"/>
  <c r="K7" i="20"/>
  <c r="O23" i="20"/>
  <c r="R23" i="20" s="1"/>
  <c r="K23" i="20"/>
  <c r="R6" i="20"/>
  <c r="O22" i="20"/>
  <c r="R22" i="20" s="1"/>
  <c r="K22" i="20"/>
  <c r="R24" i="20"/>
  <c r="K24" i="20"/>
  <c r="O21" i="20"/>
  <c r="R21" i="20" s="1"/>
  <c r="K21" i="20"/>
  <c r="K8" i="20"/>
  <c r="O8" i="20"/>
  <c r="R8" i="20" s="1"/>
  <c r="O20" i="20"/>
  <c r="R20" i="20" s="1"/>
  <c r="K20" i="20"/>
  <c r="O11" i="19"/>
  <c r="R11" i="19" s="1"/>
  <c r="O15" i="19"/>
  <c r="R15" i="19" s="1"/>
  <c r="R13" i="19"/>
  <c r="O7" i="19"/>
  <c r="R7" i="19" s="1"/>
  <c r="O23" i="19"/>
  <c r="R23" i="19" s="1"/>
  <c r="K22" i="19"/>
  <c r="O21" i="19"/>
  <c r="R21" i="19" s="1"/>
  <c r="K25" i="19"/>
  <c r="K23" i="19"/>
  <c r="K14" i="19"/>
  <c r="O14" i="19"/>
  <c r="R14" i="19" s="1"/>
  <c r="O8" i="19"/>
  <c r="R8" i="19" s="1"/>
  <c r="K8" i="19"/>
  <c r="O6" i="19"/>
  <c r="R6" i="19" s="1"/>
  <c r="K6" i="19"/>
  <c r="K20" i="19"/>
  <c r="O20" i="19"/>
  <c r="R20" i="19" s="1"/>
  <c r="K10" i="19"/>
  <c r="O10" i="19"/>
  <c r="R10" i="19" s="1"/>
  <c r="O16" i="19"/>
  <c r="R16" i="19" s="1"/>
  <c r="K16" i="19"/>
  <c r="O5" i="19"/>
  <c r="R5" i="19" s="1"/>
  <c r="K5" i="19"/>
  <c r="K18" i="19"/>
  <c r="O18" i="19"/>
  <c r="R18" i="19" s="1"/>
  <c r="K12" i="19"/>
  <c r="O12" i="19"/>
  <c r="R12" i="19" s="1"/>
  <c r="K21" i="19"/>
  <c r="O10" i="18"/>
  <c r="R10" i="18" s="1"/>
  <c r="R26" i="18"/>
  <c r="O12" i="18"/>
  <c r="R12" i="18" s="1"/>
  <c r="R20" i="18"/>
  <c r="O6" i="18"/>
  <c r="R6" i="18" s="1"/>
  <c r="O8" i="18"/>
  <c r="R8" i="18" s="1"/>
  <c r="K17" i="18"/>
  <c r="O17" i="18"/>
  <c r="R17" i="18" s="1"/>
  <c r="R16" i="18"/>
  <c r="O13" i="18"/>
  <c r="R13" i="18" s="1"/>
  <c r="K13" i="18"/>
  <c r="K19" i="18"/>
  <c r="O19" i="18"/>
  <c r="R19" i="18" s="1"/>
  <c r="K9" i="18"/>
  <c r="O9" i="18"/>
  <c r="R9" i="18" s="1"/>
  <c r="K11" i="18"/>
  <c r="O11" i="18"/>
  <c r="R11" i="18" s="1"/>
  <c r="O5" i="18"/>
  <c r="R5" i="18" s="1"/>
  <c r="K5" i="18"/>
  <c r="K15" i="18"/>
  <c r="O15" i="18"/>
  <c r="R15" i="18" s="1"/>
  <c r="K7" i="18"/>
  <c r="O7" i="18"/>
  <c r="R7" i="18" s="1"/>
  <c r="O21" i="18"/>
  <c r="R21" i="18" s="1"/>
  <c r="K21" i="18"/>
  <c r="R16" i="17"/>
  <c r="O20" i="17"/>
  <c r="R20" i="17" s="1"/>
  <c r="R15" i="17"/>
  <c r="K16" i="17"/>
  <c r="O7" i="17"/>
  <c r="R7" i="17" s="1"/>
  <c r="K20" i="17"/>
  <c r="O8" i="17"/>
  <c r="R8" i="17" s="1"/>
  <c r="O6" i="17"/>
  <c r="R6" i="17" s="1"/>
  <c r="K6" i="17"/>
  <c r="R19" i="17"/>
  <c r="R11" i="17"/>
  <c r="O5" i="17"/>
  <c r="R5" i="17" s="1"/>
  <c r="K5" i="17"/>
  <c r="O10" i="17"/>
  <c r="R10" i="17" s="1"/>
  <c r="K10" i="17"/>
  <c r="O18" i="17"/>
  <c r="R18" i="17" s="1"/>
  <c r="K18" i="17"/>
  <c r="O13" i="17"/>
  <c r="R13" i="17" s="1"/>
  <c r="K13" i="17"/>
  <c r="O21" i="17"/>
  <c r="R21" i="17" s="1"/>
  <c r="K21" i="17"/>
  <c r="O22" i="17"/>
  <c r="R22" i="17" s="1"/>
  <c r="K22" i="17"/>
  <c r="O9" i="17"/>
  <c r="R9" i="17" s="1"/>
  <c r="K9" i="17"/>
  <c r="O17" i="17"/>
  <c r="R17" i="17" s="1"/>
  <c r="K17" i="17"/>
  <c r="O14" i="17"/>
  <c r="R14" i="17" s="1"/>
  <c r="K14" i="17"/>
  <c r="K13" i="16"/>
  <c r="K18" i="16"/>
  <c r="R18" i="16"/>
  <c r="K17" i="16"/>
  <c r="R17" i="16"/>
  <c r="R10" i="16"/>
  <c r="R9" i="16"/>
  <c r="K10" i="16"/>
  <c r="O21" i="16"/>
  <c r="R21" i="16" s="1"/>
  <c r="O13" i="16"/>
  <c r="R13" i="16" s="1"/>
  <c r="K5" i="16"/>
  <c r="K14" i="16"/>
  <c r="O15" i="16"/>
  <c r="R15" i="16" s="1"/>
  <c r="K15" i="16"/>
  <c r="K16" i="16"/>
  <c r="O16" i="16"/>
  <c r="R16" i="16" s="1"/>
  <c r="K8" i="16"/>
  <c r="O8" i="16"/>
  <c r="R8" i="16" s="1"/>
  <c r="K26" i="16"/>
  <c r="O26" i="16"/>
  <c r="R26" i="16" s="1"/>
  <c r="O23" i="16"/>
  <c r="R23" i="16" s="1"/>
  <c r="K23" i="16"/>
  <c r="K25" i="16"/>
  <c r="O25" i="16"/>
  <c r="R25" i="16" s="1"/>
  <c r="O11" i="16"/>
  <c r="R11" i="16" s="1"/>
  <c r="K11" i="16"/>
  <c r="K24" i="16"/>
  <c r="O24" i="16"/>
  <c r="R24" i="16" s="1"/>
  <c r="R6" i="16"/>
  <c r="O7" i="16"/>
  <c r="R7" i="16" s="1"/>
  <c r="K7" i="16"/>
  <c r="O22" i="16"/>
  <c r="R22" i="16" s="1"/>
  <c r="K22" i="16"/>
  <c r="K28" i="16"/>
  <c r="R28" i="16"/>
  <c r="K27" i="16"/>
  <c r="O27" i="16"/>
  <c r="R27" i="16" s="1"/>
  <c r="K20" i="16"/>
  <c r="O20" i="16"/>
  <c r="R20" i="16" s="1"/>
  <c r="K12" i="16"/>
  <c r="O12" i="16"/>
  <c r="R12" i="16" s="1"/>
  <c r="O19" i="16"/>
  <c r="R19" i="16" s="1"/>
  <c r="K19" i="16"/>
  <c r="R17" i="15"/>
  <c r="K9" i="15"/>
  <c r="O11" i="15"/>
  <c r="R11" i="15" s="1"/>
  <c r="O13" i="15"/>
  <c r="R13" i="15" s="1"/>
  <c r="O19" i="15"/>
  <c r="R19" i="15" s="1"/>
  <c r="O21" i="15"/>
  <c r="R21" i="15" s="1"/>
  <c r="O23" i="15"/>
  <c r="R23" i="15" s="1"/>
  <c r="O25" i="15"/>
  <c r="R25" i="15" s="1"/>
  <c r="K14" i="15"/>
  <c r="K20" i="15"/>
  <c r="K22" i="15"/>
  <c r="K26" i="15"/>
  <c r="K12" i="15"/>
  <c r="K27" i="15"/>
  <c r="O7" i="15"/>
  <c r="R7" i="15" s="1"/>
  <c r="O26" i="15"/>
  <c r="R26" i="15" s="1"/>
  <c r="O6" i="15"/>
  <c r="R6" i="15" s="1"/>
  <c r="O8" i="15"/>
  <c r="R8" i="15" s="1"/>
  <c r="O10" i="15"/>
  <c r="R10" i="15" s="1"/>
  <c r="K6" i="15"/>
  <c r="K8" i="15"/>
  <c r="K10" i="15"/>
  <c r="K11" i="15"/>
  <c r="K13" i="15"/>
  <c r="K15" i="15"/>
  <c r="K17" i="15"/>
  <c r="K19" i="15"/>
  <c r="K21" i="15"/>
  <c r="K23" i="15"/>
  <c r="K25" i="15"/>
  <c r="O5" i="15"/>
  <c r="R5" i="15" s="1"/>
  <c r="O9" i="15"/>
  <c r="R9" i="15" s="1"/>
  <c r="O12" i="15"/>
  <c r="R12" i="15" s="1"/>
  <c r="O16" i="15"/>
  <c r="R16" i="15" s="1"/>
  <c r="O18" i="15"/>
  <c r="R18" i="15" s="1"/>
  <c r="O24" i="15"/>
  <c r="R24" i="15" s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R25" i="20" l="1"/>
  <c r="R26" i="19"/>
  <c r="R27" i="18"/>
  <c r="R28" i="17"/>
  <c r="R29" i="16"/>
  <c r="K7" i="15"/>
  <c r="O22" i="15"/>
  <c r="R22" i="15" s="1"/>
  <c r="O20" i="15"/>
  <c r="R20" i="15" s="1"/>
  <c r="O14" i="15"/>
  <c r="R14" i="15" s="1"/>
  <c r="O27" i="15"/>
  <c r="R27" i="15" s="1"/>
  <c r="K28" i="15"/>
  <c r="O28" i="15"/>
  <c r="R28" i="15" s="1"/>
  <c r="R29" i="15"/>
  <c r="K29" i="15"/>
  <c r="E4" i="3"/>
  <c r="I30" i="11"/>
  <c r="J30" i="11" s="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R31" i="15" l="1"/>
  <c r="M31" i="11"/>
  <c r="P9" i="11"/>
  <c r="N30" i="11"/>
  <c r="Q30" i="11" s="1"/>
  <c r="H29" i="11"/>
  <c r="H28" i="11"/>
  <c r="H27" i="11"/>
  <c r="G27" i="11"/>
  <c r="J27" i="11" s="1"/>
  <c r="H26" i="11"/>
  <c r="G26" i="11"/>
  <c r="H25" i="11"/>
  <c r="H24" i="11"/>
  <c r="H23" i="11"/>
  <c r="G23" i="11"/>
  <c r="J23" i="11" s="1"/>
  <c r="H22" i="11"/>
  <c r="G22" i="11"/>
  <c r="J22" i="11" s="1"/>
  <c r="H21" i="11"/>
  <c r="H20" i="11"/>
  <c r="H19" i="11"/>
  <c r="H18" i="11"/>
  <c r="G17" i="11"/>
  <c r="H16" i="11"/>
  <c r="H15" i="11"/>
  <c r="G15" i="11"/>
  <c r="J15" i="11" s="1"/>
  <c r="H14" i="11"/>
  <c r="G14" i="11"/>
  <c r="G13" i="11"/>
  <c r="H12" i="11"/>
  <c r="H11" i="11"/>
  <c r="H10" i="11"/>
  <c r="G10" i="11"/>
  <c r="J10" i="11" s="1"/>
  <c r="G9" i="11"/>
  <c r="P8" i="11"/>
  <c r="H8" i="11"/>
  <c r="P7" i="11"/>
  <c r="P6" i="11"/>
  <c r="P5" i="11"/>
  <c r="G5" i="11"/>
  <c r="J14" i="11" l="1"/>
  <c r="J26" i="11"/>
  <c r="N15" i="11"/>
  <c r="Q15" i="11" s="1"/>
  <c r="N27" i="11"/>
  <c r="Q27" i="11" s="1"/>
  <c r="G8" i="11"/>
  <c r="N23" i="11"/>
  <c r="Q23" i="11" s="1"/>
  <c r="G18" i="11"/>
  <c r="G11" i="11"/>
  <c r="H9" i="11"/>
  <c r="N9" i="11" s="1"/>
  <c r="Q9" i="11" s="1"/>
  <c r="G19" i="11"/>
  <c r="N22" i="11"/>
  <c r="Q22" i="11" s="1"/>
  <c r="N26" i="11"/>
  <c r="Q26" i="11" s="1"/>
  <c r="N10" i="11"/>
  <c r="Q10" i="11" s="1"/>
  <c r="N14" i="11"/>
  <c r="Q14" i="11" s="1"/>
  <c r="G25" i="11"/>
  <c r="J25" i="11" s="1"/>
  <c r="H13" i="11"/>
  <c r="N13" i="11" s="1"/>
  <c r="Q13" i="11" s="1"/>
  <c r="H17" i="11"/>
  <c r="N17" i="11" s="1"/>
  <c r="Q17" i="11" s="1"/>
  <c r="H5" i="11"/>
  <c r="J5" i="11" s="1"/>
  <c r="G6" i="11"/>
  <c r="G12" i="11"/>
  <c r="G16" i="11"/>
  <c r="G20" i="11"/>
  <c r="G24" i="11"/>
  <c r="J24" i="11" s="1"/>
  <c r="G28" i="11"/>
  <c r="H6" i="11"/>
  <c r="G7" i="11"/>
  <c r="G29" i="11"/>
  <c r="J29" i="11" s="1"/>
  <c r="H7" i="11"/>
  <c r="G21" i="11"/>
  <c r="J21" i="11" s="1"/>
  <c r="F23" i="10"/>
  <c r="F28" i="10" s="1"/>
  <c r="F24" i="10"/>
  <c r="F25" i="10"/>
  <c r="F26" i="10"/>
  <c r="F27" i="10"/>
  <c r="E23" i="10"/>
  <c r="E24" i="10"/>
  <c r="E25" i="10"/>
  <c r="E26" i="10"/>
  <c r="E27" i="10"/>
  <c r="F22" i="10"/>
  <c r="E22" i="10"/>
  <c r="F21" i="10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E28" i="10" l="1"/>
  <c r="J7" i="11"/>
  <c r="J17" i="11"/>
  <c r="J9" i="11"/>
  <c r="N20" i="11"/>
  <c r="Q20" i="11" s="1"/>
  <c r="J20" i="11"/>
  <c r="N11" i="11"/>
  <c r="Q11" i="11" s="1"/>
  <c r="J11" i="11"/>
  <c r="N12" i="11"/>
  <c r="Q12" i="11" s="1"/>
  <c r="J12" i="11"/>
  <c r="N19" i="11"/>
  <c r="Q19" i="11" s="1"/>
  <c r="J19" i="11"/>
  <c r="N16" i="11"/>
  <c r="Q16" i="11" s="1"/>
  <c r="J16" i="11"/>
  <c r="J6" i="11"/>
  <c r="J13" i="11"/>
  <c r="N8" i="11"/>
  <c r="Q8" i="11" s="1"/>
  <c r="J8" i="11"/>
  <c r="N18" i="11"/>
  <c r="Q18" i="11" s="1"/>
  <c r="J18" i="11"/>
  <c r="N28" i="11"/>
  <c r="Q28" i="11" s="1"/>
  <c r="J28" i="11"/>
  <c r="N25" i="11"/>
  <c r="Q25" i="11" s="1"/>
  <c r="N5" i="11"/>
  <c r="Q5" i="11" s="1"/>
  <c r="N29" i="11"/>
  <c r="N21" i="11"/>
  <c r="N7" i="11"/>
  <c r="Q7" i="11" s="1"/>
  <c r="N24" i="11"/>
  <c r="Q24" i="11" s="1"/>
  <c r="N6" i="11"/>
  <c r="G3" i="3"/>
  <c r="E5" i="3"/>
  <c r="Q21" i="11" l="1"/>
  <c r="Q29" i="11"/>
  <c r="Q6" i="11"/>
  <c r="Q31" i="11" l="1"/>
  <c r="P5" i="3" l="1"/>
  <c r="P4" i="3"/>
  <c r="P3" i="3"/>
  <c r="K5" i="3" l="1"/>
  <c r="I4" i="3"/>
  <c r="I5" i="3"/>
  <c r="I37" i="3"/>
  <c r="I3" i="3"/>
  <c r="G4" i="3"/>
  <c r="G5" i="3"/>
  <c r="E18" i="3"/>
  <c r="I18" i="3" s="1"/>
  <c r="E19" i="3"/>
  <c r="I19" i="3" s="1"/>
  <c r="E20" i="3"/>
  <c r="P20" i="3" s="1"/>
  <c r="E21" i="3"/>
  <c r="P21" i="3" s="1"/>
  <c r="E22" i="3"/>
  <c r="P22" i="3" s="1"/>
  <c r="E23" i="3"/>
  <c r="Q23" i="3" s="1"/>
  <c r="E24" i="3"/>
  <c r="Q24" i="3" s="1"/>
  <c r="E25" i="3"/>
  <c r="Q25" i="3" s="1"/>
  <c r="E26" i="3"/>
  <c r="Q26" i="3" s="1"/>
  <c r="E27" i="3"/>
  <c r="Q27" i="3" s="1"/>
  <c r="Q28" i="3"/>
  <c r="E6" i="3"/>
  <c r="E7" i="3"/>
  <c r="E8" i="3"/>
  <c r="G8" i="3" s="1"/>
  <c r="E9" i="3"/>
  <c r="I9" i="3" s="1"/>
  <c r="E10" i="3"/>
  <c r="I10" i="3" s="1"/>
  <c r="E11" i="3"/>
  <c r="I11" i="3" s="1"/>
  <c r="E12" i="3"/>
  <c r="I12" i="3" s="1"/>
  <c r="E13" i="3"/>
  <c r="G13" i="3" s="1"/>
  <c r="E14" i="3"/>
  <c r="E15" i="3"/>
  <c r="E16" i="3"/>
  <c r="I16" i="3" s="1"/>
  <c r="E17" i="3"/>
  <c r="I17" i="3" s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G16" i="3" l="1"/>
  <c r="G12" i="3"/>
  <c r="I42" i="3"/>
  <c r="I13" i="3"/>
  <c r="G37" i="3"/>
  <c r="I34" i="3"/>
  <c r="I8" i="3"/>
  <c r="I26" i="3"/>
  <c r="G26" i="3"/>
  <c r="I21" i="3"/>
  <c r="G18" i="3"/>
  <c r="G24" i="3"/>
  <c r="G34" i="3"/>
  <c r="G21" i="3"/>
  <c r="G28" i="3"/>
  <c r="G20" i="3"/>
  <c r="I36" i="3"/>
  <c r="I28" i="3"/>
  <c r="I20" i="3"/>
  <c r="P13" i="3"/>
  <c r="P18" i="3"/>
  <c r="G35" i="3"/>
  <c r="G27" i="3"/>
  <c r="G19" i="3"/>
  <c r="G11" i="3"/>
  <c r="I35" i="3"/>
  <c r="I27" i="3"/>
  <c r="P14" i="3"/>
  <c r="G10" i="3"/>
  <c r="P15" i="3"/>
  <c r="P19" i="3"/>
  <c r="P12" i="3"/>
  <c r="P11" i="3"/>
  <c r="G33" i="3"/>
  <c r="G25" i="3"/>
  <c r="G17" i="3"/>
  <c r="G9" i="3"/>
  <c r="I41" i="3"/>
  <c r="I33" i="3"/>
  <c r="I25" i="3"/>
  <c r="P6" i="3"/>
  <c r="G40" i="3"/>
  <c r="G32" i="3"/>
  <c r="I40" i="3"/>
  <c r="I32" i="3"/>
  <c r="I24" i="3"/>
  <c r="P7" i="3"/>
  <c r="P17" i="3"/>
  <c r="P9" i="3"/>
  <c r="G39" i="3"/>
  <c r="G31" i="3"/>
  <c r="G23" i="3"/>
  <c r="G15" i="3"/>
  <c r="G7" i="3"/>
  <c r="I39" i="3"/>
  <c r="I31" i="3"/>
  <c r="I23" i="3"/>
  <c r="I15" i="3"/>
  <c r="I7" i="3"/>
  <c r="G36" i="3"/>
  <c r="P10" i="3"/>
  <c r="P16" i="3"/>
  <c r="P8" i="3"/>
  <c r="G38" i="3"/>
  <c r="G30" i="3"/>
  <c r="G22" i="3"/>
  <c r="G14" i="3"/>
  <c r="G6" i="3"/>
  <c r="I38" i="3"/>
  <c r="I30" i="3"/>
  <c r="I22" i="3"/>
  <c r="I14" i="3"/>
  <c r="I6" i="3"/>
  <c r="P23" i="3" l="1"/>
  <c r="K11" i="3" s="1"/>
  <c r="K10" i="3" l="1"/>
  <c r="K9" i="3"/>
  <c r="O2" i="3"/>
  <c r="K6" i="3" s="1"/>
  <c r="H8" i="10"/>
</calcChain>
</file>

<file path=xl/sharedStrings.xml><?xml version="1.0" encoding="utf-8"?>
<sst xmlns="http://schemas.openxmlformats.org/spreadsheetml/2006/main" count="714" uniqueCount="113">
  <si>
    <t>Perempuan</t>
  </si>
  <si>
    <t>Laki-Laki</t>
  </si>
  <si>
    <t>Usia</t>
  </si>
  <si>
    <t>Tabel Mortalita Indonesia IV</t>
  </si>
  <si>
    <t>Lampiran 1</t>
  </si>
  <si>
    <t>Laki-laki</t>
  </si>
  <si>
    <t>Mortalitas</t>
  </si>
  <si>
    <t>meninggal kecelakaan'</t>
  </si>
  <si>
    <t>meninggal non kecelakaan'</t>
  </si>
  <si>
    <t>px(T)</t>
  </si>
  <si>
    <t>t</t>
  </si>
  <si>
    <t>v^(k+1)</t>
  </si>
  <si>
    <t>BERJANGKA (X=30, LAKI-LAKI)</t>
  </si>
  <si>
    <t>tPx(T)</t>
  </si>
  <si>
    <t>X</t>
  </si>
  <si>
    <t>Px(T)</t>
  </si>
  <si>
    <t>q(x+k)(1)</t>
  </si>
  <si>
    <t>A(1)</t>
  </si>
  <si>
    <t>q(x+k)(2)</t>
  </si>
  <si>
    <t>A(2)</t>
  </si>
  <si>
    <t>A</t>
  </si>
  <si>
    <t>UP</t>
  </si>
  <si>
    <t>kecelakaan</t>
  </si>
  <si>
    <t>non kecelakaan</t>
  </si>
  <si>
    <t>idup</t>
  </si>
  <si>
    <t>Total B.A</t>
  </si>
  <si>
    <t>Anuitas</t>
  </si>
  <si>
    <t>a (tahun)</t>
  </si>
  <si>
    <t>premi bersih</t>
  </si>
  <si>
    <t>premi 1</t>
  </si>
  <si>
    <t>premi 2</t>
  </si>
  <si>
    <t>premi 3</t>
  </si>
  <si>
    <t>q(x+k)1</t>
  </si>
  <si>
    <t>P</t>
  </si>
  <si>
    <t>konstanta</t>
  </si>
  <si>
    <t>Konstanta</t>
  </si>
  <si>
    <t>BIAYA</t>
  </si>
  <si>
    <t>anuitas premi</t>
  </si>
  <si>
    <t>Benefit</t>
  </si>
  <si>
    <t>Premi Kotor</t>
  </si>
  <si>
    <t>Anuitas total</t>
  </si>
  <si>
    <t>B1</t>
  </si>
  <si>
    <t>B2</t>
  </si>
  <si>
    <t>V^(K+1)</t>
  </si>
  <si>
    <t>B3</t>
  </si>
  <si>
    <t>OUTPUT</t>
  </si>
  <si>
    <t>INPUT</t>
  </si>
  <si>
    <t>E[L]</t>
  </si>
  <si>
    <t>q(x+k)2</t>
  </si>
  <si>
    <t>Biaya</t>
  </si>
  <si>
    <t>GPV di titik 0</t>
  </si>
  <si>
    <t>x</t>
  </si>
  <si>
    <t>BA</t>
  </si>
  <si>
    <t>V^25</t>
  </si>
  <si>
    <t>25Px(T)</t>
  </si>
  <si>
    <t>GPV di titik 1</t>
  </si>
  <si>
    <t>GPV di 0</t>
  </si>
  <si>
    <t>GPV di 1</t>
  </si>
  <si>
    <t>GPV di 2</t>
  </si>
  <si>
    <t>GPV di titik 2</t>
  </si>
  <si>
    <t>GPV di titik 3</t>
  </si>
  <si>
    <t>GPV di 3</t>
  </si>
  <si>
    <t>GPV di 4</t>
  </si>
  <si>
    <t>GPV di titik 4</t>
  </si>
  <si>
    <t>GPV di 6</t>
  </si>
  <si>
    <t>GPV di 5</t>
  </si>
  <si>
    <t>GPV di titik 5</t>
  </si>
  <si>
    <t>GPV di titik 6</t>
  </si>
  <si>
    <t>GPV di titik 7</t>
  </si>
  <si>
    <t>gpv</t>
  </si>
  <si>
    <t>UMUR 58</t>
  </si>
  <si>
    <t>UMUR 59</t>
  </si>
  <si>
    <t>UMUR 60</t>
  </si>
  <si>
    <t>UMUR 61</t>
  </si>
  <si>
    <t>UMUR 62</t>
  </si>
  <si>
    <t>UMUR 63</t>
  </si>
  <si>
    <t>GPV di titik 19</t>
  </si>
  <si>
    <t>Input</t>
  </si>
  <si>
    <t>Output</t>
  </si>
  <si>
    <t xml:space="preserve">x </t>
  </si>
  <si>
    <t>GPV di 19</t>
  </si>
  <si>
    <t>hidup</t>
  </si>
  <si>
    <t>Kecelakaan</t>
  </si>
  <si>
    <t>GPV di titik 20</t>
  </si>
  <si>
    <t>GPV di 20</t>
  </si>
  <si>
    <t>GPV di titik 21</t>
  </si>
  <si>
    <t>GPV di 21</t>
  </si>
  <si>
    <t>GPV dititik 22</t>
  </si>
  <si>
    <t>GPV di 22</t>
  </si>
  <si>
    <t>GPV dit titik 23</t>
  </si>
  <si>
    <t>GPV di 23</t>
  </si>
  <si>
    <t>GPV di titik 24</t>
  </si>
  <si>
    <t>GPV di 24</t>
  </si>
  <si>
    <t>GPV di titik 25</t>
  </si>
  <si>
    <t>GPV di 25</t>
  </si>
  <si>
    <t>GPV di 7</t>
  </si>
  <si>
    <t>GPV di titik 8</t>
  </si>
  <si>
    <t>GPV di 8</t>
  </si>
  <si>
    <t>GPV di titik 9</t>
  </si>
  <si>
    <t>GPV di 9</t>
  </si>
  <si>
    <t>GPV di 10</t>
  </si>
  <si>
    <t>GPV di titik 10</t>
  </si>
  <si>
    <t>GPV di 11</t>
  </si>
  <si>
    <t>GPV di titik 11</t>
  </si>
  <si>
    <t>GPV di 12</t>
  </si>
  <si>
    <t>GPV di titik 12</t>
  </si>
  <si>
    <t>GPV di thn ke 13</t>
  </si>
  <si>
    <t>GPV di thn ke 14</t>
  </si>
  <si>
    <t>GPV di thn ke 15</t>
  </si>
  <si>
    <t>GPV di thn ke 16</t>
  </si>
  <si>
    <t>GPV di thn ke 17</t>
  </si>
  <si>
    <t>GPV di thn ke 18</t>
  </si>
  <si>
    <t>Pure Endownment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</si>
</sst>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-* #,##0_-;\-* #,##0_-;_-* &quot;-&quot;_-;_-@_-"/>
    <numFmt numFmtId="43" formatCode="_-* #,##0.00_-;\-* #,##0.00_-;_-* &quot;-&quot;??_-;_-@_-"/>
    <numFmt numFmtId="164" formatCode="0.00000"/>
    <numFmt numFmtId="165" formatCode="_-* #,##0.0000_-;\-* #,##0.0000_-;_-* &quot;-&quot;_-;_-@_-"/>
    <numFmt numFmtId="166" formatCode="0.0000000"/>
    <numFmt numFmtId="167" formatCode="0.000000000"/>
    <numFmt numFmtId="168" formatCode="0.000000"/>
    <numFmt numFmtId="169" formatCode="0.00000000"/>
    <numFmt numFmtId="170" formatCode="_-* #,##0.00_-;\-* #,##0.00_-;_-* &quot;-&quot;_-;_-@_-"/>
    <numFmt numFmtId="171" formatCode="_(* #,##0.00_);_(* \(#,##0.00\);_(* &quot;-&quot;??_);_(@_)"/>
    <numFmt numFmtId="172" formatCode="_-[$Rp-421]* #,##0.00_-;\-[$Rp-421]* #,##0.00_-;_-[$Rp-421]* &quot;-&quot;??_-;_-@_-"/>
    <numFmt numFmtId="173" formatCode="_(&quot;$&quot;* #,##0.00_);_(&quot;$&quot;* \(#,##0.00\);_(&quot;$&quot;* &quot;-&quot;??_);_(@_)"/>
    <numFmt numFmtId="174" formatCode="_-[$Rp-3809]* #,##0.00_-;\-[$Rp-3809]* #,##0.00_-;_-[$Rp-3809]* &quot;-&quot;??_-;_-@_-"/>
    <numFmt numFmtId="175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  <charset val="1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8"/>
      <color theme="0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43C6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5" fontId="8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1"/>
    <xf numFmtId="0" fontId="3" fillId="2" borderId="0" xfId="1" applyFill="1"/>
    <xf numFmtId="164" fontId="4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center" vertical="center" wrapText="1"/>
    </xf>
    <xf numFmtId="0" fontId="0" fillId="4" borderId="0" xfId="0" applyFill="1"/>
    <xf numFmtId="0" fontId="0" fillId="0" borderId="0" xfId="0" applyFill="1"/>
    <xf numFmtId="0" fontId="2" fillId="0" borderId="0" xfId="0" applyFont="1"/>
    <xf numFmtId="0" fontId="7" fillId="0" borderId="0" xfId="0" applyFont="1"/>
    <xf numFmtId="0" fontId="1" fillId="0" borderId="0" xfId="0" applyFont="1"/>
    <xf numFmtId="41" fontId="0" fillId="0" borderId="0" xfId="2" applyFont="1"/>
    <xf numFmtId="43" fontId="0" fillId="0" borderId="0" xfId="0" applyNumberFormat="1"/>
    <xf numFmtId="165" fontId="0" fillId="0" borderId="0" xfId="2" applyNumberFormat="1" applyFont="1"/>
    <xf numFmtId="41" fontId="0" fillId="4" borderId="0" xfId="2" applyFont="1" applyFill="1"/>
    <xf numFmtId="41" fontId="0" fillId="0" borderId="0" xfId="0" applyNumberFormat="1"/>
    <xf numFmtId="43" fontId="0" fillId="0" borderId="0" xfId="2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" fontId="0" fillId="0" borderId="0" xfId="2" applyNumberFormat="1" applyFont="1"/>
    <xf numFmtId="41" fontId="1" fillId="0" borderId="0" xfId="2" applyFont="1"/>
    <xf numFmtId="167" fontId="7" fillId="0" borderId="0" xfId="0" applyNumberFormat="1" applyFont="1"/>
    <xf numFmtId="170" fontId="0" fillId="0" borderId="0" xfId="2" applyNumberFormat="1" applyFont="1"/>
    <xf numFmtId="2" fontId="7" fillId="0" borderId="0" xfId="0" applyNumberFormat="1" applyFont="1"/>
    <xf numFmtId="2" fontId="0" fillId="0" borderId="0" xfId="0" applyNumberFormat="1"/>
    <xf numFmtId="0" fontId="7" fillId="0" borderId="0" xfId="0" applyNumberFormat="1" applyFont="1"/>
    <xf numFmtId="171" fontId="2" fillId="0" borderId="0" xfId="0" applyNumberFormat="1" applyFont="1"/>
    <xf numFmtId="172" fontId="0" fillId="0" borderId="0" xfId="0" applyNumberFormat="1"/>
    <xf numFmtId="171" fontId="0" fillId="0" borderId="0" xfId="0" applyNumberFormat="1"/>
    <xf numFmtId="41" fontId="0" fillId="0" borderId="0" xfId="3" applyFont="1"/>
    <xf numFmtId="172" fontId="0" fillId="0" borderId="0" xfId="4" applyNumberFormat="1" applyFont="1"/>
    <xf numFmtId="174" fontId="0" fillId="0" borderId="0" xfId="0" applyNumberFormat="1"/>
    <xf numFmtId="174" fontId="0" fillId="0" borderId="0" xfId="5" applyNumberFormat="1" applyFont="1"/>
    <xf numFmtId="0" fontId="2" fillId="2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 wrapText="1"/>
    </xf>
    <xf numFmtId="41" fontId="7" fillId="0" borderId="0" xfId="2" applyFont="1" applyAlignment="1">
      <alignment horizontal="center" vertical="center"/>
    </xf>
  </cellXfs>
  <cellStyles count="6">
    <cellStyle name="Comma [0]" xfId="2" builtinId="6"/>
    <cellStyle name="Comma [0] 2" xfId="3"/>
    <cellStyle name="Currency 2" xfId="4"/>
    <cellStyle name="Currency 3" xfId="5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zoomScale="132" workbookViewId="0">
      <selection activeCell="D20" sqref="D20"/>
    </sheetView>
  </sheetViews>
  <sheetFormatPr defaultColWidth="0" defaultRowHeight="14.25" zeroHeight="1" x14ac:dyDescent="0.2"/>
  <cols>
    <col min="1" max="1" width="3.85546875" style="2" customWidth="1"/>
    <col min="2" max="2" width="5" style="2" customWidth="1"/>
    <col min="3" max="3" width="8" style="1" customWidth="1"/>
    <col min="4" max="5" width="10.28515625" style="1" customWidth="1"/>
    <col min="6" max="6" width="5" style="2" customWidth="1"/>
    <col min="7" max="7" width="8" style="1" customWidth="1"/>
    <col min="8" max="9" width="10.28515625" style="1" customWidth="1"/>
    <col min="10" max="10" width="5" style="2" customWidth="1"/>
    <col min="11" max="11" width="8" style="1" customWidth="1"/>
    <col min="12" max="13" width="10.28515625" style="1" customWidth="1"/>
    <col min="14" max="14" width="5" style="2" customWidth="1"/>
    <col min="15" max="15" width="3.85546875" style="2" customWidth="1"/>
    <col min="16" max="16384" width="10.28515625" style="1" hidden="1"/>
  </cols>
  <sheetData>
    <row r="1" spans="2:14" s="2" customFormat="1" x14ac:dyDescent="0.2"/>
    <row r="2" spans="2:14" s="2" customFormat="1" ht="15" x14ac:dyDescent="0.25">
      <c r="B2" s="38" t="s">
        <v>4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2:14" s="2" customFormat="1" ht="15" x14ac:dyDescent="0.25">
      <c r="B3" s="38" t="s">
        <v>3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2:14" s="2" customFormat="1" x14ac:dyDescent="0.2"/>
    <row r="5" spans="2:14" ht="21" customHeight="1" x14ac:dyDescent="0.2">
      <c r="C5" s="7" t="s">
        <v>2</v>
      </c>
      <c r="D5" s="7" t="s">
        <v>1</v>
      </c>
      <c r="E5" s="7" t="s">
        <v>0</v>
      </c>
      <c r="F5" s="8"/>
      <c r="G5" s="7" t="s">
        <v>2</v>
      </c>
      <c r="H5" s="7" t="s">
        <v>1</v>
      </c>
      <c r="I5" s="7" t="s">
        <v>0</v>
      </c>
      <c r="J5" s="8"/>
      <c r="K5" s="7" t="s">
        <v>2</v>
      </c>
      <c r="L5" s="7" t="s">
        <v>1</v>
      </c>
      <c r="M5" s="7" t="s">
        <v>0</v>
      </c>
    </row>
    <row r="6" spans="2:14" x14ac:dyDescent="0.2">
      <c r="C6" s="6">
        <v>0</v>
      </c>
      <c r="D6" s="3">
        <v>5.2399999999999999E-3</v>
      </c>
      <c r="E6" s="3">
        <v>2.66E-3</v>
      </c>
      <c r="F6" s="5"/>
      <c r="G6" s="6">
        <v>38</v>
      </c>
      <c r="H6" s="3">
        <v>1.39E-3</v>
      </c>
      <c r="I6" s="3">
        <v>1E-3</v>
      </c>
      <c r="J6" s="5"/>
      <c r="K6" s="6">
        <v>76</v>
      </c>
      <c r="L6" s="3">
        <v>2.3689999999999999E-2</v>
      </c>
      <c r="M6" s="3">
        <v>1.8790000000000001E-2</v>
      </c>
    </row>
    <row r="7" spans="2:14" x14ac:dyDescent="0.2">
      <c r="C7" s="6">
        <v>1</v>
      </c>
      <c r="D7" s="3">
        <v>5.2999999999999998E-4</v>
      </c>
      <c r="E7" s="3">
        <v>4.0999999999999999E-4</v>
      </c>
      <c r="F7" s="5"/>
      <c r="G7" s="6">
        <v>39</v>
      </c>
      <c r="H7" s="3">
        <v>1.5499999999999999E-3</v>
      </c>
      <c r="I7" s="3">
        <v>1.08E-3</v>
      </c>
      <c r="J7" s="5"/>
      <c r="K7" s="6">
        <v>77</v>
      </c>
      <c r="L7" s="3">
        <v>2.7380000000000002E-2</v>
      </c>
      <c r="M7" s="3">
        <v>2.0299999999999999E-2</v>
      </c>
    </row>
    <row r="8" spans="2:14" x14ac:dyDescent="0.2">
      <c r="C8" s="6">
        <v>2</v>
      </c>
      <c r="D8" s="3">
        <v>4.2000000000000002E-4</v>
      </c>
      <c r="E8" s="3">
        <v>3.1E-4</v>
      </c>
      <c r="F8" s="5"/>
      <c r="G8" s="6">
        <v>40</v>
      </c>
      <c r="H8" s="3">
        <v>1.73E-3</v>
      </c>
      <c r="I8" s="3">
        <v>1.1800000000000001E-3</v>
      </c>
      <c r="J8" s="5"/>
      <c r="K8" s="6">
        <v>78</v>
      </c>
      <c r="L8" s="3">
        <v>3.1300000000000001E-2</v>
      </c>
      <c r="M8" s="3">
        <v>2.3259999999999999E-2</v>
      </c>
    </row>
    <row r="9" spans="2:14" x14ac:dyDescent="0.2">
      <c r="C9" s="6">
        <v>3</v>
      </c>
      <c r="D9" s="3">
        <v>3.4000000000000002E-4</v>
      </c>
      <c r="E9" s="3">
        <v>2.4000000000000001E-4</v>
      </c>
      <c r="F9" s="5"/>
      <c r="G9" s="6">
        <v>41</v>
      </c>
      <c r="H9" s="3">
        <v>1.9300000000000001E-3</v>
      </c>
      <c r="I9" s="3">
        <v>1.2800000000000001E-3</v>
      </c>
      <c r="J9" s="5"/>
      <c r="K9" s="6">
        <v>79</v>
      </c>
      <c r="L9" s="3">
        <v>3.6929999999999998E-2</v>
      </c>
      <c r="M9" s="3">
        <v>2.8799999999999999E-2</v>
      </c>
    </row>
    <row r="10" spans="2:14" x14ac:dyDescent="0.2">
      <c r="C10" s="6">
        <v>4</v>
      </c>
      <c r="D10" s="3">
        <v>2.9E-4</v>
      </c>
      <c r="E10" s="3">
        <v>2.1000000000000001E-4</v>
      </c>
      <c r="F10" s="5"/>
      <c r="G10" s="6">
        <v>42</v>
      </c>
      <c r="H10" s="3">
        <v>2.16E-3</v>
      </c>
      <c r="I10" s="3">
        <v>1.41E-3</v>
      </c>
      <c r="J10" s="5"/>
      <c r="K10" s="6">
        <v>80</v>
      </c>
      <c r="L10" s="3">
        <v>4.5179999999999998E-2</v>
      </c>
      <c r="M10" s="3">
        <v>3.569E-2</v>
      </c>
    </row>
    <row r="11" spans="2:14" x14ac:dyDescent="0.2">
      <c r="C11" s="6">
        <v>5</v>
      </c>
      <c r="D11" s="3">
        <v>2.5999999999999998E-4</v>
      </c>
      <c r="E11" s="3">
        <v>2.0000000000000001E-4</v>
      </c>
      <c r="F11" s="5"/>
      <c r="G11" s="6">
        <v>43</v>
      </c>
      <c r="H11" s="3">
        <v>2.4099999999999998E-3</v>
      </c>
      <c r="I11" s="3">
        <v>1.5399999999999999E-3</v>
      </c>
      <c r="J11" s="5"/>
      <c r="K11" s="6">
        <v>81</v>
      </c>
      <c r="L11" s="3">
        <v>5.527E-2</v>
      </c>
      <c r="M11" s="3">
        <v>4.2079999999999999E-2</v>
      </c>
    </row>
    <row r="12" spans="2:14" x14ac:dyDescent="0.2">
      <c r="C12" s="6">
        <v>6</v>
      </c>
      <c r="D12" s="3">
        <v>2.3000000000000001E-4</v>
      </c>
      <c r="E12" s="3">
        <v>2.2000000000000001E-4</v>
      </c>
      <c r="F12" s="5"/>
      <c r="G12" s="6">
        <v>44</v>
      </c>
      <c r="H12" s="3">
        <v>2.7000000000000001E-3</v>
      </c>
      <c r="I12" s="3">
        <v>1.6900000000000001E-3</v>
      </c>
      <c r="J12" s="5"/>
      <c r="K12" s="6">
        <v>82</v>
      </c>
      <c r="L12" s="3">
        <v>6.7320000000000005E-2</v>
      </c>
      <c r="M12" s="3">
        <v>4.9070000000000003E-2</v>
      </c>
    </row>
    <row r="13" spans="2:14" x14ac:dyDescent="0.2">
      <c r="C13" s="6">
        <v>7</v>
      </c>
      <c r="D13" s="3">
        <v>2.1000000000000001E-4</v>
      </c>
      <c r="E13" s="3">
        <v>2.3000000000000001E-4</v>
      </c>
      <c r="F13" s="5"/>
      <c r="G13" s="6">
        <v>45</v>
      </c>
      <c r="H13" s="3">
        <v>3.0200000000000001E-3</v>
      </c>
      <c r="I13" s="3">
        <v>1.8699999999999999E-3</v>
      </c>
      <c r="J13" s="5"/>
      <c r="K13" s="6">
        <v>83</v>
      </c>
      <c r="L13" s="3">
        <v>8.2280000000000006E-2</v>
      </c>
      <c r="M13" s="3">
        <v>5.5199999999999999E-2</v>
      </c>
    </row>
    <row r="14" spans="2:14" x14ac:dyDescent="0.2">
      <c r="C14" s="6">
        <v>8</v>
      </c>
      <c r="D14" s="3">
        <v>2.0000000000000001E-4</v>
      </c>
      <c r="E14" s="3">
        <v>2.2000000000000001E-4</v>
      </c>
      <c r="F14" s="5"/>
      <c r="G14" s="6">
        <v>46</v>
      </c>
      <c r="H14" s="3">
        <v>3.3800000000000002E-3</v>
      </c>
      <c r="I14" s="3">
        <v>2.0899999999999998E-3</v>
      </c>
      <c r="J14" s="5"/>
      <c r="K14" s="6">
        <v>84</v>
      </c>
      <c r="L14" s="3">
        <v>9.4780000000000003E-2</v>
      </c>
      <c r="M14" s="3">
        <v>6.0859999999999997E-2</v>
      </c>
    </row>
    <row r="15" spans="2:14" x14ac:dyDescent="0.2">
      <c r="C15" s="6">
        <v>9</v>
      </c>
      <c r="D15" s="3">
        <v>2.0000000000000001E-4</v>
      </c>
      <c r="E15" s="3">
        <v>2.1000000000000001E-4</v>
      </c>
      <c r="F15" s="5"/>
      <c r="G15" s="6">
        <v>47</v>
      </c>
      <c r="H15" s="3">
        <v>3.7699999999999999E-3</v>
      </c>
      <c r="I15" s="3">
        <v>2.3E-3</v>
      </c>
      <c r="J15" s="5"/>
      <c r="K15" s="6">
        <v>85</v>
      </c>
      <c r="L15" s="3">
        <v>0.10465000000000001</v>
      </c>
      <c r="M15" s="3">
        <v>6.7150000000000001E-2</v>
      </c>
    </row>
    <row r="16" spans="2:14" x14ac:dyDescent="0.2">
      <c r="C16" s="6">
        <v>10</v>
      </c>
      <c r="D16" s="3">
        <v>1.9000000000000001E-4</v>
      </c>
      <c r="E16" s="3">
        <v>1.9000000000000001E-4</v>
      </c>
      <c r="F16" s="5"/>
      <c r="G16" s="6">
        <v>48</v>
      </c>
      <c r="H16" s="3">
        <v>4.1799999999999997E-3</v>
      </c>
      <c r="I16" s="3">
        <v>2.5300000000000001E-3</v>
      </c>
      <c r="J16" s="5"/>
      <c r="K16" s="6">
        <v>86</v>
      </c>
      <c r="L16" s="3">
        <v>0.11533</v>
      </c>
      <c r="M16" s="3">
        <v>7.3179999999999995E-2</v>
      </c>
    </row>
    <row r="17" spans="3:13" x14ac:dyDescent="0.2">
      <c r="C17" s="6">
        <v>11</v>
      </c>
      <c r="D17" s="3">
        <v>1.9000000000000001E-4</v>
      </c>
      <c r="E17" s="3">
        <v>1.8000000000000001E-4</v>
      </c>
      <c r="F17" s="5"/>
      <c r="G17" s="6">
        <v>49</v>
      </c>
      <c r="H17" s="3">
        <v>4.6100000000000004E-3</v>
      </c>
      <c r="I17" s="3">
        <v>2.7699999999999999E-3</v>
      </c>
      <c r="J17" s="5"/>
      <c r="K17" s="6">
        <v>87</v>
      </c>
      <c r="L17" s="3">
        <v>0.12698000000000001</v>
      </c>
      <c r="M17" s="3">
        <v>8.1549999999999997E-2</v>
      </c>
    </row>
    <row r="18" spans="3:13" x14ac:dyDescent="0.2">
      <c r="C18" s="6">
        <v>12</v>
      </c>
      <c r="D18" s="3">
        <v>1.9000000000000001E-4</v>
      </c>
      <c r="E18" s="3">
        <v>2.0000000000000001E-4</v>
      </c>
      <c r="F18" s="5"/>
      <c r="G18" s="6">
        <v>50</v>
      </c>
      <c r="H18" s="3">
        <v>5.0800000000000003E-3</v>
      </c>
      <c r="I18" s="3">
        <v>3.0500000000000002E-3</v>
      </c>
      <c r="J18" s="5"/>
      <c r="K18" s="6">
        <v>88</v>
      </c>
      <c r="L18" s="3">
        <v>0.13947000000000001</v>
      </c>
      <c r="M18" s="3">
        <v>9.0450000000000003E-2</v>
      </c>
    </row>
    <row r="19" spans="3:13" x14ac:dyDescent="0.2">
      <c r="C19" s="6">
        <v>13</v>
      </c>
      <c r="D19" s="3">
        <v>2.0000000000000001E-4</v>
      </c>
      <c r="E19" s="3">
        <v>2.2000000000000001E-4</v>
      </c>
      <c r="F19" s="5"/>
      <c r="G19" s="6">
        <v>51</v>
      </c>
      <c r="H19" s="3">
        <v>5.5599999999999998E-3</v>
      </c>
      <c r="I19" s="3">
        <v>3.3500000000000001E-3</v>
      </c>
      <c r="J19" s="5"/>
      <c r="K19" s="6">
        <v>89</v>
      </c>
      <c r="L19" s="3">
        <v>0.15271000000000001</v>
      </c>
      <c r="M19" s="3">
        <v>0.10001</v>
      </c>
    </row>
    <row r="20" spans="3:13" x14ac:dyDescent="0.2">
      <c r="C20" s="6">
        <v>14</v>
      </c>
      <c r="D20" s="3">
        <v>2.3000000000000001E-4</v>
      </c>
      <c r="E20" s="3">
        <v>2.3000000000000001E-4</v>
      </c>
      <c r="F20" s="5"/>
      <c r="G20" s="6">
        <v>52</v>
      </c>
      <c r="H20" s="3">
        <v>6.0899999999999999E-3</v>
      </c>
      <c r="I20" s="3">
        <v>3.6800000000000001E-3</v>
      </c>
      <c r="J20" s="5"/>
      <c r="K20" s="6">
        <v>90</v>
      </c>
      <c r="L20" s="3">
        <v>0.16658999999999999</v>
      </c>
      <c r="M20" s="3">
        <v>0.10913</v>
      </c>
    </row>
    <row r="21" spans="3:13" x14ac:dyDescent="0.2">
      <c r="C21" s="6">
        <v>15</v>
      </c>
      <c r="D21" s="3">
        <v>2.7E-4</v>
      </c>
      <c r="E21" s="3">
        <v>2.3000000000000001E-4</v>
      </c>
      <c r="F21" s="5"/>
      <c r="G21" s="6">
        <v>53</v>
      </c>
      <c r="H21" s="3">
        <v>6.6699999999999997E-3</v>
      </c>
      <c r="I21" s="3">
        <v>4.0299999999999997E-3</v>
      </c>
      <c r="J21" s="5"/>
      <c r="K21" s="6">
        <v>91</v>
      </c>
      <c r="L21" s="3">
        <v>0.17990999999999999</v>
      </c>
      <c r="M21" s="3">
        <v>0.11521000000000001</v>
      </c>
    </row>
    <row r="22" spans="3:13" x14ac:dyDescent="0.2">
      <c r="C22" s="6">
        <v>16</v>
      </c>
      <c r="D22" s="3">
        <v>3.1E-4</v>
      </c>
      <c r="E22" s="3">
        <v>2.4000000000000001E-4</v>
      </c>
      <c r="F22" s="5"/>
      <c r="G22" s="6">
        <v>54</v>
      </c>
      <c r="H22" s="3">
        <v>7.2700000000000004E-3</v>
      </c>
      <c r="I22" s="3">
        <v>4.4200000000000003E-3</v>
      </c>
      <c r="J22" s="5"/>
      <c r="K22" s="6">
        <v>92</v>
      </c>
      <c r="L22" s="3">
        <v>0.19389999999999999</v>
      </c>
      <c r="M22" s="3">
        <v>0.12499</v>
      </c>
    </row>
    <row r="23" spans="3:13" x14ac:dyDescent="0.2">
      <c r="C23" s="6">
        <v>17</v>
      </c>
      <c r="D23" s="3">
        <v>3.6999999999999999E-4</v>
      </c>
      <c r="E23" s="3">
        <v>2.4000000000000001E-4</v>
      </c>
      <c r="F23" s="5"/>
      <c r="G23" s="6">
        <v>55</v>
      </c>
      <c r="H23" s="3">
        <v>7.8899999999999994E-3</v>
      </c>
      <c r="I23" s="3">
        <v>4.8300000000000001E-3</v>
      </c>
      <c r="J23" s="5"/>
      <c r="K23" s="6">
        <v>93</v>
      </c>
      <c r="L23" s="3">
        <v>0.20874000000000001</v>
      </c>
      <c r="M23" s="3">
        <v>0.13825999999999999</v>
      </c>
    </row>
    <row r="24" spans="3:13" x14ac:dyDescent="0.2">
      <c r="C24" s="6">
        <v>18</v>
      </c>
      <c r="D24" s="3">
        <v>4.2999999999999999E-4</v>
      </c>
      <c r="E24" s="3">
        <v>2.5000000000000001E-4</v>
      </c>
      <c r="F24" s="5"/>
      <c r="G24" s="6">
        <v>56</v>
      </c>
      <c r="H24" s="3">
        <v>8.4700000000000001E-3</v>
      </c>
      <c r="I24" s="3">
        <v>5.2399999999999999E-3</v>
      </c>
      <c r="J24" s="5"/>
      <c r="K24" s="6">
        <v>94</v>
      </c>
      <c r="L24" s="3">
        <v>0.22450999999999999</v>
      </c>
      <c r="M24" s="3">
        <v>0.15451000000000001</v>
      </c>
    </row>
    <row r="25" spans="3:13" x14ac:dyDescent="0.2">
      <c r="C25" s="6">
        <v>19</v>
      </c>
      <c r="D25" s="3">
        <v>4.6999999999999999E-4</v>
      </c>
      <c r="E25" s="3">
        <v>2.5999999999999998E-4</v>
      </c>
      <c r="F25" s="5"/>
      <c r="G25" s="6">
        <v>57</v>
      </c>
      <c r="H25" s="3">
        <v>8.9800000000000001E-3</v>
      </c>
      <c r="I25" s="3">
        <v>5.6299999999999996E-3</v>
      </c>
      <c r="J25" s="5"/>
      <c r="K25" s="6">
        <v>95</v>
      </c>
      <c r="L25" s="3">
        <v>0.24126</v>
      </c>
      <c r="M25" s="3">
        <v>0.17429</v>
      </c>
    </row>
    <row r="26" spans="3:13" x14ac:dyDescent="0.2">
      <c r="C26" s="6">
        <v>20</v>
      </c>
      <c r="D26" s="3">
        <v>4.8999999999999998E-4</v>
      </c>
      <c r="E26" s="3">
        <v>2.7E-4</v>
      </c>
      <c r="F26" s="5"/>
      <c r="G26" s="6">
        <v>58</v>
      </c>
      <c r="H26" s="3">
        <v>9.3900000000000008E-3</v>
      </c>
      <c r="I26" s="3">
        <v>6.0099999999999997E-3</v>
      </c>
      <c r="J26" s="5"/>
      <c r="K26" s="6">
        <v>96</v>
      </c>
      <c r="L26" s="3">
        <v>0.25714999999999999</v>
      </c>
      <c r="M26" s="3">
        <v>0.19155</v>
      </c>
    </row>
    <row r="27" spans="3:13" x14ac:dyDescent="0.2">
      <c r="C27" s="6">
        <v>21</v>
      </c>
      <c r="D27" s="3">
        <v>4.8999999999999998E-4</v>
      </c>
      <c r="E27" s="3">
        <v>2.7999999999999998E-4</v>
      </c>
      <c r="F27" s="5"/>
      <c r="G27" s="6">
        <v>59</v>
      </c>
      <c r="H27" s="3">
        <v>9.7099999999999999E-3</v>
      </c>
      <c r="I27" s="3">
        <v>6.3600000000000002E-3</v>
      </c>
      <c r="J27" s="5"/>
      <c r="K27" s="6">
        <v>97</v>
      </c>
      <c r="L27" s="3">
        <v>0.27418999999999999</v>
      </c>
      <c r="M27" s="3">
        <v>0.20596</v>
      </c>
    </row>
    <row r="28" spans="3:13" x14ac:dyDescent="0.2">
      <c r="C28" s="6">
        <v>22</v>
      </c>
      <c r="D28" s="3">
        <v>4.8999999999999998E-4</v>
      </c>
      <c r="E28" s="3">
        <v>2.9999999999999997E-4</v>
      </c>
      <c r="F28" s="5"/>
      <c r="G28" s="6">
        <v>60</v>
      </c>
      <c r="H28" s="3">
        <v>9.9900000000000006E-3</v>
      </c>
      <c r="I28" s="3">
        <v>6.7099999999999998E-3</v>
      </c>
      <c r="J28" s="5"/>
      <c r="K28" s="6">
        <v>98</v>
      </c>
      <c r="L28" s="3">
        <v>0.29249000000000003</v>
      </c>
      <c r="M28" s="3">
        <v>0.22227</v>
      </c>
    </row>
    <row r="29" spans="3:13" x14ac:dyDescent="0.2">
      <c r="C29" s="6">
        <v>23</v>
      </c>
      <c r="D29" s="3">
        <v>4.8999999999999998E-4</v>
      </c>
      <c r="E29" s="3">
        <v>3.2000000000000003E-4</v>
      </c>
      <c r="F29" s="5"/>
      <c r="G29" s="6">
        <v>61</v>
      </c>
      <c r="H29" s="3">
        <v>1.0240000000000001E-2</v>
      </c>
      <c r="I29" s="3">
        <v>7.0699999999999999E-3</v>
      </c>
      <c r="J29" s="5"/>
      <c r="K29" s="6">
        <v>99</v>
      </c>
      <c r="L29" s="3">
        <v>0.31214999999999998</v>
      </c>
      <c r="M29" s="3">
        <v>0.23735999999999999</v>
      </c>
    </row>
    <row r="30" spans="3:13" x14ac:dyDescent="0.2">
      <c r="C30" s="6">
        <v>24</v>
      </c>
      <c r="D30" s="3">
        <v>5.0000000000000001E-4</v>
      </c>
      <c r="E30" s="3">
        <v>3.4000000000000002E-4</v>
      </c>
      <c r="F30" s="5"/>
      <c r="G30" s="6">
        <v>62</v>
      </c>
      <c r="H30" s="3">
        <v>1.0460000000000001E-2</v>
      </c>
      <c r="I30" s="3">
        <v>7.4599999999999996E-3</v>
      </c>
      <c r="J30" s="5"/>
      <c r="K30" s="6">
        <v>100</v>
      </c>
      <c r="L30" s="3">
        <v>0.33331</v>
      </c>
      <c r="M30" s="3">
        <v>0.2581</v>
      </c>
    </row>
    <row r="31" spans="3:13" x14ac:dyDescent="0.2">
      <c r="C31" s="6">
        <v>25</v>
      </c>
      <c r="D31" s="3">
        <v>5.1999999999999995E-4</v>
      </c>
      <c r="E31" s="3">
        <v>3.8000000000000002E-4</v>
      </c>
      <c r="F31" s="5"/>
      <c r="G31" s="6">
        <v>63</v>
      </c>
      <c r="H31" s="3">
        <v>1.0710000000000001E-2</v>
      </c>
      <c r="I31" s="3">
        <v>7.8799999999999999E-3</v>
      </c>
      <c r="J31" s="5"/>
      <c r="K31" s="6">
        <v>101</v>
      </c>
      <c r="L31" s="3">
        <v>0.35163</v>
      </c>
      <c r="M31" s="3">
        <v>0.28067999999999999</v>
      </c>
    </row>
    <row r="32" spans="3:13" x14ac:dyDescent="0.2">
      <c r="C32" s="6">
        <v>26</v>
      </c>
      <c r="D32" s="3">
        <v>5.5000000000000003E-4</v>
      </c>
      <c r="E32" s="3">
        <v>4.2000000000000002E-4</v>
      </c>
      <c r="F32" s="5"/>
      <c r="G32" s="6">
        <v>64</v>
      </c>
      <c r="H32" s="3">
        <v>1.1039999999999999E-2</v>
      </c>
      <c r="I32" s="3">
        <v>8.3300000000000006E-3</v>
      </c>
      <c r="J32" s="5"/>
      <c r="K32" s="6">
        <v>102</v>
      </c>
      <c r="L32" s="3">
        <v>0.37131999999999998</v>
      </c>
      <c r="M32" s="3">
        <v>0.30562</v>
      </c>
    </row>
    <row r="33" spans="3:13" x14ac:dyDescent="0.2">
      <c r="C33" s="6">
        <v>27</v>
      </c>
      <c r="D33" s="3">
        <v>5.9999999999999995E-4</v>
      </c>
      <c r="E33" s="3">
        <v>4.6000000000000001E-4</v>
      </c>
      <c r="F33" s="5"/>
      <c r="G33" s="6">
        <v>65</v>
      </c>
      <c r="H33" s="3">
        <v>1.146E-2</v>
      </c>
      <c r="I33" s="3">
        <v>8.8299999999999993E-3</v>
      </c>
      <c r="J33" s="5"/>
      <c r="K33" s="6">
        <v>103</v>
      </c>
      <c r="L33" s="3">
        <v>0.39250000000000002</v>
      </c>
      <c r="M33" s="3">
        <v>0.33315</v>
      </c>
    </row>
    <row r="34" spans="3:13" x14ac:dyDescent="0.2">
      <c r="C34" s="6">
        <v>28</v>
      </c>
      <c r="D34" s="3">
        <v>6.4999999999999997E-4</v>
      </c>
      <c r="E34" s="3">
        <v>4.8999999999999998E-4</v>
      </c>
      <c r="F34" s="5"/>
      <c r="G34" s="6">
        <v>66</v>
      </c>
      <c r="H34" s="3">
        <v>1.1990000000000001E-2</v>
      </c>
      <c r="I34" s="3">
        <v>9.4000000000000004E-3</v>
      </c>
      <c r="J34" s="5"/>
      <c r="K34" s="6">
        <v>104</v>
      </c>
      <c r="L34" s="3">
        <v>0.41526999999999997</v>
      </c>
      <c r="M34" s="3">
        <v>0.36369000000000001</v>
      </c>
    </row>
    <row r="35" spans="3:13" x14ac:dyDescent="0.2">
      <c r="C35" s="6">
        <v>29</v>
      </c>
      <c r="D35" s="3">
        <v>6.9999999999999999E-4</v>
      </c>
      <c r="E35" s="3">
        <v>5.1999999999999995E-4</v>
      </c>
      <c r="F35" s="5"/>
      <c r="G35" s="6">
        <v>67</v>
      </c>
      <c r="H35" s="3">
        <v>1.26E-2</v>
      </c>
      <c r="I35" s="3">
        <v>1.005E-2</v>
      </c>
      <c r="J35" s="5"/>
      <c r="K35" s="6">
        <v>105</v>
      </c>
      <c r="L35" s="3">
        <v>0.43973000000000001</v>
      </c>
      <c r="M35" s="3">
        <v>0.39317999999999997</v>
      </c>
    </row>
    <row r="36" spans="3:13" x14ac:dyDescent="0.2">
      <c r="C36" s="6">
        <v>30</v>
      </c>
      <c r="D36" s="3">
        <v>7.5000000000000002E-4</v>
      </c>
      <c r="E36" s="3">
        <v>5.5999999999999995E-4</v>
      </c>
      <c r="F36" s="5"/>
      <c r="G36" s="6">
        <v>68</v>
      </c>
      <c r="H36" s="3">
        <v>1.329E-2</v>
      </c>
      <c r="I36" s="3">
        <v>1.076E-2</v>
      </c>
      <c r="J36" s="5"/>
      <c r="K36" s="6">
        <v>106</v>
      </c>
      <c r="L36" s="3">
        <v>0.46601999999999999</v>
      </c>
      <c r="M36" s="3">
        <v>0.42882999999999999</v>
      </c>
    </row>
    <row r="37" spans="3:13" x14ac:dyDescent="0.2">
      <c r="C37" s="6">
        <v>31</v>
      </c>
      <c r="D37" s="3">
        <v>8.0999999999999996E-4</v>
      </c>
      <c r="E37" s="3">
        <v>5.9999999999999995E-4</v>
      </c>
      <c r="F37" s="5"/>
      <c r="G37" s="6">
        <v>69</v>
      </c>
      <c r="H37" s="3">
        <v>1.405E-2</v>
      </c>
      <c r="I37" s="3">
        <v>1.15E-2</v>
      </c>
      <c r="J37" s="5"/>
      <c r="K37" s="6">
        <v>107</v>
      </c>
      <c r="L37" s="3">
        <v>0.49429000000000001</v>
      </c>
      <c r="M37" s="3">
        <v>0.46604000000000001</v>
      </c>
    </row>
    <row r="38" spans="3:13" x14ac:dyDescent="0.2">
      <c r="C38" s="6">
        <v>32</v>
      </c>
      <c r="D38" s="3">
        <v>8.7000000000000001E-4</v>
      </c>
      <c r="E38" s="3">
        <v>6.4000000000000005E-4</v>
      </c>
      <c r="F38" s="5"/>
      <c r="G38" s="6">
        <v>70</v>
      </c>
      <c r="H38" s="3">
        <v>1.485E-2</v>
      </c>
      <c r="I38" s="3">
        <v>1.2290000000000001E-2</v>
      </c>
      <c r="J38" s="5"/>
      <c r="K38" s="6">
        <v>108</v>
      </c>
      <c r="L38" s="3">
        <v>0.52466999999999997</v>
      </c>
      <c r="M38" s="3">
        <v>0.50427</v>
      </c>
    </row>
    <row r="39" spans="3:13" x14ac:dyDescent="0.2">
      <c r="C39" s="6">
        <v>33</v>
      </c>
      <c r="D39" s="3">
        <v>9.3000000000000005E-4</v>
      </c>
      <c r="E39" s="3">
        <v>6.8999999999999997E-4</v>
      </c>
      <c r="F39" s="5"/>
      <c r="G39" s="6">
        <v>71</v>
      </c>
      <c r="H39" s="3">
        <v>1.5740000000000001E-2</v>
      </c>
      <c r="I39" s="3">
        <v>1.3140000000000001E-2</v>
      </c>
      <c r="J39" s="5"/>
      <c r="K39" s="6">
        <v>109</v>
      </c>
      <c r="L39" s="3">
        <v>0.55732999999999999</v>
      </c>
      <c r="M39" s="3">
        <v>0.54476999999999998</v>
      </c>
    </row>
    <row r="40" spans="3:13" x14ac:dyDescent="0.2">
      <c r="C40" s="6">
        <v>34</v>
      </c>
      <c r="D40" s="3">
        <v>9.8999999999999999E-4</v>
      </c>
      <c r="E40" s="3">
        <v>7.3999999999999999E-4</v>
      </c>
      <c r="F40" s="5"/>
      <c r="G40" s="6">
        <v>72</v>
      </c>
      <c r="H40" s="3">
        <v>1.67E-2</v>
      </c>
      <c r="I40" s="3">
        <v>1.406E-2</v>
      </c>
      <c r="J40" s="5"/>
      <c r="K40" s="6">
        <v>110</v>
      </c>
      <c r="L40" s="3">
        <v>0.59243999999999997</v>
      </c>
      <c r="M40" s="3">
        <v>0.58701999999999999</v>
      </c>
    </row>
    <row r="41" spans="3:13" x14ac:dyDescent="0.2">
      <c r="C41" s="6">
        <v>35</v>
      </c>
      <c r="D41" s="3">
        <v>1.07E-3</v>
      </c>
      <c r="E41" s="3">
        <v>8.0000000000000004E-4</v>
      </c>
      <c r="F41" s="5"/>
      <c r="G41" s="6">
        <v>73</v>
      </c>
      <c r="H41" s="3">
        <v>1.7770000000000001E-2</v>
      </c>
      <c r="I41" s="3">
        <v>1.508E-2</v>
      </c>
      <c r="J41" s="5"/>
      <c r="K41" s="6">
        <v>111</v>
      </c>
      <c r="L41" s="3">
        <v>1</v>
      </c>
      <c r="M41" s="3">
        <v>1</v>
      </c>
    </row>
    <row r="42" spans="3:13" x14ac:dyDescent="0.2">
      <c r="C42" s="6">
        <v>36</v>
      </c>
      <c r="D42" s="3">
        <v>1.16E-3</v>
      </c>
      <c r="E42" s="3">
        <v>8.5999999999999998E-4</v>
      </c>
      <c r="F42" s="5"/>
      <c r="G42" s="6">
        <v>74</v>
      </c>
      <c r="H42" s="3">
        <v>1.8950000000000002E-2</v>
      </c>
      <c r="I42" s="3">
        <v>1.6199999999999999E-2</v>
      </c>
      <c r="J42" s="5"/>
      <c r="K42" s="4"/>
      <c r="L42" s="3"/>
      <c r="M42" s="3"/>
    </row>
    <row r="43" spans="3:13" x14ac:dyDescent="0.2">
      <c r="C43" s="6">
        <v>37</v>
      </c>
      <c r="D43" s="3">
        <v>1.2700000000000001E-3</v>
      </c>
      <c r="E43" s="3">
        <v>9.3000000000000005E-4</v>
      </c>
      <c r="F43" s="5"/>
      <c r="G43" s="6">
        <v>75</v>
      </c>
      <c r="H43" s="3">
        <v>2.026E-2</v>
      </c>
      <c r="I43" s="3">
        <v>1.7430000000000001E-2</v>
      </c>
      <c r="J43" s="5"/>
      <c r="K43" s="4"/>
      <c r="L43" s="3"/>
      <c r="M43" s="3"/>
    </row>
    <row r="44" spans="3:13" s="2" customFormat="1" x14ac:dyDescent="0.2"/>
    <row r="45" spans="3:13" s="2" customFormat="1" x14ac:dyDescent="0.2"/>
  </sheetData>
  <mergeCells count="2">
    <mergeCell ref="B2:N2"/>
    <mergeCell ref="B3:N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K16" workbookViewId="0">
      <selection activeCell="M20" sqref="M20:M24"/>
    </sheetView>
  </sheetViews>
  <sheetFormatPr defaultRowHeight="15" x14ac:dyDescent="0.25"/>
  <cols>
    <col min="3" max="3" width="12.5703125" bestFit="1" customWidth="1"/>
    <col min="4" max="4" width="14.85546875" bestFit="1" customWidth="1"/>
    <col min="5" max="5" width="12.5703125" bestFit="1" customWidth="1"/>
    <col min="8" max="9" width="11.5703125" bestFit="1" customWidth="1"/>
    <col min="10" max="10" width="14.28515625" bestFit="1" customWidth="1"/>
    <col min="14" max="14" width="10.5703125" bestFit="1" customWidth="1"/>
    <col min="15" max="15" width="11.5703125" bestFit="1" customWidth="1"/>
    <col min="17" max="17" width="13.85546875" bestFit="1" customWidth="1"/>
    <col min="18" max="18" width="14.28515625" bestFit="1" customWidth="1"/>
  </cols>
  <sheetData>
    <row r="1" spans="1:18" x14ac:dyDescent="0.25">
      <c r="B1" s="40" t="s">
        <v>21</v>
      </c>
      <c r="C1" s="10" t="s">
        <v>22</v>
      </c>
      <c r="D1" s="10" t="s">
        <v>23</v>
      </c>
      <c r="E1" s="10" t="s">
        <v>24</v>
      </c>
      <c r="G1" s="10" t="s">
        <v>65</v>
      </c>
      <c r="H1" s="10"/>
      <c r="I1" t="s">
        <v>39</v>
      </c>
      <c r="J1" s="14">
        <v>5234545.4440942304</v>
      </c>
      <c r="K1" s="14"/>
      <c r="M1" s="14"/>
      <c r="N1" s="14"/>
      <c r="O1" s="14"/>
      <c r="Q1" s="14"/>
    </row>
    <row r="2" spans="1:18" x14ac:dyDescent="0.25">
      <c r="B2" s="40"/>
      <c r="C2" s="14">
        <v>200000000</v>
      </c>
      <c r="D2" s="14">
        <v>150000000</v>
      </c>
      <c r="E2" s="14">
        <v>100000000</v>
      </c>
      <c r="G2" s="14"/>
      <c r="M2" s="14"/>
      <c r="N2" s="14"/>
      <c r="O2" s="14"/>
      <c r="Q2" s="14"/>
    </row>
    <row r="3" spans="1:18" x14ac:dyDescent="0.25">
      <c r="M3" s="14"/>
      <c r="N3" s="14"/>
      <c r="O3" s="14"/>
      <c r="Q3" s="14"/>
    </row>
    <row r="4" spans="1:18" x14ac:dyDescent="0.25">
      <c r="A4" t="s">
        <v>51</v>
      </c>
      <c r="B4" t="s">
        <v>10</v>
      </c>
      <c r="C4" t="s">
        <v>43</v>
      </c>
      <c r="D4" t="s">
        <v>15</v>
      </c>
      <c r="E4" t="s">
        <v>13</v>
      </c>
      <c r="F4" t="s">
        <v>32</v>
      </c>
      <c r="G4" t="s">
        <v>48</v>
      </c>
      <c r="H4" t="s">
        <v>41</v>
      </c>
      <c r="I4" t="s">
        <v>42</v>
      </c>
      <c r="J4" t="s">
        <v>44</v>
      </c>
      <c r="K4" t="s">
        <v>52</v>
      </c>
      <c r="L4" t="s">
        <v>33</v>
      </c>
      <c r="M4" s="14" t="s">
        <v>34</v>
      </c>
      <c r="N4" s="14" t="s">
        <v>49</v>
      </c>
      <c r="O4" s="14" t="s">
        <v>45</v>
      </c>
      <c r="P4" t="s">
        <v>40</v>
      </c>
      <c r="Q4" s="14" t="s">
        <v>46</v>
      </c>
      <c r="R4" t="s">
        <v>47</v>
      </c>
    </row>
    <row r="5" spans="1:18" x14ac:dyDescent="0.25">
      <c r="A5">
        <v>50</v>
      </c>
      <c r="B5">
        <v>0</v>
      </c>
      <c r="C5">
        <f t="shared" ref="C5:C25" si="0">1.07^-(B5+1)</f>
        <v>0.93457943925233644</v>
      </c>
      <c r="D5">
        <v>0.99492000000000003</v>
      </c>
      <c r="E5">
        <v>1</v>
      </c>
      <c r="F5">
        <v>1.0160000000000002E-3</v>
      </c>
      <c r="G5">
        <v>4.0640000000000008E-3</v>
      </c>
      <c r="H5" s="15">
        <f>$C$2*C5*E5*F5</f>
        <v>189906.5420560748</v>
      </c>
      <c r="I5" s="15">
        <f>$D$2*C5*E5*G5</f>
        <v>569719.62616822438</v>
      </c>
      <c r="K5">
        <f t="shared" ref="K5:K24" si="1">SUM(H5:J5)</f>
        <v>759626.16822429921</v>
      </c>
      <c r="L5">
        <v>0.4</v>
      </c>
      <c r="M5" s="14">
        <v>400000</v>
      </c>
      <c r="N5" s="14">
        <f>((L5*$J$1)+M5)*1*E5</f>
        <v>2493818.1776376925</v>
      </c>
      <c r="O5" s="14">
        <f t="shared" ref="O5:O24" si="2">H5+I5+J5+N5</f>
        <v>3253444.3458619919</v>
      </c>
      <c r="P5">
        <v>1</v>
      </c>
      <c r="Q5" s="14">
        <f t="shared" ref="Q5:Q19" si="3">$J$1*P5</f>
        <v>5234545.4440942304</v>
      </c>
      <c r="R5" s="18">
        <f t="shared" ref="R5:R25" si="4">O5-Q5</f>
        <v>-1981101.0982322386</v>
      </c>
    </row>
    <row r="6" spans="1:18" x14ac:dyDescent="0.25">
      <c r="A6">
        <v>51</v>
      </c>
      <c r="B6">
        <v>1</v>
      </c>
      <c r="C6">
        <f t="shared" si="0"/>
        <v>0.87343872827321156</v>
      </c>
      <c r="D6">
        <v>0.99443999999999999</v>
      </c>
      <c r="E6">
        <f>D5</f>
        <v>0.99492000000000003</v>
      </c>
      <c r="F6">
        <v>1.1119999999999999E-3</v>
      </c>
      <c r="G6">
        <v>4.4479999999999997E-3</v>
      </c>
      <c r="H6" s="15">
        <f t="shared" ref="H6:H24" si="5">$C$2*C6*E6*F6</f>
        <v>193265.96908026899</v>
      </c>
      <c r="I6" s="15">
        <f t="shared" ref="I6:I24" si="6">$D$2*C6*E6*G6</f>
        <v>579797.90724080696</v>
      </c>
      <c r="K6">
        <f t="shared" si="1"/>
        <v>773063.87632107595</v>
      </c>
      <c r="L6">
        <v>0.4</v>
      </c>
      <c r="M6" s="14">
        <v>400000</v>
      </c>
      <c r="N6" s="14">
        <f>((L6*$J$1)+M6)*C5*E6</f>
        <v>2318831.3843881241</v>
      </c>
      <c r="O6" s="14">
        <f t="shared" si="2"/>
        <v>3091895.2607092001</v>
      </c>
      <c r="P6">
        <f>C5*E6</f>
        <v>0.92983177570093456</v>
      </c>
      <c r="Q6" s="14">
        <f t="shared" si="3"/>
        <v>4867246.6852693753</v>
      </c>
      <c r="R6" s="18">
        <f t="shared" si="4"/>
        <v>-1775351.4245601753</v>
      </c>
    </row>
    <row r="7" spans="1:18" x14ac:dyDescent="0.25">
      <c r="A7">
        <v>52</v>
      </c>
      <c r="B7">
        <v>2</v>
      </c>
      <c r="C7">
        <f t="shared" si="0"/>
        <v>0.81629787689085187</v>
      </c>
      <c r="D7">
        <v>0.99390999999999996</v>
      </c>
      <c r="E7">
        <f>PRODUCT($D$5:D6)</f>
        <v>0.98938824479999998</v>
      </c>
      <c r="F7">
        <v>1.2180000000000001E-3</v>
      </c>
      <c r="G7">
        <v>4.8720000000000005E-3</v>
      </c>
      <c r="H7" s="15">
        <f t="shared" si="5"/>
        <v>196740.01356138516</v>
      </c>
      <c r="I7" s="15">
        <f t="shared" si="6"/>
        <v>590220.04068415554</v>
      </c>
      <c r="K7">
        <f t="shared" si="1"/>
        <v>786960.05424554064</v>
      </c>
      <c r="L7">
        <v>0.4</v>
      </c>
      <c r="M7" s="14">
        <v>400000</v>
      </c>
      <c r="N7" s="14">
        <f t="shared" ref="N7:N24" si="7">((L7*$J$1)+M7)*C6*E7</f>
        <v>2155082.8802718935</v>
      </c>
      <c r="O7" s="14">
        <f t="shared" si="2"/>
        <v>2942042.9345174339</v>
      </c>
      <c r="P7">
        <f t="shared" ref="P7:P19" si="8">C6*E7</f>
        <v>0.86417001030657692</v>
      </c>
      <c r="Q7" s="14">
        <f t="shared" si="3"/>
        <v>4523537.1903731562</v>
      </c>
      <c r="R7" s="18">
        <f t="shared" si="4"/>
        <v>-1581494.2558557224</v>
      </c>
    </row>
    <row r="8" spans="1:18" x14ac:dyDescent="0.25">
      <c r="A8">
        <v>53</v>
      </c>
      <c r="B8">
        <v>3</v>
      </c>
      <c r="C8">
        <f t="shared" si="0"/>
        <v>0.7628952120475252</v>
      </c>
      <c r="D8">
        <v>0.99333000000000005</v>
      </c>
      <c r="E8">
        <f>PRODUCT($D$5:D7)</f>
        <v>0.98336287038916792</v>
      </c>
      <c r="F8">
        <v>1.3340000000000001E-3</v>
      </c>
      <c r="G8">
        <v>5.3360000000000005E-3</v>
      </c>
      <c r="H8" s="15">
        <f t="shared" si="5"/>
        <v>200154.11385012534</v>
      </c>
      <c r="I8" s="15">
        <f t="shared" si="6"/>
        <v>600462.34155037592</v>
      </c>
      <c r="K8">
        <f t="shared" si="1"/>
        <v>800616.45540050126</v>
      </c>
      <c r="L8">
        <v>0.4</v>
      </c>
      <c r="M8" s="14">
        <v>400000</v>
      </c>
      <c r="N8" s="14">
        <f t="shared" si="7"/>
        <v>2001830.3042346144</v>
      </c>
      <c r="O8" s="14">
        <f t="shared" si="2"/>
        <v>2802446.7596351155</v>
      </c>
      <c r="P8">
        <f t="shared" si="8"/>
        <v>0.8027170233119717</v>
      </c>
      <c r="Q8" s="14">
        <f t="shared" si="3"/>
        <v>4201858.7372745639</v>
      </c>
      <c r="R8" s="18">
        <f t="shared" si="4"/>
        <v>-1399411.9776394484</v>
      </c>
    </row>
    <row r="9" spans="1:18" x14ac:dyDescent="0.25">
      <c r="A9">
        <v>54</v>
      </c>
      <c r="B9">
        <v>4</v>
      </c>
      <c r="C9">
        <f t="shared" si="0"/>
        <v>0.71298617948366838</v>
      </c>
      <c r="D9">
        <v>0.99273</v>
      </c>
      <c r="E9">
        <f>PRODUCT($D$5:D8)</f>
        <v>0.97680384004367227</v>
      </c>
      <c r="F9">
        <v>1.4540000000000002E-3</v>
      </c>
      <c r="G9">
        <v>5.8160000000000009E-3</v>
      </c>
      <c r="H9" s="15">
        <f t="shared" si="5"/>
        <v>202526.97313555132</v>
      </c>
      <c r="I9" s="15">
        <f t="shared" si="6"/>
        <v>607580.91940665396</v>
      </c>
      <c r="K9">
        <f t="shared" si="1"/>
        <v>810107.89254220529</v>
      </c>
      <c r="L9">
        <v>0.4</v>
      </c>
      <c r="M9" s="14">
        <v>400000</v>
      </c>
      <c r="N9" s="14">
        <f t="shared" si="7"/>
        <v>1858390.7440237103</v>
      </c>
      <c r="O9" s="14">
        <f t="shared" si="2"/>
        <v>2668498.6365659153</v>
      </c>
      <c r="P9">
        <f t="shared" si="8"/>
        <v>0.74519897267895419</v>
      </c>
      <c r="Q9" s="14">
        <f t="shared" si="3"/>
        <v>3900777.8873803206</v>
      </c>
      <c r="R9" s="18">
        <f t="shared" si="4"/>
        <v>-1232279.2508144053</v>
      </c>
    </row>
    <row r="10" spans="1:18" x14ac:dyDescent="0.25">
      <c r="A10">
        <v>55</v>
      </c>
      <c r="B10">
        <v>5</v>
      </c>
      <c r="C10">
        <f t="shared" si="0"/>
        <v>0.66634222381651254</v>
      </c>
      <c r="D10">
        <v>0.99211000000000005</v>
      </c>
      <c r="E10">
        <f>PRODUCT($D$5:D9)</f>
        <v>0.9697024761265548</v>
      </c>
      <c r="F10">
        <v>1.578E-3</v>
      </c>
      <c r="G10">
        <v>6.3119999999999999E-3</v>
      </c>
      <c r="H10" s="15">
        <f t="shared" si="5"/>
        <v>203926.10910313186</v>
      </c>
      <c r="I10" s="15">
        <f t="shared" si="6"/>
        <v>611778.32730939565</v>
      </c>
      <c r="K10">
        <f t="shared" si="1"/>
        <v>815704.43641252746</v>
      </c>
      <c r="L10">
        <v>0.4</v>
      </c>
      <c r="M10" s="14">
        <v>400000</v>
      </c>
      <c r="N10" s="14">
        <f t="shared" si="7"/>
        <v>1724187.1432847271</v>
      </c>
      <c r="O10" s="14">
        <f t="shared" si="2"/>
        <v>2539891.5796972546</v>
      </c>
      <c r="P10">
        <f t="shared" si="8"/>
        <v>0.69138446368932549</v>
      </c>
      <c r="Q10" s="14">
        <f t="shared" si="3"/>
        <v>3619083.3945224918</v>
      </c>
      <c r="R10" s="18">
        <f t="shared" si="4"/>
        <v>-1079191.8148252373</v>
      </c>
    </row>
    <row r="11" spans="1:18" x14ac:dyDescent="0.25">
      <c r="A11">
        <v>56</v>
      </c>
      <c r="B11">
        <v>6</v>
      </c>
      <c r="C11">
        <f t="shared" si="0"/>
        <v>0.62274974188459109</v>
      </c>
      <c r="D11">
        <v>0.99153000000000002</v>
      </c>
      <c r="E11">
        <f>PRODUCT($D$5:D10)</f>
        <v>0.9620515235899163</v>
      </c>
      <c r="F11">
        <v>1.6940000000000002E-3</v>
      </c>
      <c r="G11">
        <v>6.7760000000000008E-3</v>
      </c>
      <c r="H11" s="15">
        <f t="shared" si="5"/>
        <v>202980.95411280697</v>
      </c>
      <c r="I11" s="15">
        <f t="shared" si="6"/>
        <v>608942.86233842093</v>
      </c>
      <c r="K11">
        <f t="shared" si="1"/>
        <v>811923.81645122787</v>
      </c>
      <c r="L11">
        <v>0.4</v>
      </c>
      <c r="M11" s="14">
        <v>400000</v>
      </c>
      <c r="N11" s="14">
        <f t="shared" si="7"/>
        <v>1598675.9875927202</v>
      </c>
      <c r="O11" s="14">
        <f t="shared" si="2"/>
        <v>2410599.8040439482</v>
      </c>
      <c r="P11">
        <f t="shared" si="8"/>
        <v>0.64105555165496886</v>
      </c>
      <c r="Q11" s="14">
        <f t="shared" si="3"/>
        <v>3355634.4173268308</v>
      </c>
      <c r="R11" s="18">
        <f t="shared" si="4"/>
        <v>-945034.61328288261</v>
      </c>
    </row>
    <row r="12" spans="1:18" x14ac:dyDescent="0.25">
      <c r="A12">
        <v>57</v>
      </c>
      <c r="B12">
        <v>7</v>
      </c>
      <c r="C12">
        <f t="shared" si="0"/>
        <v>0.5820091045650384</v>
      </c>
      <c r="D12">
        <v>0.99102000000000001</v>
      </c>
      <c r="E12">
        <f>PRODUCT($D$5:D11)</f>
        <v>0.95390294718510971</v>
      </c>
      <c r="F12">
        <v>1.7960000000000001E-3</v>
      </c>
      <c r="G12">
        <v>7.1840000000000003E-3</v>
      </c>
      <c r="H12" s="15">
        <f t="shared" si="5"/>
        <v>199420.72788782991</v>
      </c>
      <c r="I12" s="15">
        <f t="shared" si="6"/>
        <v>598262.18366348976</v>
      </c>
      <c r="K12">
        <f t="shared" si="1"/>
        <v>797682.91155131964</v>
      </c>
      <c r="L12">
        <v>0.4</v>
      </c>
      <c r="M12" s="14">
        <v>400000</v>
      </c>
      <c r="N12" s="14">
        <f t="shared" si="7"/>
        <v>1481434.7682035605</v>
      </c>
      <c r="O12" s="14">
        <f t="shared" si="2"/>
        <v>2279117.6797548803</v>
      </c>
      <c r="P12">
        <f t="shared" si="8"/>
        <v>0.59404281414247784</v>
      </c>
      <c r="Q12" s="14">
        <f t="shared" si="3"/>
        <v>3109544.106366423</v>
      </c>
      <c r="R12" s="18">
        <f t="shared" si="4"/>
        <v>-830426.4266115427</v>
      </c>
    </row>
    <row r="13" spans="1:18" x14ac:dyDescent="0.25">
      <c r="A13">
        <v>58</v>
      </c>
      <c r="B13">
        <v>8</v>
      </c>
      <c r="C13">
        <f t="shared" si="0"/>
        <v>0.54393374258414806</v>
      </c>
      <c r="D13">
        <v>0.99060999999999999</v>
      </c>
      <c r="E13">
        <f>PRODUCT($D$5:D12)</f>
        <v>0.94533689871938742</v>
      </c>
      <c r="F13">
        <v>1.8780000000000003E-3</v>
      </c>
      <c r="G13">
        <v>7.5120000000000013E-3</v>
      </c>
      <c r="H13" s="15">
        <f t="shared" si="5"/>
        <v>193133.75937864208</v>
      </c>
      <c r="I13" s="15">
        <f t="shared" si="6"/>
        <v>579401.27813592623</v>
      </c>
      <c r="K13">
        <f t="shared" si="1"/>
        <v>772535.03751456831</v>
      </c>
      <c r="L13">
        <v>0.4</v>
      </c>
      <c r="M13" s="14">
        <v>400000</v>
      </c>
      <c r="N13" s="14">
        <f t="shared" si="7"/>
        <v>1372085.4990514882</v>
      </c>
      <c r="O13" s="14">
        <f t="shared" si="2"/>
        <v>2144620.5365660563</v>
      </c>
      <c r="P13">
        <f t="shared" si="8"/>
        <v>0.55019468193596111</v>
      </c>
      <c r="Q13" s="14">
        <f t="shared" si="3"/>
        <v>2880019.0656927596</v>
      </c>
      <c r="R13" s="18">
        <f t="shared" si="4"/>
        <v>-735398.52912670327</v>
      </c>
    </row>
    <row r="14" spans="1:18" x14ac:dyDescent="0.25">
      <c r="A14">
        <v>59</v>
      </c>
      <c r="B14">
        <v>9</v>
      </c>
      <c r="C14">
        <f t="shared" si="0"/>
        <v>0.5083492921347178</v>
      </c>
      <c r="D14">
        <v>0.99029</v>
      </c>
      <c r="E14">
        <f>PRODUCT($D$5:D13)</f>
        <v>0.93646018524041241</v>
      </c>
      <c r="F14">
        <v>1.9420000000000001E-3</v>
      </c>
      <c r="G14">
        <v>7.7680000000000006E-3</v>
      </c>
      <c r="H14" s="15">
        <f t="shared" si="5"/>
        <v>184897.38199328413</v>
      </c>
      <c r="I14" s="15">
        <f t="shared" si="6"/>
        <v>554692.14597985242</v>
      </c>
      <c r="K14">
        <f t="shared" si="1"/>
        <v>739589.52797313652</v>
      </c>
      <c r="L14">
        <v>0.4</v>
      </c>
      <c r="M14" s="14">
        <v>400000</v>
      </c>
      <c r="N14" s="14">
        <f t="shared" si="7"/>
        <v>1270281.8843134532</v>
      </c>
      <c r="O14" s="14">
        <f t="shared" si="2"/>
        <v>2009871.4122865899</v>
      </c>
      <c r="P14">
        <f t="shared" si="8"/>
        <v>0.50937229333886214</v>
      </c>
      <c r="Q14" s="14">
        <f t="shared" si="3"/>
        <v>2666332.4174447707</v>
      </c>
      <c r="R14" s="18">
        <f t="shared" si="4"/>
        <v>-656461.00515818084</v>
      </c>
    </row>
    <row r="15" spans="1:18" x14ac:dyDescent="0.25">
      <c r="A15">
        <v>60</v>
      </c>
      <c r="B15">
        <v>10</v>
      </c>
      <c r="C15">
        <f t="shared" si="0"/>
        <v>0.47509279638758667</v>
      </c>
      <c r="D15">
        <v>0.99000999999999995</v>
      </c>
      <c r="E15">
        <f>PRODUCT($D$5:D14)</f>
        <v>0.92736715684172799</v>
      </c>
      <c r="F15">
        <v>1.9980000000000002E-3</v>
      </c>
      <c r="G15">
        <v>7.9920000000000008E-3</v>
      </c>
      <c r="H15" s="15">
        <f t="shared" si="5"/>
        <v>176057.94814644815</v>
      </c>
      <c r="I15" s="15">
        <f t="shared" si="6"/>
        <v>528173.84443934436</v>
      </c>
      <c r="K15">
        <f t="shared" si="1"/>
        <v>704231.79258579249</v>
      </c>
      <c r="L15">
        <v>0.4</v>
      </c>
      <c r="M15" s="14">
        <v>400000</v>
      </c>
      <c r="N15" s="14">
        <f t="shared" si="7"/>
        <v>1175651.8198287566</v>
      </c>
      <c r="O15" s="14">
        <f t="shared" si="2"/>
        <v>1879883.6124145491</v>
      </c>
      <c r="P15">
        <f t="shared" si="8"/>
        <v>0.47142643772947823</v>
      </c>
      <c r="Q15" s="14">
        <f t="shared" si="3"/>
        <v>2467703.1118424125</v>
      </c>
      <c r="R15" s="18">
        <f t="shared" si="4"/>
        <v>-587819.4994278634</v>
      </c>
    </row>
    <row r="16" spans="1:18" x14ac:dyDescent="0.25">
      <c r="A16">
        <v>61</v>
      </c>
      <c r="B16">
        <v>11</v>
      </c>
      <c r="C16">
        <f t="shared" si="0"/>
        <v>0.44401195924073528</v>
      </c>
      <c r="D16">
        <v>0.98975999999999997</v>
      </c>
      <c r="E16">
        <f>PRODUCT($D$5:D15)</f>
        <v>0.91810275894487903</v>
      </c>
      <c r="F16">
        <v>2.0480000000000003E-3</v>
      </c>
      <c r="G16">
        <v>8.1920000000000014E-3</v>
      </c>
      <c r="H16" s="15">
        <f t="shared" si="5"/>
        <v>166972.86851929716</v>
      </c>
      <c r="I16" s="15">
        <f t="shared" si="6"/>
        <v>500918.60555789142</v>
      </c>
      <c r="K16">
        <f t="shared" si="1"/>
        <v>667891.47407718864</v>
      </c>
      <c r="L16">
        <v>0.4</v>
      </c>
      <c r="M16" s="14">
        <v>400000</v>
      </c>
      <c r="N16" s="14">
        <f t="shared" si="7"/>
        <v>1087763.6057464178</v>
      </c>
      <c r="O16" s="14">
        <f t="shared" si="2"/>
        <v>1755655.0798236064</v>
      </c>
      <c r="P16">
        <f t="shared" si="8"/>
        <v>0.43618400711828098</v>
      </c>
      <c r="Q16" s="14">
        <f t="shared" si="3"/>
        <v>2283225.0072477632</v>
      </c>
      <c r="R16" s="18">
        <f t="shared" si="4"/>
        <v>-527569.92742415681</v>
      </c>
    </row>
    <row r="17" spans="1:18" x14ac:dyDescent="0.25">
      <c r="A17">
        <v>62</v>
      </c>
      <c r="B17">
        <v>12</v>
      </c>
      <c r="C17">
        <f t="shared" si="0"/>
        <v>0.41496444788853759</v>
      </c>
      <c r="D17">
        <v>0.98953999999999998</v>
      </c>
      <c r="E17">
        <f>PRODUCT($D$5:D16)</f>
        <v>0.90870138669328349</v>
      </c>
      <c r="F17">
        <v>2.0920000000000001E-3</v>
      </c>
      <c r="G17">
        <v>8.3680000000000004E-3</v>
      </c>
      <c r="H17" s="15">
        <f t="shared" si="5"/>
        <v>157769.75704362572</v>
      </c>
      <c r="I17" s="15">
        <f t="shared" si="6"/>
        <v>473309.27113087726</v>
      </c>
      <c r="K17">
        <f t="shared" si="1"/>
        <v>631079.02817450301</v>
      </c>
      <c r="L17">
        <v>0.4</v>
      </c>
      <c r="M17" s="14">
        <v>400000</v>
      </c>
      <c r="N17" s="14">
        <f t="shared" si="7"/>
        <v>1006191.5013304435</v>
      </c>
      <c r="O17" s="14">
        <f t="shared" si="2"/>
        <v>1637270.5295049464</v>
      </c>
      <c r="P17">
        <f t="shared" si="8"/>
        <v>0.4034742830704578</v>
      </c>
      <c r="Q17" s="14">
        <f t="shared" si="3"/>
        <v>2112004.4702556506</v>
      </c>
      <c r="R17" s="18">
        <f t="shared" si="4"/>
        <v>-474733.94075070415</v>
      </c>
    </row>
    <row r="18" spans="1:18" x14ac:dyDescent="0.25">
      <c r="A18">
        <v>63</v>
      </c>
      <c r="B18">
        <v>13</v>
      </c>
      <c r="C18">
        <f t="shared" si="0"/>
        <v>0.3878172410173249</v>
      </c>
      <c r="D18">
        <v>0.98929</v>
      </c>
      <c r="E18">
        <f>PRODUCT($D$5:D17)</f>
        <v>0.89919637018847176</v>
      </c>
      <c r="F18">
        <v>2.1420000000000002E-3</v>
      </c>
      <c r="G18">
        <v>8.568000000000001E-3</v>
      </c>
      <c r="H18" s="15">
        <f t="shared" si="5"/>
        <v>149393.29966162227</v>
      </c>
      <c r="I18" s="15">
        <f t="shared" si="6"/>
        <v>448179.89898486674</v>
      </c>
      <c r="K18">
        <f t="shared" si="1"/>
        <v>597573.19864648907</v>
      </c>
      <c r="L18">
        <v>0.4</v>
      </c>
      <c r="M18" s="14">
        <v>400000</v>
      </c>
      <c r="N18" s="14">
        <f t="shared" si="7"/>
        <v>930529.66189395054</v>
      </c>
      <c r="O18" s="14">
        <f t="shared" si="2"/>
        <v>1528102.8605404396</v>
      </c>
      <c r="P18">
        <f t="shared" si="8"/>
        <v>0.37313452529863622</v>
      </c>
      <c r="Q18" s="14">
        <f t="shared" si="3"/>
        <v>1953189.6294362396</v>
      </c>
      <c r="R18" s="18">
        <f t="shared" si="4"/>
        <v>-425086.76889579999</v>
      </c>
    </row>
    <row r="19" spans="1:18" x14ac:dyDescent="0.25">
      <c r="A19">
        <v>64</v>
      </c>
      <c r="B19">
        <v>14</v>
      </c>
      <c r="C19">
        <f t="shared" si="0"/>
        <v>0.36244601964235967</v>
      </c>
      <c r="D19">
        <v>0.98895999999999995</v>
      </c>
      <c r="E19">
        <f>PRODUCT($D$5:D18)</f>
        <v>0.88956597706375318</v>
      </c>
      <c r="F19">
        <v>2.2079999999999999E-3</v>
      </c>
      <c r="G19">
        <v>8.8319999999999996E-3</v>
      </c>
      <c r="H19" s="15">
        <f t="shared" si="5"/>
        <v>142380.51637840419</v>
      </c>
      <c r="I19" s="15">
        <f t="shared" si="6"/>
        <v>427141.5491352125</v>
      </c>
      <c r="K19">
        <f t="shared" si="1"/>
        <v>569522.06551361666</v>
      </c>
      <c r="L19">
        <v>0.4</v>
      </c>
      <c r="M19" s="14">
        <v>400000</v>
      </c>
      <c r="N19" s="14">
        <f t="shared" si="7"/>
        <v>860339.89646267891</v>
      </c>
      <c r="O19" s="14">
        <f t="shared" si="2"/>
        <v>1429861.9619762956</v>
      </c>
      <c r="P19">
        <f t="shared" si="8"/>
        <v>0.34498902292774569</v>
      </c>
      <c r="Q19" s="14">
        <f t="shared" si="3"/>
        <v>1805860.7182289513</v>
      </c>
      <c r="R19" s="18">
        <f t="shared" si="4"/>
        <v>-375998.75625265576</v>
      </c>
    </row>
    <row r="20" spans="1:18" x14ac:dyDescent="0.25">
      <c r="A20">
        <v>65</v>
      </c>
      <c r="B20">
        <v>15</v>
      </c>
      <c r="C20">
        <f t="shared" si="0"/>
        <v>0.33873459779659787</v>
      </c>
      <c r="D20">
        <v>0.98853999999999997</v>
      </c>
      <c r="E20">
        <f>PRODUCT($D$5:D19)</f>
        <v>0.87974516867696928</v>
      </c>
      <c r="F20">
        <v>2.2920000000000002E-3</v>
      </c>
      <c r="G20">
        <v>9.1680000000000008E-3</v>
      </c>
      <c r="H20" s="15">
        <f t="shared" si="5"/>
        <v>136603.25770123446</v>
      </c>
      <c r="I20" s="15">
        <f t="shared" si="6"/>
        <v>409809.77310370345</v>
      </c>
      <c r="K20">
        <f t="shared" si="1"/>
        <v>546413.03080493794</v>
      </c>
      <c r="M20" s="14">
        <v>750000</v>
      </c>
      <c r="N20" s="14">
        <f t="shared" si="7"/>
        <v>239145.10101492287</v>
      </c>
      <c r="O20" s="14">
        <f t="shared" si="2"/>
        <v>785558.13181986078</v>
      </c>
      <c r="Q20" s="14"/>
      <c r="R20" s="18">
        <f t="shared" si="4"/>
        <v>785558.13181986078</v>
      </c>
    </row>
    <row r="21" spans="1:18" x14ac:dyDescent="0.25">
      <c r="A21">
        <v>66</v>
      </c>
      <c r="B21">
        <v>16</v>
      </c>
      <c r="C21">
        <f t="shared" si="0"/>
        <v>0.31657439046411018</v>
      </c>
      <c r="D21">
        <v>0.98801000000000005</v>
      </c>
      <c r="E21">
        <f>PRODUCT($D$5:D20)</f>
        <v>0.8696632890439312</v>
      </c>
      <c r="F21">
        <v>2.3980000000000004E-3</v>
      </c>
      <c r="G21">
        <v>9.5920000000000016E-3</v>
      </c>
      <c r="H21" s="15">
        <f t="shared" si="5"/>
        <v>132040.17505603077</v>
      </c>
      <c r="I21" s="15">
        <f t="shared" si="6"/>
        <v>396120.52516809228</v>
      </c>
      <c r="K21">
        <f t="shared" si="1"/>
        <v>528160.70022412308</v>
      </c>
      <c r="M21" s="14">
        <v>750000</v>
      </c>
      <c r="N21" s="14">
        <f t="shared" si="7"/>
        <v>220938.78332457185</v>
      </c>
      <c r="O21" s="14">
        <f t="shared" si="2"/>
        <v>749099.48354869499</v>
      </c>
      <c r="Q21" s="14"/>
      <c r="R21" s="18">
        <f t="shared" si="4"/>
        <v>749099.48354869499</v>
      </c>
    </row>
    <row r="22" spans="1:18" x14ac:dyDescent="0.25">
      <c r="A22">
        <v>67</v>
      </c>
      <c r="B22">
        <v>17</v>
      </c>
      <c r="C22">
        <f t="shared" si="0"/>
        <v>0.29586391632159825</v>
      </c>
      <c r="D22">
        <v>0.98740000000000006</v>
      </c>
      <c r="E22">
        <f>PRODUCT($D$5:D21)</f>
        <v>0.85923602620829453</v>
      </c>
      <c r="F22">
        <v>2.5200000000000001E-3</v>
      </c>
      <c r="G22">
        <v>1.008E-2</v>
      </c>
      <c r="H22" s="15">
        <f t="shared" si="5"/>
        <v>128125.33562233111</v>
      </c>
      <c r="I22" s="15">
        <f t="shared" si="6"/>
        <v>384376.00686699327</v>
      </c>
      <c r="K22">
        <f t="shared" si="1"/>
        <v>512501.34248932439</v>
      </c>
      <c r="M22" s="14">
        <v>750000</v>
      </c>
      <c r="N22" s="14">
        <f t="shared" si="7"/>
        <v>204009.09094627129</v>
      </c>
      <c r="O22" s="14">
        <f t="shared" si="2"/>
        <v>716510.43343559571</v>
      </c>
      <c r="Q22" s="14"/>
      <c r="R22" s="18">
        <f t="shared" si="4"/>
        <v>716510.43343559571</v>
      </c>
    </row>
    <row r="23" spans="1:18" x14ac:dyDescent="0.25">
      <c r="A23">
        <v>68</v>
      </c>
      <c r="B23">
        <v>18</v>
      </c>
      <c r="C23">
        <f t="shared" si="0"/>
        <v>0.27650833301083949</v>
      </c>
      <c r="D23">
        <v>0.98670999999999998</v>
      </c>
      <c r="E23">
        <f>PRODUCT($D$5:D22)</f>
        <v>0.84840965227807008</v>
      </c>
      <c r="F23">
        <v>2.6580000000000002E-3</v>
      </c>
      <c r="G23">
        <v>1.0632000000000001E-2</v>
      </c>
      <c r="H23" s="15">
        <f t="shared" si="5"/>
        <v>124709.28723256777</v>
      </c>
      <c r="I23" s="15">
        <f t="shared" si="6"/>
        <v>374127.86169770331</v>
      </c>
      <c r="K23">
        <f t="shared" si="1"/>
        <v>498837.1489302711</v>
      </c>
      <c r="M23" s="14">
        <v>750000</v>
      </c>
      <c r="N23" s="14">
        <f t="shared" si="7"/>
        <v>188260.35177602639</v>
      </c>
      <c r="O23" s="14">
        <f t="shared" si="2"/>
        <v>687097.50070629746</v>
      </c>
      <c r="Q23" s="14"/>
      <c r="R23" s="18">
        <f t="shared" si="4"/>
        <v>687097.50070629746</v>
      </c>
    </row>
    <row r="24" spans="1:18" x14ac:dyDescent="0.25">
      <c r="A24">
        <v>69</v>
      </c>
      <c r="B24">
        <v>19</v>
      </c>
      <c r="C24">
        <f t="shared" si="0"/>
        <v>0.2584190028138687</v>
      </c>
      <c r="D24">
        <v>0.98594999999999999</v>
      </c>
      <c r="E24">
        <f>PRODUCT($D$5:D23)</f>
        <v>0.83713428799929446</v>
      </c>
      <c r="F24">
        <v>2.81E-3</v>
      </c>
      <c r="G24">
        <v>1.124E-2</v>
      </c>
      <c r="H24" s="15">
        <f t="shared" si="5"/>
        <v>121578.25125445452</v>
      </c>
      <c r="I24" s="15">
        <f t="shared" si="6"/>
        <v>364734.75376336358</v>
      </c>
      <c r="K24">
        <f t="shared" si="1"/>
        <v>486313.00501781807</v>
      </c>
      <c r="M24" s="14">
        <v>750000</v>
      </c>
      <c r="N24" s="14">
        <f t="shared" si="7"/>
        <v>173605.9548606757</v>
      </c>
      <c r="O24" s="14">
        <f t="shared" si="2"/>
        <v>659918.9598784938</v>
      </c>
      <c r="Q24" s="14"/>
      <c r="R24" s="18">
        <f t="shared" si="4"/>
        <v>659918.9598784938</v>
      </c>
    </row>
    <row r="25" spans="1:18" x14ac:dyDescent="0.25">
      <c r="A25">
        <v>70</v>
      </c>
      <c r="B25">
        <v>20</v>
      </c>
      <c r="C25">
        <f t="shared" si="0"/>
        <v>0.24151308674193336</v>
      </c>
      <c r="D25">
        <v>0.98514999999999997</v>
      </c>
      <c r="E25">
        <f>PRODUCT($D$5:D24)</f>
        <v>0.82537255125290432</v>
      </c>
      <c r="F25">
        <v>2.9700000000000004E-3</v>
      </c>
      <c r="G25">
        <v>1.1880000000000002E-2</v>
      </c>
      <c r="H25" s="15"/>
      <c r="I25" s="15"/>
      <c r="J25" s="19">
        <f>$E$2*C24*E25</f>
        <v>21329195.164471429</v>
      </c>
      <c r="K25">
        <f>SUM(H25:J25)</f>
        <v>21329195.164471429</v>
      </c>
      <c r="M25" s="14"/>
      <c r="N25" s="14"/>
      <c r="O25" s="14">
        <f>H25+I25+J25+N25</f>
        <v>21329195.164471429</v>
      </c>
      <c r="Q25" s="14"/>
      <c r="R25" s="18">
        <f t="shared" si="4"/>
        <v>21329195.164471429</v>
      </c>
    </row>
    <row r="26" spans="1:18" x14ac:dyDescent="0.25">
      <c r="M26" s="14"/>
      <c r="N26" s="14"/>
      <c r="O26" s="14"/>
      <c r="Q26" s="14" t="s">
        <v>66</v>
      </c>
      <c r="R26" s="27">
        <f>SUM(R5:R25)</f>
        <v>10320020.385002656</v>
      </c>
    </row>
  </sheetData>
  <mergeCells count="1">
    <mergeCell ref="B1:B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opLeftCell="K7" workbookViewId="0">
      <selection activeCell="J1" sqref="J1"/>
    </sheetView>
  </sheetViews>
  <sheetFormatPr defaultRowHeight="15" x14ac:dyDescent="0.25"/>
  <cols>
    <col min="3" max="3" width="12.5703125" bestFit="1" customWidth="1"/>
    <col min="4" max="4" width="14.85546875" bestFit="1" customWidth="1"/>
    <col min="5" max="5" width="12.5703125" bestFit="1" customWidth="1"/>
    <col min="8" max="9" width="11.5703125" bestFit="1" customWidth="1"/>
    <col min="10" max="10" width="14.28515625" bestFit="1" customWidth="1"/>
    <col min="14" max="14" width="10.5703125" bestFit="1" customWidth="1"/>
    <col min="15" max="15" width="11.5703125" bestFit="1" customWidth="1"/>
    <col min="17" max="17" width="13.85546875" bestFit="1" customWidth="1"/>
    <col min="18" max="18" width="14.28515625" bestFit="1" customWidth="1"/>
  </cols>
  <sheetData>
    <row r="1" spans="1:18" x14ac:dyDescent="0.25">
      <c r="B1" s="40" t="s">
        <v>21</v>
      </c>
      <c r="C1" s="10" t="s">
        <v>22</v>
      </c>
      <c r="D1" s="10" t="s">
        <v>23</v>
      </c>
      <c r="E1" s="10" t="s">
        <v>24</v>
      </c>
      <c r="G1" s="10" t="s">
        <v>64</v>
      </c>
      <c r="H1" s="10"/>
      <c r="I1" t="s">
        <v>39</v>
      </c>
      <c r="J1" s="14">
        <v>5234545.4440942304</v>
      </c>
      <c r="K1" s="14"/>
      <c r="M1" s="14"/>
      <c r="N1" s="14"/>
      <c r="O1" s="14"/>
      <c r="Q1" s="14"/>
    </row>
    <row r="2" spans="1:18" x14ac:dyDescent="0.25">
      <c r="B2" s="40"/>
      <c r="C2" s="14">
        <v>200000000</v>
      </c>
      <c r="D2" s="14">
        <v>150000000</v>
      </c>
      <c r="E2" s="14">
        <v>100000000</v>
      </c>
      <c r="G2" s="14"/>
      <c r="M2" s="14"/>
      <c r="N2" s="14"/>
      <c r="O2" s="14"/>
      <c r="Q2" s="14"/>
    </row>
    <row r="3" spans="1:18" x14ac:dyDescent="0.25">
      <c r="M3" s="14"/>
      <c r="N3" s="14"/>
      <c r="O3" s="14"/>
      <c r="Q3" s="14"/>
    </row>
    <row r="4" spans="1:18" x14ac:dyDescent="0.25">
      <c r="A4" t="s">
        <v>51</v>
      </c>
      <c r="B4" t="s">
        <v>10</v>
      </c>
      <c r="C4" t="s">
        <v>43</v>
      </c>
      <c r="D4" t="s">
        <v>15</v>
      </c>
      <c r="E4" t="s">
        <v>13</v>
      </c>
      <c r="F4" t="s">
        <v>32</v>
      </c>
      <c r="G4" t="s">
        <v>48</v>
      </c>
      <c r="H4" t="s">
        <v>41</v>
      </c>
      <c r="I4" t="s">
        <v>42</v>
      </c>
      <c r="J4" t="s">
        <v>44</v>
      </c>
      <c r="K4" t="s">
        <v>52</v>
      </c>
      <c r="L4" t="s">
        <v>33</v>
      </c>
      <c r="M4" s="14" t="s">
        <v>34</v>
      </c>
      <c r="N4" s="14" t="s">
        <v>49</v>
      </c>
      <c r="O4" s="14" t="s">
        <v>45</v>
      </c>
      <c r="P4" t="s">
        <v>40</v>
      </c>
      <c r="Q4" s="14" t="s">
        <v>46</v>
      </c>
      <c r="R4" t="s">
        <v>47</v>
      </c>
    </row>
    <row r="5" spans="1:18" x14ac:dyDescent="0.25">
      <c r="A5">
        <v>51</v>
      </c>
      <c r="B5">
        <v>0</v>
      </c>
      <c r="C5">
        <f t="shared" ref="C5:C24" si="0">1.07^-(B5+1)</f>
        <v>0.93457943925233644</v>
      </c>
      <c r="D5">
        <v>0.99443999999999999</v>
      </c>
      <c r="E5">
        <v>1</v>
      </c>
      <c r="F5">
        <v>1.1119999999999999E-3</v>
      </c>
      <c r="G5">
        <v>4.4479999999999997E-3</v>
      </c>
      <c r="H5" s="15">
        <f>$C$2*C5*E5*F5</f>
        <v>207850.46728971961</v>
      </c>
      <c r="I5" s="15">
        <f>$D$2*C5*E5*G5</f>
        <v>623551.40186915884</v>
      </c>
      <c r="K5">
        <f t="shared" ref="K5:K23" si="1">SUM(H5:J5)</f>
        <v>831401.86915887846</v>
      </c>
      <c r="L5">
        <v>0.4</v>
      </c>
      <c r="M5" s="14">
        <v>400000</v>
      </c>
      <c r="N5" s="14">
        <f>((L5*$J$1)+M5)*1*E5</f>
        <v>2493818.1776376925</v>
      </c>
      <c r="O5" s="14">
        <f t="shared" ref="O5:O23" si="2">H5+I5+J5+N5</f>
        <v>3325220.046796571</v>
      </c>
      <c r="P5">
        <v>1</v>
      </c>
      <c r="Q5" s="14">
        <f t="shared" ref="Q5:Q18" si="3">$J$1*P5</f>
        <v>5234545.4440942304</v>
      </c>
      <c r="R5" s="18">
        <f t="shared" ref="R5:R24" si="4">O5-Q5</f>
        <v>-1909325.3972976594</v>
      </c>
    </row>
    <row r="6" spans="1:18" x14ac:dyDescent="0.25">
      <c r="A6">
        <v>52</v>
      </c>
      <c r="B6">
        <v>1</v>
      </c>
      <c r="C6">
        <f t="shared" si="0"/>
        <v>0.87343872827321156</v>
      </c>
      <c r="D6">
        <v>0.99390999999999996</v>
      </c>
      <c r="E6">
        <f>D5</f>
        <v>0.99443999999999999</v>
      </c>
      <c r="F6">
        <v>1.2180000000000001E-3</v>
      </c>
      <c r="G6">
        <v>4.8720000000000005E-3</v>
      </c>
      <c r="H6" s="15">
        <f t="shared" ref="H6:H23" si="5">$C$2*C6*E6*F6</f>
        <v>211586.67481876147</v>
      </c>
      <c r="I6" s="15">
        <f t="shared" ref="I6:I23" si="6">$D$2*C6*E6*G6</f>
        <v>634760.02445628436</v>
      </c>
      <c r="K6">
        <f t="shared" si="1"/>
        <v>846346.69927504589</v>
      </c>
      <c r="L6">
        <v>0.4</v>
      </c>
      <c r="M6" s="14">
        <v>400000</v>
      </c>
      <c r="N6" s="14">
        <f>((L6*$J$1)+M6)*C5*E6</f>
        <v>2317712.6622149781</v>
      </c>
      <c r="O6" s="14">
        <f t="shared" si="2"/>
        <v>3164059.3614900243</v>
      </c>
      <c r="P6">
        <f>C5*E6</f>
        <v>0.92938317757009348</v>
      </c>
      <c r="Q6" s="14">
        <f t="shared" si="3"/>
        <v>4864898.4779673517</v>
      </c>
      <c r="R6" s="18">
        <f t="shared" si="4"/>
        <v>-1700839.1164773274</v>
      </c>
    </row>
    <row r="7" spans="1:18" x14ac:dyDescent="0.25">
      <c r="A7">
        <v>53</v>
      </c>
      <c r="B7">
        <v>2</v>
      </c>
      <c r="C7">
        <f t="shared" si="0"/>
        <v>0.81629787689085187</v>
      </c>
      <c r="D7">
        <v>0.99333000000000005</v>
      </c>
      <c r="E7">
        <f>PRODUCT($D$5:D6)</f>
        <v>0.98838386039999993</v>
      </c>
      <c r="F7">
        <v>1.3340000000000001E-3</v>
      </c>
      <c r="G7">
        <v>5.3360000000000005E-3</v>
      </c>
      <c r="H7" s="15">
        <f t="shared" si="5"/>
        <v>215258.41456562746</v>
      </c>
      <c r="I7" s="15">
        <f t="shared" si="6"/>
        <v>645775.24369688239</v>
      </c>
      <c r="K7">
        <f t="shared" si="1"/>
        <v>861033.65826250985</v>
      </c>
      <c r="L7">
        <v>0.4</v>
      </c>
      <c r="M7" s="14">
        <v>400000</v>
      </c>
      <c r="N7" s="14">
        <f t="shared" ref="N7:N24" si="7">((L7*$J$1)+M7)*C6*E7</f>
        <v>2152895.1328056906</v>
      </c>
      <c r="O7" s="14">
        <f t="shared" si="2"/>
        <v>3013928.7910682005</v>
      </c>
      <c r="P7">
        <f t="shared" ref="P7:P18" si="8">C6*E7</f>
        <v>0.86329274207354345</v>
      </c>
      <c r="Q7" s="14">
        <f t="shared" si="3"/>
        <v>4518945.0899406821</v>
      </c>
      <c r="R7" s="18">
        <f t="shared" si="4"/>
        <v>-1505016.2988724816</v>
      </c>
    </row>
    <row r="8" spans="1:18" x14ac:dyDescent="0.25">
      <c r="A8">
        <v>54</v>
      </c>
      <c r="B8">
        <v>3</v>
      </c>
      <c r="C8">
        <f t="shared" si="0"/>
        <v>0.7628952120475252</v>
      </c>
      <c r="D8">
        <v>0.99273</v>
      </c>
      <c r="E8">
        <f>PRODUCT($D$5:D7)</f>
        <v>0.981791340051132</v>
      </c>
      <c r="F8">
        <v>1.4540000000000002E-3</v>
      </c>
      <c r="G8">
        <v>5.8160000000000009E-3</v>
      </c>
      <c r="H8" s="15">
        <f t="shared" si="5"/>
        <v>217810.33777091617</v>
      </c>
      <c r="I8" s="15">
        <f t="shared" si="6"/>
        <v>653431.01331274852</v>
      </c>
      <c r="K8">
        <f t="shared" si="1"/>
        <v>871241.35108366469</v>
      </c>
      <c r="L8">
        <v>0.4</v>
      </c>
      <c r="M8" s="14">
        <v>400000</v>
      </c>
      <c r="N8" s="14">
        <f t="shared" si="7"/>
        <v>1998631.1423082959</v>
      </c>
      <c r="O8" s="14">
        <f t="shared" si="2"/>
        <v>2869872.4933919609</v>
      </c>
      <c r="P8">
        <f t="shared" si="8"/>
        <v>0.80143418643356346</v>
      </c>
      <c r="Q8" s="14">
        <f t="shared" si="3"/>
        <v>4195143.6693371758</v>
      </c>
      <c r="R8" s="18">
        <f t="shared" si="4"/>
        <v>-1325271.1759452149</v>
      </c>
    </row>
    <row r="9" spans="1:18" x14ac:dyDescent="0.25">
      <c r="A9">
        <v>55</v>
      </c>
      <c r="B9">
        <v>4</v>
      </c>
      <c r="C9">
        <f t="shared" si="0"/>
        <v>0.71298617948366838</v>
      </c>
      <c r="D9">
        <v>0.99211000000000005</v>
      </c>
      <c r="E9">
        <f>PRODUCT($D$5:D8)</f>
        <v>0.97465371700896031</v>
      </c>
      <c r="F9">
        <v>1.578E-3</v>
      </c>
      <c r="G9">
        <v>6.3119999999999999E-3</v>
      </c>
      <c r="H9" s="15">
        <f t="shared" si="5"/>
        <v>219315.057231085</v>
      </c>
      <c r="I9" s="15">
        <f t="shared" si="6"/>
        <v>657945.17169325508</v>
      </c>
      <c r="K9">
        <f t="shared" si="1"/>
        <v>877260.2289243401</v>
      </c>
      <c r="L9">
        <v>0.4</v>
      </c>
      <c r="M9" s="14">
        <v>400000</v>
      </c>
      <c r="N9" s="14">
        <f t="shared" si="7"/>
        <v>1854300.0877604813</v>
      </c>
      <c r="O9" s="14">
        <f t="shared" si="2"/>
        <v>2731560.3166848216</v>
      </c>
      <c r="P9">
        <f t="shared" si="8"/>
        <v>0.7435586541104594</v>
      </c>
      <c r="Q9" s="14">
        <f t="shared" si="3"/>
        <v>3892191.565290743</v>
      </c>
      <c r="R9" s="18">
        <f t="shared" si="4"/>
        <v>-1160631.2486059214</v>
      </c>
    </row>
    <row r="10" spans="1:18" x14ac:dyDescent="0.25">
      <c r="A10">
        <v>56</v>
      </c>
      <c r="B10">
        <v>5</v>
      </c>
      <c r="C10">
        <f t="shared" si="0"/>
        <v>0.66634222381651254</v>
      </c>
      <c r="D10">
        <v>0.99153000000000002</v>
      </c>
      <c r="E10">
        <f>PRODUCT($D$5:D9)</f>
        <v>0.96696369918175962</v>
      </c>
      <c r="F10">
        <v>1.6940000000000002E-3</v>
      </c>
      <c r="G10">
        <v>6.7760000000000008E-3</v>
      </c>
      <c r="H10" s="15">
        <f t="shared" si="5"/>
        <v>218298.57767529396</v>
      </c>
      <c r="I10" s="15">
        <f t="shared" si="6"/>
        <v>654895.73302588193</v>
      </c>
      <c r="K10">
        <f t="shared" si="1"/>
        <v>873194.31070117583</v>
      </c>
      <c r="L10">
        <v>0.4</v>
      </c>
      <c r="M10" s="14">
        <v>400000</v>
      </c>
      <c r="N10" s="14">
        <f t="shared" si="7"/>
        <v>1719317.4393159356</v>
      </c>
      <c r="O10" s="14">
        <f t="shared" si="2"/>
        <v>2592511.7500171112</v>
      </c>
      <c r="P10">
        <f t="shared" si="8"/>
        <v>0.689431753578998</v>
      </c>
      <c r="Q10" s="14">
        <f t="shared" si="3"/>
        <v>3608861.8447108399</v>
      </c>
      <c r="R10" s="18">
        <f t="shared" si="4"/>
        <v>-1016350.0946937287</v>
      </c>
    </row>
    <row r="11" spans="1:18" x14ac:dyDescent="0.25">
      <c r="A11">
        <v>57</v>
      </c>
      <c r="B11">
        <v>6</v>
      </c>
      <c r="C11">
        <f t="shared" si="0"/>
        <v>0.62274974188459109</v>
      </c>
      <c r="D11">
        <v>0.99102000000000001</v>
      </c>
      <c r="E11">
        <f>PRODUCT($D$5:D10)</f>
        <v>0.95877351664969013</v>
      </c>
      <c r="F11">
        <v>1.7960000000000001E-3</v>
      </c>
      <c r="G11">
        <v>7.1840000000000003E-3</v>
      </c>
      <c r="H11" s="15">
        <f t="shared" si="5"/>
        <v>214469.68483895995</v>
      </c>
      <c r="I11" s="15">
        <f t="shared" si="6"/>
        <v>643409.05451687984</v>
      </c>
      <c r="K11">
        <f t="shared" si="1"/>
        <v>857878.73935583979</v>
      </c>
      <c r="L11">
        <v>0.4</v>
      </c>
      <c r="M11" s="14">
        <v>400000</v>
      </c>
      <c r="N11" s="14">
        <f t="shared" si="7"/>
        <v>1593228.8043036724</v>
      </c>
      <c r="O11" s="14">
        <f t="shared" si="2"/>
        <v>2451107.543659512</v>
      </c>
      <c r="P11">
        <f t="shared" si="8"/>
        <v>0.63887127722073267</v>
      </c>
      <c r="Q11" s="14">
        <f t="shared" si="3"/>
        <v>3344200.7335384483</v>
      </c>
      <c r="R11" s="18">
        <f t="shared" si="4"/>
        <v>-893093.18987893639</v>
      </c>
    </row>
    <row r="12" spans="1:18" x14ac:dyDescent="0.25">
      <c r="A12">
        <v>58</v>
      </c>
      <c r="B12">
        <v>7</v>
      </c>
      <c r="C12">
        <f t="shared" si="0"/>
        <v>0.5820091045650384</v>
      </c>
      <c r="D12">
        <v>0.99060999999999999</v>
      </c>
      <c r="E12">
        <f>PRODUCT($D$5:D11)</f>
        <v>0.95016373047017588</v>
      </c>
      <c r="F12">
        <v>1.8780000000000003E-3</v>
      </c>
      <c r="G12">
        <v>7.5120000000000013E-3</v>
      </c>
      <c r="H12" s="15">
        <f t="shared" si="5"/>
        <v>207708.28060059805</v>
      </c>
      <c r="I12" s="15">
        <f t="shared" si="6"/>
        <v>623124.84180179413</v>
      </c>
      <c r="K12">
        <f t="shared" si="1"/>
        <v>830833.12240239221</v>
      </c>
      <c r="L12">
        <v>0.4</v>
      </c>
      <c r="M12" s="14">
        <v>400000</v>
      </c>
      <c r="N12" s="14">
        <f t="shared" si="7"/>
        <v>1475627.6725617058</v>
      </c>
      <c r="O12" s="14">
        <f t="shared" si="2"/>
        <v>2306460.7949640979</v>
      </c>
      <c r="P12">
        <f t="shared" si="8"/>
        <v>0.59171421789840217</v>
      </c>
      <c r="Q12" s="14">
        <f t="shared" si="3"/>
        <v>3097354.9635058618</v>
      </c>
      <c r="R12" s="18">
        <f t="shared" si="4"/>
        <v>-790894.16854176391</v>
      </c>
    </row>
    <row r="13" spans="1:18" x14ac:dyDescent="0.25">
      <c r="A13">
        <v>59</v>
      </c>
      <c r="B13">
        <v>8</v>
      </c>
      <c r="C13">
        <f t="shared" si="0"/>
        <v>0.54393374258414806</v>
      </c>
      <c r="D13">
        <v>0.99029</v>
      </c>
      <c r="E13">
        <f>PRODUCT($D$5:D12)</f>
        <v>0.94124169304106087</v>
      </c>
      <c r="F13">
        <v>1.9420000000000001E-3</v>
      </c>
      <c r="G13">
        <v>7.7680000000000006E-3</v>
      </c>
      <c r="H13" s="15">
        <f t="shared" si="5"/>
        <v>198850.35855426971</v>
      </c>
      <c r="I13" s="15">
        <f t="shared" si="6"/>
        <v>596551.07566280907</v>
      </c>
      <c r="K13">
        <f t="shared" si="1"/>
        <v>795401.43421707884</v>
      </c>
      <c r="L13">
        <v>0.4</v>
      </c>
      <c r="M13" s="14">
        <v>400000</v>
      </c>
      <c r="N13" s="14">
        <f t="shared" si="7"/>
        <v>1366141.6156227582</v>
      </c>
      <c r="O13" s="14">
        <f t="shared" si="2"/>
        <v>2161543.049839837</v>
      </c>
      <c r="P13">
        <f t="shared" si="8"/>
        <v>0.54781123494610862</v>
      </c>
      <c r="Q13" s="14">
        <f t="shared" si="3"/>
        <v>2867542.8041107869</v>
      </c>
      <c r="R13" s="18">
        <f t="shared" si="4"/>
        <v>-705999.75427094987</v>
      </c>
    </row>
    <row r="14" spans="1:18" x14ac:dyDescent="0.25">
      <c r="A14">
        <v>60</v>
      </c>
      <c r="B14">
        <v>9</v>
      </c>
      <c r="C14">
        <f t="shared" si="0"/>
        <v>0.5083492921347178</v>
      </c>
      <c r="D14">
        <v>0.99000999999999995</v>
      </c>
      <c r="E14">
        <f>PRODUCT($D$5:D13)</f>
        <v>0.93210223620163213</v>
      </c>
      <c r="F14">
        <v>1.9980000000000002E-3</v>
      </c>
      <c r="G14">
        <v>7.9920000000000008E-3</v>
      </c>
      <c r="H14" s="15">
        <f t="shared" si="5"/>
        <v>189343.87138332677</v>
      </c>
      <c r="I14" s="15">
        <f t="shared" si="6"/>
        <v>568031.61414998048</v>
      </c>
      <c r="K14">
        <f t="shared" si="1"/>
        <v>757375.48553330731</v>
      </c>
      <c r="L14">
        <v>0.4</v>
      </c>
      <c r="M14" s="14">
        <v>400000</v>
      </c>
      <c r="N14" s="14">
        <f t="shared" si="7"/>
        <v>1264370.4490981882</v>
      </c>
      <c r="O14" s="14">
        <f t="shared" si="2"/>
        <v>2021745.9346314955</v>
      </c>
      <c r="P14">
        <f t="shared" si="8"/>
        <v>0.50700185780820739</v>
      </c>
      <c r="Q14" s="14">
        <f t="shared" si="3"/>
        <v>2653924.264937263</v>
      </c>
      <c r="R14" s="18">
        <f t="shared" si="4"/>
        <v>-632178.33030576748</v>
      </c>
    </row>
    <row r="15" spans="1:18" x14ac:dyDescent="0.25">
      <c r="A15">
        <v>61</v>
      </c>
      <c r="B15">
        <v>10</v>
      </c>
      <c r="C15">
        <f t="shared" si="0"/>
        <v>0.47509279638758667</v>
      </c>
      <c r="D15">
        <v>0.98975999999999997</v>
      </c>
      <c r="E15">
        <f>PRODUCT($D$5:D14)</f>
        <v>0.92279053486197782</v>
      </c>
      <c r="F15">
        <v>2.0480000000000003E-3</v>
      </c>
      <c r="G15">
        <v>8.1920000000000014E-3</v>
      </c>
      <c r="H15" s="15">
        <f t="shared" si="5"/>
        <v>179573.20117763028</v>
      </c>
      <c r="I15" s="15">
        <f t="shared" si="6"/>
        <v>538719.60353289079</v>
      </c>
      <c r="K15">
        <f t="shared" si="1"/>
        <v>718292.80471052113</v>
      </c>
      <c r="L15">
        <v>0.4</v>
      </c>
      <c r="M15" s="14">
        <v>400000</v>
      </c>
      <c r="N15" s="14">
        <f t="shared" si="7"/>
        <v>1169849.8956184087</v>
      </c>
      <c r="O15" s="14">
        <f t="shared" si="2"/>
        <v>1888142.7003289298</v>
      </c>
      <c r="P15">
        <f t="shared" si="8"/>
        <v>0.46909991518570404</v>
      </c>
      <c r="Q15" s="14">
        <f t="shared" si="3"/>
        <v>2455524.823860317</v>
      </c>
      <c r="R15" s="18">
        <f t="shared" si="4"/>
        <v>-567382.12353138719</v>
      </c>
    </row>
    <row r="16" spans="1:18" x14ac:dyDescent="0.25">
      <c r="A16">
        <v>62</v>
      </c>
      <c r="B16">
        <v>11</v>
      </c>
      <c r="C16">
        <f t="shared" si="0"/>
        <v>0.44401195924073528</v>
      </c>
      <c r="D16">
        <v>0.98953999999999998</v>
      </c>
      <c r="E16">
        <f>PRODUCT($D$5:D15)</f>
        <v>0.91334115978499109</v>
      </c>
      <c r="F16">
        <v>2.0920000000000001E-3</v>
      </c>
      <c r="G16">
        <v>8.3680000000000004E-3</v>
      </c>
      <c r="H16" s="15">
        <f t="shared" si="5"/>
        <v>169675.5920442644</v>
      </c>
      <c r="I16" s="15">
        <f t="shared" si="6"/>
        <v>509026.77613279317</v>
      </c>
      <c r="K16">
        <f t="shared" si="1"/>
        <v>678702.36817705759</v>
      </c>
      <c r="L16">
        <v>0.4</v>
      </c>
      <c r="M16" s="14">
        <v>400000</v>
      </c>
      <c r="N16" s="14">
        <f t="shared" si="7"/>
        <v>1082122.0866236223</v>
      </c>
      <c r="O16" s="14">
        <f t="shared" si="2"/>
        <v>1760824.4548006798</v>
      </c>
      <c r="P16">
        <f t="shared" si="8"/>
        <v>0.43392180565813304</v>
      </c>
      <c r="Q16" s="14">
        <f t="shared" si="3"/>
        <v>2271383.4109009225</v>
      </c>
      <c r="R16" s="18">
        <f t="shared" si="4"/>
        <v>-510558.95610024268</v>
      </c>
    </row>
    <row r="17" spans="1:18" x14ac:dyDescent="0.25">
      <c r="A17">
        <v>63</v>
      </c>
      <c r="B17">
        <v>12</v>
      </c>
      <c r="C17">
        <f t="shared" si="0"/>
        <v>0.41496444788853759</v>
      </c>
      <c r="D17">
        <v>0.98929</v>
      </c>
      <c r="E17">
        <f>PRODUCT($D$5:D16)</f>
        <v>0.90378761125364004</v>
      </c>
      <c r="F17">
        <v>2.1420000000000002E-3</v>
      </c>
      <c r="G17">
        <v>8.568000000000001E-3</v>
      </c>
      <c r="H17" s="15">
        <f t="shared" si="5"/>
        <v>160667.019094938</v>
      </c>
      <c r="I17" s="15">
        <f t="shared" si="6"/>
        <v>482001.05728481413</v>
      </c>
      <c r="K17">
        <f t="shared" si="1"/>
        <v>642668.07637975214</v>
      </c>
      <c r="L17">
        <v>0.4</v>
      </c>
      <c r="M17" s="14">
        <v>400000</v>
      </c>
      <c r="N17" s="14">
        <f t="shared" si="7"/>
        <v>1000750.5510257377</v>
      </c>
      <c r="O17" s="14">
        <f t="shared" si="2"/>
        <v>1643418.6274054898</v>
      </c>
      <c r="P17">
        <f t="shared" si="8"/>
        <v>0.4012925080102327</v>
      </c>
      <c r="Q17" s="14">
        <f t="shared" si="3"/>
        <v>2100583.8695541108</v>
      </c>
      <c r="R17" s="18">
        <f t="shared" si="4"/>
        <v>-457165.24214862101</v>
      </c>
    </row>
    <row r="18" spans="1:18" x14ac:dyDescent="0.25">
      <c r="A18">
        <v>64</v>
      </c>
      <c r="B18">
        <v>13</v>
      </c>
      <c r="C18">
        <f t="shared" si="0"/>
        <v>0.3878172410173249</v>
      </c>
      <c r="D18">
        <v>0.98895999999999995</v>
      </c>
      <c r="E18">
        <f>PRODUCT($D$5:D17)</f>
        <v>0.89410804593711357</v>
      </c>
      <c r="F18">
        <v>2.2079999999999999E-3</v>
      </c>
      <c r="G18">
        <v>8.8319999999999996E-3</v>
      </c>
      <c r="H18" s="15">
        <f t="shared" si="5"/>
        <v>153125.02766543286</v>
      </c>
      <c r="I18" s="15">
        <f t="shared" si="6"/>
        <v>459375.08299629856</v>
      </c>
      <c r="K18">
        <f t="shared" si="1"/>
        <v>612500.11066173145</v>
      </c>
      <c r="L18">
        <v>0.4</v>
      </c>
      <c r="M18" s="14">
        <v>400000</v>
      </c>
      <c r="N18" s="14">
        <f t="shared" si="7"/>
        <v>925264.0304899551</v>
      </c>
      <c r="O18" s="14">
        <f t="shared" si="2"/>
        <v>1537764.1411516867</v>
      </c>
      <c r="P18">
        <f t="shared" si="8"/>
        <v>0.37102305163499355</v>
      </c>
      <c r="Q18" s="14">
        <f t="shared" si="3"/>
        <v>1942137.0245898939</v>
      </c>
      <c r="R18" s="18">
        <f t="shared" si="4"/>
        <v>-404372.88343820721</v>
      </c>
    </row>
    <row r="19" spans="1:18" x14ac:dyDescent="0.25">
      <c r="A19">
        <v>65</v>
      </c>
      <c r="B19">
        <v>14</v>
      </c>
      <c r="C19">
        <f t="shared" si="0"/>
        <v>0.36244601964235967</v>
      </c>
      <c r="D19">
        <v>0.98853999999999997</v>
      </c>
      <c r="E19">
        <f>PRODUCT($D$5:D18)</f>
        <v>0.88423709310996779</v>
      </c>
      <c r="F19">
        <v>2.2920000000000002E-3</v>
      </c>
      <c r="G19">
        <v>9.1680000000000008E-3</v>
      </c>
      <c r="H19" s="15">
        <f t="shared" si="5"/>
        <v>146911.79767249714</v>
      </c>
      <c r="I19" s="15">
        <f t="shared" si="6"/>
        <v>440735.39301749138</v>
      </c>
      <c r="K19">
        <f t="shared" si="1"/>
        <v>587647.19068998855</v>
      </c>
      <c r="M19" s="14">
        <v>750000</v>
      </c>
      <c r="N19" s="14">
        <f t="shared" si="7"/>
        <v>257191.79239131536</v>
      </c>
      <c r="O19" s="14">
        <f t="shared" si="2"/>
        <v>844838.98308130389</v>
      </c>
      <c r="Q19" s="14"/>
      <c r="R19" s="18">
        <f t="shared" si="4"/>
        <v>844838.98308130389</v>
      </c>
    </row>
    <row r="20" spans="1:18" x14ac:dyDescent="0.25">
      <c r="A20">
        <v>66</v>
      </c>
      <c r="B20">
        <v>15</v>
      </c>
      <c r="C20">
        <f t="shared" si="0"/>
        <v>0.33873459779659787</v>
      </c>
      <c r="D20">
        <v>0.98801000000000005</v>
      </c>
      <c r="E20">
        <f>PRODUCT($D$5:D19)</f>
        <v>0.87410373602292757</v>
      </c>
      <c r="F20">
        <v>2.3980000000000004E-3</v>
      </c>
      <c r="G20">
        <v>9.5920000000000016E-3</v>
      </c>
      <c r="H20" s="15">
        <f t="shared" si="5"/>
        <v>142004.36950704869</v>
      </c>
      <c r="I20" s="15">
        <f t="shared" si="6"/>
        <v>426013.10852114612</v>
      </c>
      <c r="K20">
        <f t="shared" si="1"/>
        <v>568017.47802819475</v>
      </c>
      <c r="M20" s="14">
        <v>750000</v>
      </c>
      <c r="N20" s="14">
        <f t="shared" si="7"/>
        <v>237611.56490701946</v>
      </c>
      <c r="O20" s="14">
        <f t="shared" si="2"/>
        <v>805629.04293521424</v>
      </c>
      <c r="Q20" s="14"/>
      <c r="R20" s="18">
        <f t="shared" si="4"/>
        <v>805629.04293521424</v>
      </c>
    </row>
    <row r="21" spans="1:18" x14ac:dyDescent="0.25">
      <c r="A21">
        <v>67</v>
      </c>
      <c r="B21">
        <v>16</v>
      </c>
      <c r="C21">
        <f t="shared" si="0"/>
        <v>0.31657439046411018</v>
      </c>
      <c r="D21">
        <v>0.98740000000000006</v>
      </c>
      <c r="E21">
        <f>PRODUCT($D$5:D20)</f>
        <v>0.86362323222801274</v>
      </c>
      <c r="F21">
        <v>2.5200000000000001E-3</v>
      </c>
      <c r="G21">
        <v>1.008E-2</v>
      </c>
      <c r="H21" s="15">
        <f t="shared" si="5"/>
        <v>137794.10315994683</v>
      </c>
      <c r="I21" s="15">
        <f t="shared" si="6"/>
        <v>413382.30947984045</v>
      </c>
      <c r="K21">
        <f t="shared" si="1"/>
        <v>551176.4126397873</v>
      </c>
      <c r="M21" s="14">
        <v>750000</v>
      </c>
      <c r="N21" s="14">
        <f t="shared" si="7"/>
        <v>219404.3011624153</v>
      </c>
      <c r="O21" s="14">
        <f t="shared" si="2"/>
        <v>770580.7138022026</v>
      </c>
      <c r="Q21" s="14"/>
      <c r="R21" s="18">
        <f t="shared" si="4"/>
        <v>770580.7138022026</v>
      </c>
    </row>
    <row r="22" spans="1:18" x14ac:dyDescent="0.25">
      <c r="A22">
        <v>68</v>
      </c>
      <c r="B22">
        <v>17</v>
      </c>
      <c r="C22">
        <f t="shared" si="0"/>
        <v>0.29586391632159825</v>
      </c>
      <c r="D22">
        <v>0.98670999999999998</v>
      </c>
      <c r="E22">
        <f>PRODUCT($D$5:D21)</f>
        <v>0.85274157950193985</v>
      </c>
      <c r="F22">
        <v>2.6580000000000002E-3</v>
      </c>
      <c r="G22">
        <v>1.0632000000000001E-2</v>
      </c>
      <c r="H22" s="15">
        <f t="shared" si="5"/>
        <v>134120.26830182076</v>
      </c>
      <c r="I22" s="15">
        <f t="shared" si="6"/>
        <v>402360.80490546225</v>
      </c>
      <c r="K22">
        <f t="shared" si="1"/>
        <v>536481.07320728304</v>
      </c>
      <c r="M22" s="14">
        <v>750000</v>
      </c>
      <c r="N22" s="14">
        <f t="shared" si="7"/>
        <v>202467.10931567187</v>
      </c>
      <c r="O22" s="14">
        <f t="shared" si="2"/>
        <v>738948.18252295488</v>
      </c>
      <c r="Q22" s="14"/>
      <c r="R22" s="18">
        <f t="shared" si="4"/>
        <v>738948.18252295488</v>
      </c>
    </row>
    <row r="23" spans="1:18" x14ac:dyDescent="0.25">
      <c r="A23">
        <v>69</v>
      </c>
      <c r="B23">
        <v>18</v>
      </c>
      <c r="C23">
        <f t="shared" si="0"/>
        <v>0.27650833301083949</v>
      </c>
      <c r="D23">
        <v>0.98594999999999999</v>
      </c>
      <c r="E23">
        <f>PRODUCT($D$5:D22)</f>
        <v>0.84140864391035908</v>
      </c>
      <c r="F23">
        <v>2.81E-3</v>
      </c>
      <c r="G23">
        <v>1.124E-2</v>
      </c>
      <c r="H23" s="15">
        <f t="shared" si="5"/>
        <v>130752.9538478132</v>
      </c>
      <c r="I23" s="15">
        <f t="shared" si="6"/>
        <v>392258.86154343956</v>
      </c>
      <c r="K23">
        <f t="shared" si="1"/>
        <v>523011.81539125275</v>
      </c>
      <c r="M23" s="14">
        <v>750000</v>
      </c>
      <c r="N23" s="14">
        <f t="shared" si="7"/>
        <v>186706.84246062295</v>
      </c>
      <c r="O23" s="14">
        <f t="shared" si="2"/>
        <v>709718.65785187576</v>
      </c>
      <c r="Q23" s="14"/>
      <c r="R23" s="18">
        <f t="shared" si="4"/>
        <v>709718.65785187576</v>
      </c>
    </row>
    <row r="24" spans="1:18" x14ac:dyDescent="0.25">
      <c r="A24">
        <v>70</v>
      </c>
      <c r="B24">
        <v>19</v>
      </c>
      <c r="C24">
        <f t="shared" si="0"/>
        <v>0.2584190028138687</v>
      </c>
      <c r="D24">
        <v>0.98514999999999997</v>
      </c>
      <c r="E24">
        <f>PRODUCT($D$5:D23)</f>
        <v>0.82958685246341857</v>
      </c>
      <c r="F24">
        <v>2.9700000000000004E-3</v>
      </c>
      <c r="G24">
        <v>1.1880000000000002E-2</v>
      </c>
      <c r="H24" s="15"/>
      <c r="I24" s="15"/>
      <c r="J24" s="19">
        <f>$E$2*C23*E24</f>
        <v>22938767.766236909</v>
      </c>
      <c r="K24">
        <f>SUM(H24:J24)</f>
        <v>22938767.766236909</v>
      </c>
      <c r="M24" s="14"/>
      <c r="N24" s="14">
        <f t="shared" si="7"/>
        <v>0</v>
      </c>
      <c r="O24" s="14">
        <f>H24+I24+J24+N24</f>
        <v>22938767.766236909</v>
      </c>
      <c r="Q24" s="14"/>
      <c r="R24" s="18">
        <f t="shared" si="4"/>
        <v>22938767.766236909</v>
      </c>
    </row>
    <row r="25" spans="1:18" x14ac:dyDescent="0.25">
      <c r="M25" s="14"/>
      <c r="N25" s="14"/>
      <c r="O25" s="14"/>
      <c r="Q25" s="14" t="s">
        <v>67</v>
      </c>
      <c r="R25" s="27">
        <f>SUM(R5:R24)</f>
        <v>13229405.366322253</v>
      </c>
    </row>
  </sheetData>
  <mergeCells count="1">
    <mergeCell ref="B1:B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opLeftCell="L11" workbookViewId="0">
      <selection activeCell="M18" sqref="M18:M22"/>
    </sheetView>
  </sheetViews>
  <sheetFormatPr defaultRowHeight="15" x14ac:dyDescent="0.25"/>
  <cols>
    <col min="3" max="3" width="14.28515625" customWidth="1"/>
    <col min="4" max="4" width="15.42578125" customWidth="1"/>
    <col min="5" max="5" width="17.140625" customWidth="1"/>
    <col min="8" max="8" width="14.42578125" customWidth="1"/>
    <col min="9" max="9" width="17.5703125" customWidth="1"/>
    <col min="10" max="10" width="20.5703125" customWidth="1"/>
    <col min="14" max="14" width="14.5703125" customWidth="1"/>
    <col min="15" max="15" width="15" customWidth="1"/>
    <col min="16" max="16" width="13" customWidth="1"/>
    <col min="17" max="17" width="18.28515625" customWidth="1"/>
    <col min="18" max="18" width="14" customWidth="1"/>
  </cols>
  <sheetData>
    <row r="1" spans="1:18" x14ac:dyDescent="0.25">
      <c r="B1" s="40" t="s">
        <v>21</v>
      </c>
      <c r="C1" s="10" t="s">
        <v>22</v>
      </c>
      <c r="D1" s="10" t="s">
        <v>23</v>
      </c>
      <c r="E1" s="10" t="s">
        <v>24</v>
      </c>
      <c r="G1" s="10" t="s">
        <v>95</v>
      </c>
      <c r="H1" s="10"/>
      <c r="I1" t="s">
        <v>39</v>
      </c>
      <c r="J1" s="14">
        <v>5234545.4440942304</v>
      </c>
      <c r="K1" s="14"/>
      <c r="M1" s="14"/>
      <c r="N1" s="14"/>
      <c r="O1" s="14"/>
      <c r="Q1" s="14"/>
    </row>
    <row r="2" spans="1:18" x14ac:dyDescent="0.25">
      <c r="B2" s="40"/>
      <c r="C2" s="14">
        <v>200000000</v>
      </c>
      <c r="D2" s="14">
        <v>150000000</v>
      </c>
      <c r="E2" s="14">
        <v>100000000</v>
      </c>
      <c r="G2" s="14"/>
      <c r="M2" s="14"/>
      <c r="N2" s="14"/>
      <c r="O2" s="14"/>
      <c r="Q2" s="14"/>
    </row>
    <row r="3" spans="1:18" x14ac:dyDescent="0.25">
      <c r="M3" s="14"/>
      <c r="N3" s="14"/>
      <c r="O3" s="14"/>
      <c r="Q3" s="14"/>
    </row>
    <row r="4" spans="1:18" x14ac:dyDescent="0.25">
      <c r="A4" t="s">
        <v>51</v>
      </c>
      <c r="B4" t="s">
        <v>10</v>
      </c>
      <c r="C4" t="s">
        <v>43</v>
      </c>
      <c r="D4" t="s">
        <v>15</v>
      </c>
      <c r="E4" t="s">
        <v>13</v>
      </c>
      <c r="F4" t="s">
        <v>32</v>
      </c>
      <c r="G4" t="s">
        <v>48</v>
      </c>
      <c r="H4" t="s">
        <v>41</v>
      </c>
      <c r="I4" t="s">
        <v>42</v>
      </c>
      <c r="J4" t="s">
        <v>44</v>
      </c>
      <c r="K4" t="s">
        <v>52</v>
      </c>
      <c r="L4" t="s">
        <v>33</v>
      </c>
      <c r="M4" s="14" t="s">
        <v>34</v>
      </c>
      <c r="N4" s="14" t="s">
        <v>49</v>
      </c>
      <c r="O4" s="14" t="s">
        <v>45</v>
      </c>
      <c r="P4" t="s">
        <v>40</v>
      </c>
      <c r="Q4" s="14" t="s">
        <v>46</v>
      </c>
      <c r="R4" t="s">
        <v>47</v>
      </c>
    </row>
    <row r="5" spans="1:18" x14ac:dyDescent="0.25">
      <c r="A5">
        <v>52</v>
      </c>
      <c r="B5">
        <v>0</v>
      </c>
      <c r="C5">
        <f t="shared" ref="C5:C23" si="0">1.07^-(B5+1)</f>
        <v>0.93457943925233644</v>
      </c>
      <c r="D5">
        <v>0.99390999999999996</v>
      </c>
      <c r="E5">
        <v>1</v>
      </c>
      <c r="F5">
        <v>1.2180000000000001E-3</v>
      </c>
      <c r="G5">
        <v>4.8720000000000005E-3</v>
      </c>
      <c r="H5" s="15">
        <f t="shared" ref="H5:H22" si="1">$C$2*C5*E5*F5</f>
        <v>227663.55140186919</v>
      </c>
      <c r="I5" s="15">
        <f t="shared" ref="I5:I22" si="2">$D$2*C5*E5*G5</f>
        <v>682990.65420560748</v>
      </c>
      <c r="K5">
        <f t="shared" ref="K5:K23" si="3">SUM(H5:J5)</f>
        <v>910654.20560747664</v>
      </c>
      <c r="L5">
        <v>0.4</v>
      </c>
      <c r="M5" s="14">
        <v>400000</v>
      </c>
      <c r="N5" s="14">
        <f>((L5*$J$1)+M5)*1*E5</f>
        <v>2493818.1776376925</v>
      </c>
      <c r="O5" s="14">
        <f t="shared" ref="O5:O23" si="4">H5+I5+J5+N5</f>
        <v>3404472.3832451692</v>
      </c>
      <c r="P5">
        <v>1</v>
      </c>
      <c r="Q5" s="14">
        <f t="shared" ref="Q5:Q17" si="5">$J$1*P5</f>
        <v>5234545.4440942304</v>
      </c>
      <c r="R5" s="18">
        <f t="shared" ref="R5:R23" si="6">O5-Q5</f>
        <v>-1830073.0608490612</v>
      </c>
    </row>
    <row r="6" spans="1:18" x14ac:dyDescent="0.25">
      <c r="A6">
        <v>53</v>
      </c>
      <c r="B6">
        <v>1</v>
      </c>
      <c r="C6">
        <f t="shared" si="0"/>
        <v>0.87343872827321156</v>
      </c>
      <c r="D6">
        <v>0.99333000000000005</v>
      </c>
      <c r="E6">
        <f>D5</f>
        <v>0.99390999999999996</v>
      </c>
      <c r="F6">
        <v>1.3340000000000001E-3</v>
      </c>
      <c r="G6">
        <v>5.3360000000000005E-3</v>
      </c>
      <c r="H6" s="15">
        <f t="shared" si="1"/>
        <v>231614.27897632981</v>
      </c>
      <c r="I6" s="15">
        <f t="shared" si="2"/>
        <v>694842.83692898939</v>
      </c>
      <c r="K6">
        <f t="shared" si="3"/>
        <v>926457.11590531922</v>
      </c>
      <c r="L6">
        <v>0.4</v>
      </c>
      <c r="M6" s="14">
        <v>400000</v>
      </c>
      <c r="N6" s="14">
        <f t="shared" ref="N6:N22" si="7">((L6*$J$1)+M6)*C5*E6</f>
        <v>2316477.4064821298</v>
      </c>
      <c r="O6" s="14">
        <f t="shared" si="4"/>
        <v>3242934.5223874492</v>
      </c>
      <c r="P6">
        <f t="shared" ref="P6:P17" si="8">C5*E6</f>
        <v>0.92888785046728972</v>
      </c>
      <c r="Q6" s="14">
        <f t="shared" si="5"/>
        <v>4862305.6657380341</v>
      </c>
      <c r="R6" s="18">
        <f t="shared" si="6"/>
        <v>-1619371.1433505849</v>
      </c>
    </row>
    <row r="7" spans="1:18" x14ac:dyDescent="0.25">
      <c r="A7">
        <v>54</v>
      </c>
      <c r="B7">
        <v>2</v>
      </c>
      <c r="C7">
        <f t="shared" si="0"/>
        <v>0.81629787689085187</v>
      </c>
      <c r="D7">
        <v>0.99273</v>
      </c>
      <c r="E7">
        <f>PRODUCT($D$5:D6)</f>
        <v>0.98728062029999997</v>
      </c>
      <c r="F7">
        <v>1.4540000000000002E-3</v>
      </c>
      <c r="G7">
        <v>5.8160000000000009E-3</v>
      </c>
      <c r="H7" s="15">
        <f t="shared" si="1"/>
        <v>234360.10359084536</v>
      </c>
      <c r="I7" s="15">
        <f t="shared" si="2"/>
        <v>703080.31077253621</v>
      </c>
      <c r="K7">
        <f t="shared" si="3"/>
        <v>937440.41436338157</v>
      </c>
      <c r="L7">
        <v>0.4</v>
      </c>
      <c r="M7" s="14">
        <v>400000</v>
      </c>
      <c r="N7" s="14">
        <f t="shared" si="7"/>
        <v>2150492.058112985</v>
      </c>
      <c r="O7" s="14">
        <f t="shared" si="4"/>
        <v>3087932.4724763664</v>
      </c>
      <c r="P7">
        <f t="shared" si="8"/>
        <v>0.86232912944361939</v>
      </c>
      <c r="Q7" s="14">
        <f t="shared" si="5"/>
        <v>4513901.0158388419</v>
      </c>
      <c r="R7" s="18">
        <f t="shared" si="6"/>
        <v>-1425968.5433624755</v>
      </c>
    </row>
    <row r="8" spans="1:18" x14ac:dyDescent="0.25">
      <c r="A8">
        <v>55</v>
      </c>
      <c r="B8">
        <v>3</v>
      </c>
      <c r="C8">
        <f t="shared" si="0"/>
        <v>0.7628952120475252</v>
      </c>
      <c r="D8">
        <v>0.99211000000000005</v>
      </c>
      <c r="E8">
        <f>PRODUCT($D$5:D7)</f>
        <v>0.98010309019041897</v>
      </c>
      <c r="F8">
        <v>1.578E-3</v>
      </c>
      <c r="G8">
        <v>6.3119999999999999E-3</v>
      </c>
      <c r="H8" s="15">
        <f t="shared" si="1"/>
        <v>235979.1553409567</v>
      </c>
      <c r="I8" s="15">
        <f t="shared" si="2"/>
        <v>707937.46602287004</v>
      </c>
      <c r="K8">
        <f t="shared" si="3"/>
        <v>943916.62136382679</v>
      </c>
      <c r="L8">
        <v>0.4</v>
      </c>
      <c r="M8" s="14">
        <v>400000</v>
      </c>
      <c r="N8" s="14">
        <f t="shared" si="7"/>
        <v>1995194.3746266386</v>
      </c>
      <c r="O8" s="14">
        <f t="shared" si="4"/>
        <v>2939110.9959904654</v>
      </c>
      <c r="P8">
        <f t="shared" si="8"/>
        <v>0.80005607165660209</v>
      </c>
      <c r="Q8" s="14">
        <f t="shared" si="5"/>
        <v>4187929.8649099935</v>
      </c>
      <c r="R8" s="18">
        <f t="shared" si="6"/>
        <v>-1248818.8689195281</v>
      </c>
    </row>
    <row r="9" spans="1:18" x14ac:dyDescent="0.25">
      <c r="A9">
        <v>56</v>
      </c>
      <c r="B9">
        <v>4</v>
      </c>
      <c r="C9">
        <f t="shared" si="0"/>
        <v>0.71298617948366838</v>
      </c>
      <c r="D9">
        <v>0.99153000000000002</v>
      </c>
      <c r="E9">
        <f>PRODUCT($D$5:D8)</f>
        <v>0.9723700768088166</v>
      </c>
      <c r="F9">
        <v>1.6940000000000002E-3</v>
      </c>
      <c r="G9">
        <v>6.7760000000000008E-3</v>
      </c>
      <c r="H9" s="15">
        <f t="shared" si="1"/>
        <v>234885.44116544438</v>
      </c>
      <c r="I9" s="15">
        <f t="shared" si="2"/>
        <v>704656.32349633321</v>
      </c>
      <c r="K9">
        <f t="shared" si="3"/>
        <v>939541.76466177753</v>
      </c>
      <c r="L9">
        <v>0.4</v>
      </c>
      <c r="M9" s="14">
        <v>400000</v>
      </c>
      <c r="N9" s="14">
        <f t="shared" si="7"/>
        <v>1849955.4121596587</v>
      </c>
      <c r="O9" s="14">
        <f t="shared" si="4"/>
        <v>2789497.1768214363</v>
      </c>
      <c r="P9">
        <f t="shared" si="8"/>
        <v>0.74181647593573052</v>
      </c>
      <c r="Q9" s="14">
        <f t="shared" si="5"/>
        <v>3883072.0544634154</v>
      </c>
      <c r="R9" s="18">
        <f t="shared" si="6"/>
        <v>-1093574.8776419791</v>
      </c>
    </row>
    <row r="10" spans="1:18" x14ac:dyDescent="0.25">
      <c r="A10">
        <v>57</v>
      </c>
      <c r="B10">
        <v>5</v>
      </c>
      <c r="C10">
        <f t="shared" si="0"/>
        <v>0.66634222381651254</v>
      </c>
      <c r="D10">
        <v>0.99102000000000001</v>
      </c>
      <c r="E10">
        <f>PRODUCT($D$5:D9)</f>
        <v>0.96413410225824592</v>
      </c>
      <c r="F10">
        <v>1.7960000000000001E-3</v>
      </c>
      <c r="G10">
        <v>7.1840000000000003E-3</v>
      </c>
      <c r="H10" s="15">
        <f t="shared" si="1"/>
        <v>230765.61962278988</v>
      </c>
      <c r="I10" s="15">
        <f t="shared" si="2"/>
        <v>692296.8588683696</v>
      </c>
      <c r="K10">
        <f t="shared" si="3"/>
        <v>923062.47849115951</v>
      </c>
      <c r="L10">
        <v>0.4</v>
      </c>
      <c r="M10" s="14">
        <v>400000</v>
      </c>
      <c r="N10" s="14">
        <f t="shared" si="7"/>
        <v>1714286.2521669779</v>
      </c>
      <c r="O10" s="14">
        <f t="shared" si="4"/>
        <v>2637348.7306581372</v>
      </c>
      <c r="P10">
        <f t="shared" si="8"/>
        <v>0.68741429007902322</v>
      </c>
      <c r="Q10" s="14">
        <f t="shared" si="5"/>
        <v>3598301.3403384206</v>
      </c>
      <c r="R10" s="18">
        <f t="shared" si="6"/>
        <v>-960952.60968028335</v>
      </c>
    </row>
    <row r="11" spans="1:18" x14ac:dyDescent="0.25">
      <c r="A11">
        <v>58</v>
      </c>
      <c r="B11">
        <v>6</v>
      </c>
      <c r="C11">
        <f t="shared" si="0"/>
        <v>0.62274974188459109</v>
      </c>
      <c r="D11">
        <v>0.99060999999999999</v>
      </c>
      <c r="E11">
        <f>PRODUCT($D$5:D10)</f>
        <v>0.95547617801996687</v>
      </c>
      <c r="F11">
        <v>1.8780000000000003E-3</v>
      </c>
      <c r="G11">
        <v>7.5120000000000013E-3</v>
      </c>
      <c r="H11" s="15">
        <f t="shared" si="1"/>
        <v>223490.46724049706</v>
      </c>
      <c r="I11" s="15">
        <f t="shared" si="2"/>
        <v>670471.40172149125</v>
      </c>
      <c r="K11">
        <f t="shared" si="3"/>
        <v>893961.86896198825</v>
      </c>
      <c r="L11">
        <v>0.4</v>
      </c>
      <c r="M11" s="14">
        <v>400000</v>
      </c>
      <c r="N11" s="14">
        <f t="shared" si="7"/>
        <v>1587749.4968434751</v>
      </c>
      <c r="O11" s="14">
        <f t="shared" si="4"/>
        <v>2481711.3658054634</v>
      </c>
      <c r="P11">
        <f t="shared" si="8"/>
        <v>0.63667412126552669</v>
      </c>
      <c r="Q11" s="14">
        <f t="shared" si="5"/>
        <v>3332699.6208431604</v>
      </c>
      <c r="R11" s="18">
        <f t="shared" si="6"/>
        <v>-850988.25503769703</v>
      </c>
    </row>
    <row r="12" spans="1:18" x14ac:dyDescent="0.25">
      <c r="A12">
        <v>59</v>
      </c>
      <c r="B12">
        <v>7</v>
      </c>
      <c r="C12">
        <f t="shared" si="0"/>
        <v>0.5820091045650384</v>
      </c>
      <c r="D12">
        <v>0.99029</v>
      </c>
      <c r="E12">
        <f>PRODUCT($D$5:D11)</f>
        <v>0.94650425670835936</v>
      </c>
      <c r="F12">
        <v>1.9420000000000001E-3</v>
      </c>
      <c r="G12">
        <v>7.7680000000000006E-3</v>
      </c>
      <c r="H12" s="15">
        <f t="shared" si="1"/>
        <v>213959.49846453138</v>
      </c>
      <c r="I12" s="15">
        <f t="shared" si="2"/>
        <v>641878.49539359414</v>
      </c>
      <c r="K12">
        <f t="shared" si="3"/>
        <v>855837.99385812553</v>
      </c>
      <c r="L12">
        <v>0.4</v>
      </c>
      <c r="M12" s="14">
        <v>400000</v>
      </c>
      <c r="N12" s="14">
        <f t="shared" si="7"/>
        <v>1469944.4196898269</v>
      </c>
      <c r="O12" s="14">
        <f t="shared" si="4"/>
        <v>2325782.4135479527</v>
      </c>
      <c r="P12">
        <f t="shared" si="8"/>
        <v>0.58943528155779756</v>
      </c>
      <c r="Q12" s="14">
        <f t="shared" si="5"/>
        <v>3085425.7676667692</v>
      </c>
      <c r="R12" s="18">
        <f t="shared" si="6"/>
        <v>-759643.35411881655</v>
      </c>
    </row>
    <row r="13" spans="1:18" x14ac:dyDescent="0.25">
      <c r="A13">
        <v>60</v>
      </c>
      <c r="B13">
        <v>8</v>
      </c>
      <c r="C13">
        <f t="shared" si="0"/>
        <v>0.54393374258414806</v>
      </c>
      <c r="D13">
        <v>0.99000999999999995</v>
      </c>
      <c r="E13">
        <f>PRODUCT($D$5:D12)</f>
        <v>0.93731370037572115</v>
      </c>
      <c r="F13">
        <v>1.9980000000000002E-3</v>
      </c>
      <c r="G13">
        <v>7.9920000000000008E-3</v>
      </c>
      <c r="H13" s="15">
        <f t="shared" si="1"/>
        <v>203730.68498869686</v>
      </c>
      <c r="I13" s="15">
        <f t="shared" si="2"/>
        <v>611192.05496609048</v>
      </c>
      <c r="K13">
        <f t="shared" si="3"/>
        <v>814922.73995478731</v>
      </c>
      <c r="L13">
        <v>0.4</v>
      </c>
      <c r="M13" s="14">
        <v>400000</v>
      </c>
      <c r="N13" s="14">
        <f t="shared" si="7"/>
        <v>1360440.4293220921</v>
      </c>
      <c r="O13" s="14">
        <f t="shared" si="4"/>
        <v>2175363.1692768792</v>
      </c>
      <c r="P13">
        <f t="shared" si="8"/>
        <v>0.54552510745221616</v>
      </c>
      <c r="Q13" s="14">
        <f t="shared" si="5"/>
        <v>2855575.9658530136</v>
      </c>
      <c r="R13" s="18">
        <f t="shared" si="6"/>
        <v>-680212.79657613439</v>
      </c>
    </row>
    <row r="14" spans="1:18" x14ac:dyDescent="0.25">
      <c r="A14">
        <v>61</v>
      </c>
      <c r="B14">
        <v>9</v>
      </c>
      <c r="C14">
        <f t="shared" si="0"/>
        <v>0.5083492921347178</v>
      </c>
      <c r="D14">
        <v>0.98975999999999997</v>
      </c>
      <c r="E14">
        <f>PRODUCT($D$5:D13)</f>
        <v>0.92794993650896762</v>
      </c>
      <c r="F14">
        <v>2.0480000000000003E-3</v>
      </c>
      <c r="G14">
        <v>8.1920000000000014E-3</v>
      </c>
      <c r="H14" s="15">
        <f t="shared" si="1"/>
        <v>193217.61520057963</v>
      </c>
      <c r="I14" s="15">
        <f t="shared" si="2"/>
        <v>579652.8456017389</v>
      </c>
      <c r="K14">
        <f t="shared" si="3"/>
        <v>772870.46080231853</v>
      </c>
      <c r="L14">
        <v>0.4</v>
      </c>
      <c r="M14" s="14">
        <v>400000</v>
      </c>
      <c r="N14" s="14">
        <f t="shared" si="7"/>
        <v>1258737.971432864</v>
      </c>
      <c r="O14" s="14">
        <f t="shared" si="4"/>
        <v>2031608.4322351825</v>
      </c>
      <c r="P14">
        <f t="shared" si="8"/>
        <v>0.50474328189604534</v>
      </c>
      <c r="Q14" s="14">
        <f t="shared" si="5"/>
        <v>2642101.6466861139</v>
      </c>
      <c r="R14" s="18">
        <f t="shared" si="6"/>
        <v>-610493.21445093141</v>
      </c>
    </row>
    <row r="15" spans="1:18" x14ac:dyDescent="0.25">
      <c r="A15">
        <v>62</v>
      </c>
      <c r="B15">
        <v>10</v>
      </c>
      <c r="C15">
        <f t="shared" si="0"/>
        <v>0.47509279638758667</v>
      </c>
      <c r="D15">
        <v>0.98953999999999998</v>
      </c>
      <c r="E15">
        <f>PRODUCT($D$5:D14)</f>
        <v>0.91844772915911577</v>
      </c>
      <c r="F15">
        <v>2.0920000000000001E-3</v>
      </c>
      <c r="G15">
        <v>8.3680000000000004E-3</v>
      </c>
      <c r="H15" s="15">
        <f t="shared" si="1"/>
        <v>182567.96135248267</v>
      </c>
      <c r="I15" s="15">
        <f t="shared" si="2"/>
        <v>547703.88405744801</v>
      </c>
      <c r="K15">
        <f t="shared" si="3"/>
        <v>730271.84540993068</v>
      </c>
      <c r="L15">
        <v>0.4</v>
      </c>
      <c r="M15" s="14">
        <v>400000</v>
      </c>
      <c r="N15" s="14">
        <f t="shared" si="7"/>
        <v>1164344.3874816741</v>
      </c>
      <c r="O15" s="14">
        <f t="shared" si="4"/>
        <v>1894616.2328916048</v>
      </c>
      <c r="P15">
        <f t="shared" si="8"/>
        <v>0.46689225298077552</v>
      </c>
      <c r="Q15" s="14">
        <f t="shared" si="5"/>
        <v>2443968.7157234093</v>
      </c>
      <c r="R15" s="18">
        <f t="shared" si="6"/>
        <v>-549352.48283180455</v>
      </c>
    </row>
    <row r="16" spans="1:18" x14ac:dyDescent="0.25">
      <c r="A16">
        <v>63</v>
      </c>
      <c r="B16">
        <v>11</v>
      </c>
      <c r="C16">
        <f t="shared" si="0"/>
        <v>0.44401195924073528</v>
      </c>
      <c r="D16">
        <v>0.98929</v>
      </c>
      <c r="E16">
        <f>PRODUCT($D$5:D15)</f>
        <v>0.90884076591211138</v>
      </c>
      <c r="F16">
        <v>2.1420000000000002E-3</v>
      </c>
      <c r="G16">
        <v>8.568000000000001E-3</v>
      </c>
      <c r="H16" s="15">
        <f t="shared" si="1"/>
        <v>172874.89484693267</v>
      </c>
      <c r="I16" s="15">
        <f t="shared" si="2"/>
        <v>518624.68454079796</v>
      </c>
      <c r="K16">
        <f t="shared" si="3"/>
        <v>691499.57938773069</v>
      </c>
      <c r="L16">
        <v>0.4</v>
      </c>
      <c r="M16" s="14">
        <v>400000</v>
      </c>
      <c r="N16" s="14">
        <f t="shared" si="7"/>
        <v>1076790.0422323511</v>
      </c>
      <c r="O16" s="14">
        <f t="shared" si="4"/>
        <v>1768289.6216200818</v>
      </c>
      <c r="P16">
        <f t="shared" si="8"/>
        <v>0.43178370094822105</v>
      </c>
      <c r="Q16" s="14">
        <f t="shared" si="5"/>
        <v>2260191.4046326559</v>
      </c>
      <c r="R16" s="18">
        <f t="shared" si="6"/>
        <v>-491901.78301257407</v>
      </c>
    </row>
    <row r="17" spans="1:18" x14ac:dyDescent="0.25">
      <c r="A17">
        <v>64</v>
      </c>
      <c r="B17">
        <v>12</v>
      </c>
      <c r="C17">
        <f t="shared" si="0"/>
        <v>0.41496444788853759</v>
      </c>
      <c r="D17">
        <v>0.98895999999999995</v>
      </c>
      <c r="E17">
        <f>PRODUCT($D$5:D16)</f>
        <v>0.8991070813091927</v>
      </c>
      <c r="F17">
        <v>2.2079999999999999E-3</v>
      </c>
      <c r="G17">
        <v>8.8319999999999996E-3</v>
      </c>
      <c r="H17" s="15">
        <f t="shared" si="1"/>
        <v>164759.8443365242</v>
      </c>
      <c r="I17" s="15">
        <f t="shared" si="2"/>
        <v>494279.53300957265</v>
      </c>
      <c r="K17">
        <f t="shared" si="3"/>
        <v>659039.37734609679</v>
      </c>
      <c r="L17">
        <v>0.4</v>
      </c>
      <c r="M17" s="14">
        <v>400000</v>
      </c>
      <c r="N17" s="14">
        <f t="shared" si="7"/>
        <v>995567.86998134828</v>
      </c>
      <c r="O17" s="14">
        <f t="shared" si="4"/>
        <v>1654607.2473274451</v>
      </c>
      <c r="P17">
        <f t="shared" si="8"/>
        <v>0.39921429673931375</v>
      </c>
      <c r="Q17" s="14">
        <f t="shared" si="5"/>
        <v>2089705.3782140568</v>
      </c>
      <c r="R17" s="18">
        <f t="shared" si="6"/>
        <v>-435098.13088661176</v>
      </c>
    </row>
    <row r="18" spans="1:18" x14ac:dyDescent="0.25">
      <c r="A18">
        <v>65</v>
      </c>
      <c r="B18">
        <v>13</v>
      </c>
      <c r="C18">
        <f t="shared" si="0"/>
        <v>0.3878172410173249</v>
      </c>
      <c r="D18">
        <v>0.98853999999999997</v>
      </c>
      <c r="E18">
        <f>PRODUCT($D$5:D17)</f>
        <v>0.88918093913153917</v>
      </c>
      <c r="F18">
        <v>2.2920000000000002E-3</v>
      </c>
      <c r="G18">
        <v>9.1680000000000008E-3</v>
      </c>
      <c r="H18" s="15">
        <f t="shared" si="1"/>
        <v>158074.51782869955</v>
      </c>
      <c r="I18" s="15">
        <f t="shared" si="2"/>
        <v>474223.55348609854</v>
      </c>
      <c r="K18">
        <f t="shared" si="3"/>
        <v>632298.07131479809</v>
      </c>
      <c r="M18" s="14">
        <v>750000</v>
      </c>
      <c r="N18" s="14">
        <f t="shared" si="7"/>
        <v>276733.85810979787</v>
      </c>
      <c r="O18" s="14">
        <f t="shared" si="4"/>
        <v>909031.92942459602</v>
      </c>
      <c r="Q18" s="14"/>
      <c r="R18" s="18">
        <f t="shared" si="6"/>
        <v>909031.92942459602</v>
      </c>
    </row>
    <row r="19" spans="1:18" x14ac:dyDescent="0.25">
      <c r="A19">
        <v>66</v>
      </c>
      <c r="B19">
        <v>14</v>
      </c>
      <c r="C19">
        <f t="shared" si="0"/>
        <v>0.36244601964235967</v>
      </c>
      <c r="D19">
        <v>0.98801000000000005</v>
      </c>
      <c r="E19">
        <f>PRODUCT($D$5:D18)</f>
        <v>0.87899092556909175</v>
      </c>
      <c r="F19">
        <v>2.3980000000000004E-3</v>
      </c>
      <c r="G19">
        <v>9.5920000000000016E-3</v>
      </c>
      <c r="H19" s="15">
        <f t="shared" si="1"/>
        <v>152794.21118674037</v>
      </c>
      <c r="I19" s="15">
        <f t="shared" si="2"/>
        <v>458382.63356022112</v>
      </c>
      <c r="K19">
        <f t="shared" si="3"/>
        <v>611176.84474696149</v>
      </c>
      <c r="M19" s="14">
        <v>750000</v>
      </c>
      <c r="N19" s="14">
        <f t="shared" si="7"/>
        <v>255665.87672510248</v>
      </c>
      <c r="O19" s="14">
        <f t="shared" si="4"/>
        <v>866842.72147206403</v>
      </c>
      <c r="Q19" s="14"/>
      <c r="R19" s="18">
        <f t="shared" si="6"/>
        <v>866842.72147206403</v>
      </c>
    </row>
    <row r="20" spans="1:18" x14ac:dyDescent="0.25">
      <c r="A20">
        <v>67</v>
      </c>
      <c r="B20">
        <v>15</v>
      </c>
      <c r="C20">
        <f t="shared" si="0"/>
        <v>0.33873459779659787</v>
      </c>
      <c r="D20">
        <v>0.98740000000000006</v>
      </c>
      <c r="E20">
        <f>PRODUCT($D$5:D19)</f>
        <v>0.86845182437151835</v>
      </c>
      <c r="F20">
        <v>2.5200000000000001E-3</v>
      </c>
      <c r="G20">
        <v>1.008E-2</v>
      </c>
      <c r="H20" s="15">
        <f t="shared" si="1"/>
        <v>148264.0384348408</v>
      </c>
      <c r="I20" s="15">
        <f t="shared" si="2"/>
        <v>444792.11530452239</v>
      </c>
      <c r="K20">
        <f t="shared" si="3"/>
        <v>593056.15373936319</v>
      </c>
      <c r="M20" s="14">
        <v>750000</v>
      </c>
      <c r="N20" s="14">
        <f t="shared" si="7"/>
        <v>236075.18024595181</v>
      </c>
      <c r="O20" s="14">
        <f t="shared" si="4"/>
        <v>829131.33398531494</v>
      </c>
      <c r="Q20" s="14"/>
      <c r="R20" s="18">
        <f t="shared" si="6"/>
        <v>829131.33398531494</v>
      </c>
    </row>
    <row r="21" spans="1:18" x14ac:dyDescent="0.25">
      <c r="A21">
        <v>68</v>
      </c>
      <c r="B21">
        <v>16</v>
      </c>
      <c r="C21">
        <f t="shared" si="0"/>
        <v>0.31657439046411018</v>
      </c>
      <c r="D21">
        <v>0.98670999999999998</v>
      </c>
      <c r="E21">
        <f>PRODUCT($D$5:D20)</f>
        <v>0.8575093313844373</v>
      </c>
      <c r="F21">
        <v>2.6580000000000002E-3</v>
      </c>
      <c r="G21">
        <v>1.0632000000000001E-2</v>
      </c>
      <c r="H21" s="15">
        <f t="shared" si="1"/>
        <v>144311.05655740743</v>
      </c>
      <c r="I21" s="15">
        <f t="shared" si="2"/>
        <v>432933.16967222228</v>
      </c>
      <c r="K21">
        <f t="shared" si="3"/>
        <v>577244.22622962971</v>
      </c>
      <c r="M21" s="14">
        <v>750000</v>
      </c>
      <c r="N21" s="14">
        <f t="shared" si="7"/>
        <v>217851.05885500269</v>
      </c>
      <c r="O21" s="14">
        <f t="shared" si="4"/>
        <v>795095.28508463246</v>
      </c>
      <c r="Q21" s="14"/>
      <c r="R21" s="18">
        <f t="shared" si="6"/>
        <v>795095.28508463246</v>
      </c>
    </row>
    <row r="22" spans="1:18" x14ac:dyDescent="0.25">
      <c r="A22">
        <v>69</v>
      </c>
      <c r="B22">
        <v>17</v>
      </c>
      <c r="C22">
        <f t="shared" si="0"/>
        <v>0.29586391632159825</v>
      </c>
      <c r="D22">
        <v>0.98594999999999999</v>
      </c>
      <c r="E22">
        <f>PRODUCT($D$5:D21)</f>
        <v>0.84611303237033808</v>
      </c>
      <c r="F22">
        <v>2.81E-3</v>
      </c>
      <c r="G22">
        <v>1.124E-2</v>
      </c>
      <c r="H22" s="15">
        <f t="shared" si="1"/>
        <v>140687.88525920128</v>
      </c>
      <c r="I22" s="15">
        <f t="shared" si="2"/>
        <v>422063.65577760385</v>
      </c>
      <c r="K22">
        <f t="shared" si="3"/>
        <v>562751.54103680514</v>
      </c>
      <c r="M22" s="14">
        <v>750000</v>
      </c>
      <c r="N22" s="14">
        <f t="shared" si="7"/>
        <v>200893.28811478478</v>
      </c>
      <c r="O22" s="14">
        <f t="shared" si="4"/>
        <v>763644.82915158989</v>
      </c>
      <c r="Q22" s="14"/>
      <c r="R22" s="18">
        <f t="shared" si="6"/>
        <v>763644.82915158989</v>
      </c>
    </row>
    <row r="23" spans="1:18" x14ac:dyDescent="0.25">
      <c r="A23">
        <v>70</v>
      </c>
      <c r="B23">
        <v>18</v>
      </c>
      <c r="C23">
        <f t="shared" si="0"/>
        <v>0.27650833301083949</v>
      </c>
      <c r="D23">
        <v>0.98514999999999997</v>
      </c>
      <c r="E23">
        <f>PRODUCT($D$5:D22)</f>
        <v>0.83422514426553485</v>
      </c>
      <c r="F23">
        <v>2.9700000000000004E-3</v>
      </c>
      <c r="G23">
        <v>1.1880000000000002E-2</v>
      </c>
      <c r="H23" s="15"/>
      <c r="I23" s="15"/>
      <c r="J23" s="19">
        <f>$E$2*C22*E23</f>
        <v>24681711.827635143</v>
      </c>
      <c r="K23">
        <f t="shared" si="3"/>
        <v>24681711.827635143</v>
      </c>
      <c r="N23" s="14"/>
      <c r="O23" s="14">
        <f t="shared" si="4"/>
        <v>24681711.827635143</v>
      </c>
      <c r="Q23" s="14"/>
      <c r="R23" s="18">
        <f t="shared" si="6"/>
        <v>24681711.827635143</v>
      </c>
    </row>
    <row r="25" spans="1:18" x14ac:dyDescent="0.25">
      <c r="Q25" t="s">
        <v>68</v>
      </c>
      <c r="R25" s="28">
        <f>SUM(R5:R23)</f>
        <v>16289008.806034857</v>
      </c>
    </row>
  </sheetData>
  <mergeCells count="1">
    <mergeCell ref="B1:B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K10" workbookViewId="0">
      <selection activeCell="M17" sqref="M17:M21"/>
    </sheetView>
  </sheetViews>
  <sheetFormatPr defaultRowHeight="15" x14ac:dyDescent="0.25"/>
  <cols>
    <col min="3" max="3" width="14.7109375" customWidth="1"/>
    <col min="4" max="4" width="13.7109375" customWidth="1"/>
    <col min="5" max="5" width="17.28515625" customWidth="1"/>
    <col min="8" max="8" width="14.5703125" customWidth="1"/>
    <col min="9" max="9" width="15.140625" customWidth="1"/>
    <col min="10" max="10" width="14.42578125" customWidth="1"/>
    <col min="14" max="14" width="14.28515625" customWidth="1"/>
    <col min="15" max="15" width="12.85546875" customWidth="1"/>
    <col min="17" max="17" width="15.28515625" customWidth="1"/>
    <col min="18" max="18" width="15.42578125" customWidth="1"/>
  </cols>
  <sheetData>
    <row r="1" spans="1:18" x14ac:dyDescent="0.25">
      <c r="B1" s="40" t="s">
        <v>21</v>
      </c>
      <c r="C1" s="10" t="s">
        <v>22</v>
      </c>
      <c r="D1" s="10" t="s">
        <v>23</v>
      </c>
      <c r="E1" s="10" t="s">
        <v>24</v>
      </c>
      <c r="G1" s="10" t="s">
        <v>97</v>
      </c>
      <c r="H1" s="10"/>
      <c r="I1" t="s">
        <v>39</v>
      </c>
      <c r="J1" s="14">
        <v>5234545.4440942304</v>
      </c>
      <c r="K1" s="14"/>
      <c r="M1" s="14"/>
      <c r="N1" s="14"/>
      <c r="O1" s="14"/>
      <c r="Q1" s="14"/>
    </row>
    <row r="2" spans="1:18" x14ac:dyDescent="0.25">
      <c r="B2" s="40"/>
      <c r="C2" s="14">
        <v>200000000</v>
      </c>
      <c r="D2" s="14">
        <v>150000000</v>
      </c>
      <c r="E2" s="14">
        <v>100000000</v>
      </c>
      <c r="G2" s="14"/>
      <c r="M2" s="14"/>
      <c r="N2" s="14"/>
      <c r="O2" s="14"/>
      <c r="Q2" s="14"/>
    </row>
    <row r="3" spans="1:18" x14ac:dyDescent="0.25">
      <c r="M3" s="14"/>
      <c r="N3" s="14"/>
      <c r="O3" s="14"/>
      <c r="Q3" s="14"/>
    </row>
    <row r="4" spans="1:18" x14ac:dyDescent="0.25">
      <c r="A4" t="s">
        <v>51</v>
      </c>
      <c r="B4" t="s">
        <v>10</v>
      </c>
      <c r="C4" t="s">
        <v>43</v>
      </c>
      <c r="D4" t="s">
        <v>15</v>
      </c>
      <c r="E4" t="s">
        <v>13</v>
      </c>
      <c r="F4" t="s">
        <v>32</v>
      </c>
      <c r="G4" t="s">
        <v>48</v>
      </c>
      <c r="H4" t="s">
        <v>41</v>
      </c>
      <c r="I4" t="s">
        <v>42</v>
      </c>
      <c r="J4" t="s">
        <v>44</v>
      </c>
      <c r="K4" t="s">
        <v>52</v>
      </c>
      <c r="L4" t="s">
        <v>33</v>
      </c>
      <c r="M4" s="14" t="s">
        <v>34</v>
      </c>
      <c r="N4" s="14" t="s">
        <v>49</v>
      </c>
      <c r="O4" s="14" t="s">
        <v>45</v>
      </c>
      <c r="P4" t="s">
        <v>40</v>
      </c>
      <c r="Q4" s="14" t="s">
        <v>46</v>
      </c>
      <c r="R4" t="s">
        <v>47</v>
      </c>
    </row>
    <row r="5" spans="1:18" x14ac:dyDescent="0.25">
      <c r="A5">
        <v>53</v>
      </c>
      <c r="B5">
        <v>0</v>
      </c>
      <c r="C5">
        <f t="shared" ref="C5:C22" si="0">1.07^-(B5+1)</f>
        <v>0.93457943925233644</v>
      </c>
      <c r="D5">
        <v>0.99333000000000005</v>
      </c>
      <c r="E5">
        <v>1</v>
      </c>
      <c r="F5">
        <v>1.3340000000000001E-3</v>
      </c>
      <c r="G5">
        <v>5.3360000000000005E-3</v>
      </c>
      <c r="H5" s="15">
        <f t="shared" ref="H5:H21" si="1">$C$2*C5*E5*F5</f>
        <v>249345.79439252338</v>
      </c>
      <c r="I5" s="15">
        <f t="shared" ref="I5:I21" si="2">$D$2*C5*E5*G5</f>
        <v>748037.38317757018</v>
      </c>
      <c r="K5">
        <f t="shared" ref="K5:K22" si="3">SUM(H5:J5)</f>
        <v>997383.17757009354</v>
      </c>
      <c r="L5">
        <v>0.4</v>
      </c>
      <c r="M5" s="14">
        <v>400000</v>
      </c>
      <c r="N5" s="14">
        <f>((L5*$J$1)+M5)*1*E5</f>
        <v>2493818.1776376925</v>
      </c>
      <c r="O5" s="14">
        <f t="shared" ref="O5:O22" si="4">H5+I5+J5+N5</f>
        <v>3491201.355207786</v>
      </c>
      <c r="P5">
        <v>1</v>
      </c>
      <c r="Q5" s="14">
        <f t="shared" ref="Q5:Q16" si="5">$J$1*P5</f>
        <v>5234545.4440942304</v>
      </c>
      <c r="R5" s="18">
        <f t="shared" ref="R5:R22" si="6">O5-Q5</f>
        <v>-1743344.0888864445</v>
      </c>
    </row>
    <row r="6" spans="1:18" x14ac:dyDescent="0.25">
      <c r="A6">
        <v>54</v>
      </c>
      <c r="B6">
        <v>1</v>
      </c>
      <c r="C6">
        <f t="shared" si="0"/>
        <v>0.87343872827321156</v>
      </c>
      <c r="D6">
        <v>0.99273</v>
      </c>
      <c r="E6">
        <f>D5</f>
        <v>0.99333000000000005</v>
      </c>
      <c r="F6">
        <v>1.4540000000000002E-3</v>
      </c>
      <c r="G6">
        <v>5.8160000000000009E-3</v>
      </c>
      <c r="H6" s="15">
        <f t="shared" si="1"/>
        <v>252301.82898069703</v>
      </c>
      <c r="I6" s="15">
        <f t="shared" si="2"/>
        <v>756905.48694209103</v>
      </c>
      <c r="K6">
        <f t="shared" si="3"/>
        <v>1009207.3159227881</v>
      </c>
      <c r="L6">
        <v>0.4</v>
      </c>
      <c r="M6" s="14">
        <v>400000</v>
      </c>
      <c r="N6" s="14">
        <f t="shared" ref="N6:N21" si="7">((L6*$J$1)+M6)*C5*E6</f>
        <v>2315125.6171895787</v>
      </c>
      <c r="O6" s="14">
        <f t="shared" si="4"/>
        <v>3324332.9331123671</v>
      </c>
      <c r="P6">
        <f t="shared" ref="P6:P16" si="8">C5*E6</f>
        <v>0.9283457943925234</v>
      </c>
      <c r="Q6" s="14">
        <f t="shared" si="5"/>
        <v>4859468.2485814225</v>
      </c>
      <c r="R6" s="18">
        <f t="shared" si="6"/>
        <v>-1535135.3154690554</v>
      </c>
    </row>
    <row r="7" spans="1:18" x14ac:dyDescent="0.25">
      <c r="A7">
        <v>55</v>
      </c>
      <c r="B7">
        <v>2</v>
      </c>
      <c r="C7">
        <f t="shared" si="0"/>
        <v>0.81629787689085187</v>
      </c>
      <c r="D7">
        <v>0.99211000000000005</v>
      </c>
      <c r="E7">
        <f>PRODUCT($D$5:D6)</f>
        <v>0.98610849090000008</v>
      </c>
      <c r="F7">
        <v>1.578E-3</v>
      </c>
      <c r="G7">
        <v>6.3119999999999999E-3</v>
      </c>
      <c r="H7" s="15">
        <f t="shared" si="1"/>
        <v>254044.82922480267</v>
      </c>
      <c r="I7" s="15">
        <f t="shared" si="2"/>
        <v>762134.48767440813</v>
      </c>
      <c r="K7">
        <f t="shared" si="3"/>
        <v>1016179.3168992108</v>
      </c>
      <c r="L7">
        <v>0.4</v>
      </c>
      <c r="M7" s="14">
        <v>400000</v>
      </c>
      <c r="N7" s="14">
        <f t="shared" si="7"/>
        <v>2147938.9289276735</v>
      </c>
      <c r="O7" s="14">
        <f t="shared" si="4"/>
        <v>3164118.2458268842</v>
      </c>
      <c r="P7">
        <f t="shared" si="8"/>
        <v>0.86130534623111188</v>
      </c>
      <c r="Q7" s="14">
        <f t="shared" si="5"/>
        <v>4508541.9760880703</v>
      </c>
      <c r="R7" s="18">
        <f t="shared" si="6"/>
        <v>-1344423.7302611861</v>
      </c>
    </row>
    <row r="8" spans="1:18" x14ac:dyDescent="0.25">
      <c r="A8">
        <v>56</v>
      </c>
      <c r="B8">
        <v>3</v>
      </c>
      <c r="C8">
        <f t="shared" si="0"/>
        <v>0.7628952120475252</v>
      </c>
      <c r="D8">
        <v>0.99153000000000002</v>
      </c>
      <c r="E8">
        <f>PRODUCT($D$5:D7)</f>
        <v>0.97832809490679917</v>
      </c>
      <c r="F8">
        <v>1.6940000000000002E-3</v>
      </c>
      <c r="G8">
        <v>6.7760000000000008E-3</v>
      </c>
      <c r="H8" s="15">
        <f t="shared" si="1"/>
        <v>252867.38441813199</v>
      </c>
      <c r="I8" s="15">
        <f t="shared" si="2"/>
        <v>758602.15325439593</v>
      </c>
      <c r="K8">
        <f t="shared" si="3"/>
        <v>1011469.5376725279</v>
      </c>
      <c r="L8">
        <v>0.4</v>
      </c>
      <c r="M8" s="14">
        <v>400000</v>
      </c>
      <c r="N8" s="14">
        <f t="shared" si="7"/>
        <v>1991581.0194190971</v>
      </c>
      <c r="O8" s="14">
        <f t="shared" si="4"/>
        <v>3003050.5570916249</v>
      </c>
      <c r="P8">
        <f t="shared" si="8"/>
        <v>0.79860714677509204</v>
      </c>
      <c r="Q8" s="14">
        <f t="shared" si="5"/>
        <v>4180345.4017726504</v>
      </c>
      <c r="R8" s="18">
        <f t="shared" si="6"/>
        <v>-1177294.8446810255</v>
      </c>
    </row>
    <row r="9" spans="1:18" x14ac:dyDescent="0.25">
      <c r="A9">
        <v>57</v>
      </c>
      <c r="B9">
        <v>4</v>
      </c>
      <c r="C9">
        <f t="shared" si="0"/>
        <v>0.71298617948366838</v>
      </c>
      <c r="D9">
        <v>0.99102000000000001</v>
      </c>
      <c r="E9">
        <f>PRODUCT($D$5:D8)</f>
        <v>0.97004165594293856</v>
      </c>
      <c r="F9">
        <v>1.7960000000000001E-3</v>
      </c>
      <c r="G9">
        <v>7.1840000000000003E-3</v>
      </c>
      <c r="H9" s="15">
        <f t="shared" si="1"/>
        <v>248432.16488050745</v>
      </c>
      <c r="I9" s="15">
        <f t="shared" si="2"/>
        <v>745296.49464152253</v>
      </c>
      <c r="K9">
        <f t="shared" si="3"/>
        <v>993728.65952203004</v>
      </c>
      <c r="L9">
        <v>0.4</v>
      </c>
      <c r="M9" s="14">
        <v>400000</v>
      </c>
      <c r="N9" s="14">
        <f t="shared" si="7"/>
        <v>1845525.5403594556</v>
      </c>
      <c r="O9" s="14">
        <f t="shared" si="4"/>
        <v>2839254.1998814857</v>
      </c>
      <c r="P9">
        <f t="shared" si="8"/>
        <v>0.74004013480552056</v>
      </c>
      <c r="Q9" s="14">
        <f t="shared" si="5"/>
        <v>3873773.7160931178</v>
      </c>
      <c r="R9" s="18">
        <f t="shared" si="6"/>
        <v>-1034519.5162116322</v>
      </c>
    </row>
    <row r="10" spans="1:18" x14ac:dyDescent="0.25">
      <c r="A10">
        <v>58</v>
      </c>
      <c r="B10">
        <v>5</v>
      </c>
      <c r="C10">
        <f t="shared" si="0"/>
        <v>0.66634222381651254</v>
      </c>
      <c r="D10">
        <v>0.99060999999999999</v>
      </c>
      <c r="E10">
        <f>PRODUCT($D$5:D9)</f>
        <v>0.96133068187257098</v>
      </c>
      <c r="F10">
        <v>1.8780000000000003E-3</v>
      </c>
      <c r="G10">
        <v>7.5120000000000013E-3</v>
      </c>
      <c r="H10" s="15">
        <f t="shared" si="1"/>
        <v>240600.05427788425</v>
      </c>
      <c r="I10" s="15">
        <f t="shared" si="2"/>
        <v>721800.16283365269</v>
      </c>
      <c r="K10">
        <f t="shared" si="3"/>
        <v>962400.217111537</v>
      </c>
      <c r="L10">
        <v>0.4</v>
      </c>
      <c r="M10" s="14">
        <v>400000</v>
      </c>
      <c r="N10" s="14">
        <f t="shared" si="7"/>
        <v>1709301.6084177829</v>
      </c>
      <c r="O10" s="14">
        <f t="shared" si="4"/>
        <v>2671701.8255293202</v>
      </c>
      <c r="P10">
        <f t="shared" si="8"/>
        <v>0.68541549008875424</v>
      </c>
      <c r="Q10" s="14">
        <f t="shared" si="5"/>
        <v>3587838.5309557025</v>
      </c>
      <c r="R10" s="18">
        <f t="shared" si="6"/>
        <v>-916136.70542638237</v>
      </c>
    </row>
    <row r="11" spans="1:18" x14ac:dyDescent="0.25">
      <c r="A11">
        <v>59</v>
      </c>
      <c r="B11">
        <v>6</v>
      </c>
      <c r="C11">
        <f t="shared" si="0"/>
        <v>0.62274974188459109</v>
      </c>
      <c r="D11">
        <v>0.99029</v>
      </c>
      <c r="E11">
        <f>PRODUCT($D$5:D10)</f>
        <v>0.95230378676978755</v>
      </c>
      <c r="F11">
        <v>1.9420000000000001E-3</v>
      </c>
      <c r="G11">
        <v>7.7680000000000006E-3</v>
      </c>
      <c r="H11" s="15">
        <f t="shared" si="1"/>
        <v>230339.43048872496</v>
      </c>
      <c r="I11" s="15">
        <f t="shared" si="2"/>
        <v>691018.29146617488</v>
      </c>
      <c r="K11">
        <f t="shared" si="3"/>
        <v>921357.72195489984</v>
      </c>
      <c r="L11">
        <v>0.4</v>
      </c>
      <c r="M11" s="14">
        <v>400000</v>
      </c>
      <c r="N11" s="14">
        <f t="shared" si="7"/>
        <v>1582477.8189857383</v>
      </c>
      <c r="O11" s="14">
        <f t="shared" si="4"/>
        <v>2503835.5409406382</v>
      </c>
      <c r="P11">
        <f t="shared" si="8"/>
        <v>0.63456022302506621</v>
      </c>
      <c r="Q11" s="14">
        <f t="shared" si="5"/>
        <v>3321634.3244392793</v>
      </c>
      <c r="R11" s="18">
        <f t="shared" si="6"/>
        <v>-817798.7834986411</v>
      </c>
    </row>
    <row r="12" spans="1:18" x14ac:dyDescent="0.25">
      <c r="A12">
        <v>60</v>
      </c>
      <c r="B12">
        <v>7</v>
      </c>
      <c r="C12">
        <f t="shared" si="0"/>
        <v>0.5820091045650384</v>
      </c>
      <c r="D12">
        <v>0.99000999999999995</v>
      </c>
      <c r="E12">
        <f>PRODUCT($D$5:D11)</f>
        <v>0.94305691700025296</v>
      </c>
      <c r="F12">
        <v>1.9980000000000002E-3</v>
      </c>
      <c r="G12">
        <v>7.9920000000000008E-3</v>
      </c>
      <c r="H12" s="15">
        <f t="shared" si="1"/>
        <v>219327.53764214634</v>
      </c>
      <c r="I12" s="15">
        <f t="shared" si="2"/>
        <v>657982.61292643892</v>
      </c>
      <c r="K12">
        <f t="shared" si="3"/>
        <v>877310.15056858526</v>
      </c>
      <c r="L12">
        <v>0.4</v>
      </c>
      <c r="M12" s="14">
        <v>400000</v>
      </c>
      <c r="N12" s="14">
        <f t="shared" si="7"/>
        <v>1464590.6162274643</v>
      </c>
      <c r="O12" s="14">
        <f t="shared" si="4"/>
        <v>2341900.7667960497</v>
      </c>
      <c r="P12">
        <f t="shared" si="8"/>
        <v>0.58728845164438581</v>
      </c>
      <c r="Q12" s="14">
        <f t="shared" si="5"/>
        <v>3074188.0889242743</v>
      </c>
      <c r="R12" s="18">
        <f t="shared" si="6"/>
        <v>-732287.32212822465</v>
      </c>
    </row>
    <row r="13" spans="1:18" x14ac:dyDescent="0.25">
      <c r="A13">
        <v>61</v>
      </c>
      <c r="B13">
        <v>8</v>
      </c>
      <c r="C13">
        <f t="shared" si="0"/>
        <v>0.54393374258414806</v>
      </c>
      <c r="D13">
        <v>0.98975999999999997</v>
      </c>
      <c r="E13">
        <f>PRODUCT($D$5:D12)</f>
        <v>0.93363577839942036</v>
      </c>
      <c r="F13">
        <v>2.0480000000000003E-3</v>
      </c>
      <c r="G13">
        <v>8.1920000000000014E-3</v>
      </c>
      <c r="H13" s="15">
        <f t="shared" si="1"/>
        <v>208009.62689239494</v>
      </c>
      <c r="I13" s="15">
        <f t="shared" si="2"/>
        <v>624028.88067718479</v>
      </c>
      <c r="K13">
        <f t="shared" si="3"/>
        <v>832038.50756957976</v>
      </c>
      <c r="L13">
        <v>0.4</v>
      </c>
      <c r="M13" s="14">
        <v>400000</v>
      </c>
      <c r="N13" s="14">
        <f t="shared" si="7"/>
        <v>1355102.2018423849</v>
      </c>
      <c r="O13" s="14">
        <f t="shared" si="4"/>
        <v>2187140.7094119648</v>
      </c>
      <c r="P13">
        <f t="shared" si="8"/>
        <v>0.5433845233761293</v>
      </c>
      <c r="Q13" s="14">
        <f t="shared" si="5"/>
        <v>2844370.9812298324</v>
      </c>
      <c r="R13" s="18">
        <f t="shared" si="6"/>
        <v>-657230.27181786764</v>
      </c>
    </row>
    <row r="14" spans="1:18" x14ac:dyDescent="0.25">
      <c r="A14">
        <v>62</v>
      </c>
      <c r="B14">
        <v>9</v>
      </c>
      <c r="C14">
        <f t="shared" si="0"/>
        <v>0.5083492921347178</v>
      </c>
      <c r="D14">
        <v>0.98953999999999998</v>
      </c>
      <c r="E14">
        <f>PRODUCT($D$5:D13)</f>
        <v>0.92407534802861024</v>
      </c>
      <c r="F14">
        <v>2.0920000000000001E-3</v>
      </c>
      <c r="G14">
        <v>8.3680000000000004E-3</v>
      </c>
      <c r="H14" s="15">
        <f t="shared" si="1"/>
        <v>196544.67572230534</v>
      </c>
      <c r="I14" s="15">
        <f t="shared" si="2"/>
        <v>589634.02716691617</v>
      </c>
      <c r="K14">
        <f t="shared" si="3"/>
        <v>786178.70288922149</v>
      </c>
      <c r="L14">
        <v>0.4</v>
      </c>
      <c r="M14" s="14">
        <v>400000</v>
      </c>
      <c r="N14" s="14">
        <f t="shared" si="7"/>
        <v>1253482.2012107654</v>
      </c>
      <c r="O14" s="14">
        <f t="shared" si="4"/>
        <v>2039660.9040999869</v>
      </c>
      <c r="P14">
        <f t="shared" si="8"/>
        <v>0.50263576248295116</v>
      </c>
      <c r="Q14" s="14">
        <f t="shared" si="5"/>
        <v>2631069.7405439615</v>
      </c>
      <c r="R14" s="18">
        <f t="shared" si="6"/>
        <v>-591408.83644397464</v>
      </c>
    </row>
    <row r="15" spans="1:18" x14ac:dyDescent="0.25">
      <c r="A15">
        <v>63</v>
      </c>
      <c r="B15">
        <v>10</v>
      </c>
      <c r="C15">
        <f t="shared" si="0"/>
        <v>0.47509279638758667</v>
      </c>
      <c r="D15">
        <v>0.98929</v>
      </c>
      <c r="E15">
        <f>PRODUCT($D$5:D14)</f>
        <v>0.91440951988823094</v>
      </c>
      <c r="F15">
        <v>2.1420000000000002E-3</v>
      </c>
      <c r="G15">
        <v>8.568000000000001E-3</v>
      </c>
      <c r="H15" s="15">
        <f t="shared" si="1"/>
        <v>186109.5446129106</v>
      </c>
      <c r="I15" s="15">
        <f t="shared" si="2"/>
        <v>558328.6338387318</v>
      </c>
      <c r="K15">
        <f t="shared" si="3"/>
        <v>744438.17845164239</v>
      </c>
      <c r="L15">
        <v>0.4</v>
      </c>
      <c r="M15" s="14">
        <v>400000</v>
      </c>
      <c r="N15" s="14">
        <f t="shared" si="7"/>
        <v>1159225.0255944864</v>
      </c>
      <c r="O15" s="14">
        <f t="shared" si="4"/>
        <v>1903663.2040461288</v>
      </c>
      <c r="P15">
        <f t="shared" si="8"/>
        <v>0.46483943215642937</v>
      </c>
      <c r="Q15" s="14">
        <f t="shared" si="5"/>
        <v>2433223.1318297866</v>
      </c>
      <c r="R15" s="18">
        <f t="shared" si="6"/>
        <v>-529559.9277836578</v>
      </c>
    </row>
    <row r="16" spans="1:18" x14ac:dyDescent="0.25">
      <c r="A16">
        <v>64</v>
      </c>
      <c r="B16">
        <v>11</v>
      </c>
      <c r="C16">
        <f t="shared" si="0"/>
        <v>0.44401195924073528</v>
      </c>
      <c r="D16">
        <v>0.98895999999999995</v>
      </c>
      <c r="E16">
        <f>PRODUCT($D$5:D15)</f>
        <v>0.90461619393022796</v>
      </c>
      <c r="F16">
        <v>2.2079999999999999E-3</v>
      </c>
      <c r="G16">
        <v>8.8319999999999996E-3</v>
      </c>
      <c r="H16" s="15">
        <f t="shared" si="1"/>
        <v>177373.23645006181</v>
      </c>
      <c r="I16" s="15">
        <f t="shared" si="2"/>
        <v>532119.70935018559</v>
      </c>
      <c r="K16">
        <f t="shared" si="3"/>
        <v>709492.94580024737</v>
      </c>
      <c r="L16">
        <v>0.4</v>
      </c>
      <c r="M16" s="14">
        <v>400000</v>
      </c>
      <c r="N16" s="14">
        <f t="shared" si="7"/>
        <v>1071784.7902526816</v>
      </c>
      <c r="O16" s="14">
        <f t="shared" si="4"/>
        <v>1781277.736052929</v>
      </c>
      <c r="P16">
        <f t="shared" si="8"/>
        <v>0.42977663723180742</v>
      </c>
      <c r="Q16" s="14">
        <f t="shared" si="5"/>
        <v>2249685.3383998964</v>
      </c>
      <c r="R16" s="18">
        <f t="shared" si="6"/>
        <v>-468407.60234696744</v>
      </c>
    </row>
    <row r="17" spans="1:18" x14ac:dyDescent="0.25">
      <c r="A17">
        <v>65</v>
      </c>
      <c r="B17">
        <v>12</v>
      </c>
      <c r="C17">
        <f t="shared" si="0"/>
        <v>0.41496444788853759</v>
      </c>
      <c r="D17">
        <v>0.98853999999999997</v>
      </c>
      <c r="E17">
        <f>PRODUCT($D$5:D16)</f>
        <v>0.8946292311492382</v>
      </c>
      <c r="F17">
        <v>2.2920000000000002E-3</v>
      </c>
      <c r="G17">
        <v>9.1680000000000008E-3</v>
      </c>
      <c r="H17" s="15">
        <f t="shared" si="1"/>
        <v>170176.10656569357</v>
      </c>
      <c r="I17" s="15">
        <f t="shared" si="2"/>
        <v>510528.31969708076</v>
      </c>
      <c r="K17">
        <f t="shared" si="3"/>
        <v>680704.42626277427</v>
      </c>
      <c r="M17" s="14">
        <v>750000</v>
      </c>
      <c r="N17" s="14">
        <f t="shared" si="7"/>
        <v>297919.55828745442</v>
      </c>
      <c r="O17" s="14">
        <f t="shared" si="4"/>
        <v>978623.98455022869</v>
      </c>
      <c r="Q17" s="14"/>
      <c r="R17" s="18">
        <f t="shared" si="6"/>
        <v>978623.98455022869</v>
      </c>
    </row>
    <row r="18" spans="1:18" x14ac:dyDescent="0.25">
      <c r="A18">
        <v>66</v>
      </c>
      <c r="B18">
        <v>13</v>
      </c>
      <c r="C18">
        <f t="shared" si="0"/>
        <v>0.3878172410173249</v>
      </c>
      <c r="D18">
        <v>0.98801000000000005</v>
      </c>
      <c r="E18">
        <f>PRODUCT($D$5:D17)</f>
        <v>0.88437678016026788</v>
      </c>
      <c r="F18">
        <v>2.3980000000000004E-3</v>
      </c>
      <c r="G18">
        <v>9.5920000000000016E-3</v>
      </c>
      <c r="H18" s="15">
        <f t="shared" si="1"/>
        <v>164491.55956757881</v>
      </c>
      <c r="I18" s="15">
        <f t="shared" si="2"/>
        <v>493474.67870273633</v>
      </c>
      <c r="K18">
        <f t="shared" si="3"/>
        <v>657966.23827031511</v>
      </c>
      <c r="M18" s="14">
        <v>750000</v>
      </c>
      <c r="N18" s="14">
        <f t="shared" si="7"/>
        <v>275238.69172848616</v>
      </c>
      <c r="O18" s="14">
        <f t="shared" si="4"/>
        <v>933204.92999880132</v>
      </c>
      <c r="Q18" s="14"/>
      <c r="R18" s="18">
        <f t="shared" si="6"/>
        <v>933204.92999880132</v>
      </c>
    </row>
    <row r="19" spans="1:18" x14ac:dyDescent="0.25">
      <c r="A19">
        <v>67</v>
      </c>
      <c r="B19">
        <v>14</v>
      </c>
      <c r="C19">
        <f t="shared" si="0"/>
        <v>0.36244601964235967</v>
      </c>
      <c r="D19">
        <v>0.98740000000000006</v>
      </c>
      <c r="E19">
        <f>PRODUCT($D$5:D18)</f>
        <v>0.87377310256614626</v>
      </c>
      <c r="F19">
        <v>2.5200000000000001E-3</v>
      </c>
      <c r="G19">
        <v>1.008E-2</v>
      </c>
      <c r="H19" s="15">
        <f t="shared" si="1"/>
        <v>159614.57388021014</v>
      </c>
      <c r="I19" s="15">
        <f t="shared" si="2"/>
        <v>478843.72164063039</v>
      </c>
      <c r="K19">
        <f t="shared" si="3"/>
        <v>638458.29552084056</v>
      </c>
      <c r="M19" s="14">
        <v>750000</v>
      </c>
      <c r="N19" s="14">
        <f t="shared" si="7"/>
        <v>254148.20543426319</v>
      </c>
      <c r="O19" s="14">
        <f t="shared" si="4"/>
        <v>892606.50095510378</v>
      </c>
      <c r="Q19" s="14"/>
      <c r="R19" s="18">
        <f t="shared" si="6"/>
        <v>892606.50095510378</v>
      </c>
    </row>
    <row r="20" spans="1:18" x14ac:dyDescent="0.25">
      <c r="A20">
        <v>68</v>
      </c>
      <c r="B20">
        <v>15</v>
      </c>
      <c r="C20">
        <f t="shared" si="0"/>
        <v>0.33873459779659787</v>
      </c>
      <c r="D20">
        <v>0.98670999999999998</v>
      </c>
      <c r="E20">
        <f>PRODUCT($D$5:D19)</f>
        <v>0.86276356147381283</v>
      </c>
      <c r="F20">
        <v>2.6580000000000002E-3</v>
      </c>
      <c r="G20">
        <v>1.0632000000000001E-2</v>
      </c>
      <c r="H20" s="15">
        <f t="shared" si="1"/>
        <v>155358.96662316096</v>
      </c>
      <c r="I20" s="15">
        <f t="shared" si="2"/>
        <v>466076.89986948291</v>
      </c>
      <c r="K20">
        <f t="shared" si="3"/>
        <v>621435.86649264384</v>
      </c>
      <c r="M20" s="14">
        <v>750000</v>
      </c>
      <c r="N20" s="14">
        <f t="shared" si="7"/>
        <v>234528.9140614873</v>
      </c>
      <c r="O20" s="14">
        <f t="shared" si="4"/>
        <v>855964.78055413114</v>
      </c>
      <c r="Q20" s="14"/>
      <c r="R20" s="18">
        <f t="shared" si="6"/>
        <v>855964.78055413114</v>
      </c>
    </row>
    <row r="21" spans="1:18" x14ac:dyDescent="0.25">
      <c r="A21">
        <v>69</v>
      </c>
      <c r="B21">
        <v>16</v>
      </c>
      <c r="C21">
        <f t="shared" si="0"/>
        <v>0.31657439046411018</v>
      </c>
      <c r="D21">
        <v>0.98594999999999999</v>
      </c>
      <c r="E21">
        <f>PRODUCT($D$5:D20)</f>
        <v>0.85129743374182587</v>
      </c>
      <c r="F21">
        <v>2.81E-3</v>
      </c>
      <c r="G21">
        <v>1.124E-2</v>
      </c>
      <c r="H21" s="15">
        <f t="shared" si="1"/>
        <v>151458.41899904964</v>
      </c>
      <c r="I21" s="15">
        <f t="shared" si="2"/>
        <v>454375.25699714886</v>
      </c>
      <c r="K21">
        <f t="shared" si="3"/>
        <v>605833.67599619855</v>
      </c>
      <c r="M21" s="14">
        <v>750000</v>
      </c>
      <c r="N21" s="14">
        <f t="shared" si="7"/>
        <v>216272.92036785997</v>
      </c>
      <c r="O21" s="14">
        <f t="shared" si="4"/>
        <v>822106.59636405855</v>
      </c>
      <c r="Q21" s="14"/>
      <c r="R21" s="18">
        <f t="shared" si="6"/>
        <v>822106.59636405855</v>
      </c>
    </row>
    <row r="22" spans="1:18" x14ac:dyDescent="0.25">
      <c r="A22">
        <v>70</v>
      </c>
      <c r="B22">
        <v>17</v>
      </c>
      <c r="C22">
        <f t="shared" si="0"/>
        <v>0.29586391632159825</v>
      </c>
      <c r="D22">
        <v>0.98514999999999997</v>
      </c>
      <c r="E22">
        <f>PRODUCT($D$5:D21)</f>
        <v>0.83933670479775324</v>
      </c>
      <c r="F22">
        <v>2.9700000000000004E-3</v>
      </c>
      <c r="G22">
        <v>1.1880000000000002E-2</v>
      </c>
      <c r="H22" s="15"/>
      <c r="I22" s="15"/>
      <c r="J22" s="19">
        <f>$E$2*C21*E22</f>
        <v>26571250.571550351</v>
      </c>
      <c r="K22">
        <f t="shared" si="3"/>
        <v>26571250.571550351</v>
      </c>
      <c r="N22" s="14"/>
      <c r="O22" s="14">
        <f t="shared" si="4"/>
        <v>26571250.571550351</v>
      </c>
      <c r="Q22" s="14"/>
      <c r="R22" s="18">
        <f t="shared" si="6"/>
        <v>26571250.571550351</v>
      </c>
    </row>
    <row r="24" spans="1:18" x14ac:dyDescent="0.25">
      <c r="Q24" t="s">
        <v>96</v>
      </c>
      <c r="R24" s="30">
        <f>SUM(R5:R22)</f>
        <v>19506210.419017613</v>
      </c>
    </row>
    <row r="29" spans="1:18" x14ac:dyDescent="0.25">
      <c r="R29" s="29"/>
    </row>
  </sheetData>
  <mergeCells count="1">
    <mergeCell ref="B1:B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L8" workbookViewId="0">
      <selection activeCell="M16" sqref="M16:M20"/>
    </sheetView>
  </sheetViews>
  <sheetFormatPr defaultRowHeight="15" x14ac:dyDescent="0.25"/>
  <cols>
    <col min="3" max="3" width="16.5703125" customWidth="1"/>
    <col min="4" max="4" width="19.140625" customWidth="1"/>
    <col min="5" max="5" width="16.28515625" customWidth="1"/>
    <col min="8" max="8" width="13.5703125" customWidth="1"/>
    <col min="9" max="9" width="15.85546875" customWidth="1"/>
    <col min="10" max="10" width="17.85546875" customWidth="1"/>
    <col min="14" max="14" width="13.140625" customWidth="1"/>
    <col min="15" max="15" width="18.28515625" customWidth="1"/>
    <col min="17" max="17" width="18.5703125" customWidth="1"/>
    <col min="18" max="18" width="18.140625" customWidth="1"/>
  </cols>
  <sheetData>
    <row r="1" spans="1:18" x14ac:dyDescent="0.25">
      <c r="B1" s="40" t="s">
        <v>21</v>
      </c>
      <c r="C1" s="10" t="s">
        <v>22</v>
      </c>
      <c r="D1" s="10" t="s">
        <v>23</v>
      </c>
      <c r="E1" s="10" t="s">
        <v>24</v>
      </c>
      <c r="G1" s="10" t="s">
        <v>99</v>
      </c>
      <c r="H1" s="10"/>
      <c r="I1" t="s">
        <v>39</v>
      </c>
      <c r="J1" s="14">
        <v>5234545.4440942304</v>
      </c>
      <c r="K1" s="14"/>
      <c r="M1" s="14"/>
      <c r="N1" s="14"/>
      <c r="O1" s="14"/>
      <c r="Q1" s="14"/>
    </row>
    <row r="2" spans="1:18" x14ac:dyDescent="0.25">
      <c r="B2" s="40"/>
      <c r="C2" s="14">
        <v>200000000</v>
      </c>
      <c r="D2" s="14">
        <v>150000000</v>
      </c>
      <c r="E2" s="14">
        <v>100000000</v>
      </c>
      <c r="G2" s="14"/>
      <c r="M2" s="14"/>
      <c r="N2" s="14"/>
      <c r="O2" s="14"/>
      <c r="Q2" s="14"/>
    </row>
    <row r="3" spans="1:18" x14ac:dyDescent="0.25">
      <c r="M3" s="14"/>
      <c r="N3" s="14"/>
      <c r="O3" s="14"/>
      <c r="Q3" s="14"/>
    </row>
    <row r="4" spans="1:18" x14ac:dyDescent="0.25">
      <c r="A4" t="s">
        <v>51</v>
      </c>
      <c r="B4" t="s">
        <v>10</v>
      </c>
      <c r="C4" t="s">
        <v>43</v>
      </c>
      <c r="D4" t="s">
        <v>15</v>
      </c>
      <c r="E4" t="s">
        <v>13</v>
      </c>
      <c r="F4" t="s">
        <v>32</v>
      </c>
      <c r="G4" t="s">
        <v>48</v>
      </c>
      <c r="H4" t="s">
        <v>41</v>
      </c>
      <c r="I4" t="s">
        <v>42</v>
      </c>
      <c r="J4" t="s">
        <v>44</v>
      </c>
      <c r="K4" t="s">
        <v>52</v>
      </c>
      <c r="L4" t="s">
        <v>33</v>
      </c>
      <c r="M4" s="14" t="s">
        <v>34</v>
      </c>
      <c r="N4" s="14" t="s">
        <v>49</v>
      </c>
      <c r="O4" s="14" t="s">
        <v>45</v>
      </c>
      <c r="P4" t="s">
        <v>40</v>
      </c>
      <c r="Q4" s="14" t="s">
        <v>46</v>
      </c>
      <c r="R4" t="s">
        <v>47</v>
      </c>
    </row>
    <row r="5" spans="1:18" x14ac:dyDescent="0.25">
      <c r="A5">
        <v>54</v>
      </c>
      <c r="B5">
        <v>0</v>
      </c>
      <c r="C5">
        <f t="shared" ref="C5:C21" si="0">1.07^-(B5+1)</f>
        <v>0.93457943925233644</v>
      </c>
      <c r="D5">
        <v>0.99273</v>
      </c>
      <c r="E5">
        <v>1</v>
      </c>
      <c r="F5">
        <v>1.4540000000000002E-3</v>
      </c>
      <c r="G5">
        <v>5.8160000000000009E-3</v>
      </c>
      <c r="H5" s="15">
        <f t="shared" ref="H5:H20" si="1">$C$2*C5*E5*F5</f>
        <v>271775.70093457948</v>
      </c>
      <c r="I5" s="15">
        <f t="shared" ref="I5:I20" si="2">$D$2*C5*E5*G5</f>
        <v>815327.10280373844</v>
      </c>
      <c r="K5">
        <f t="shared" ref="K5:K21" si="3">SUM(H5:J5)</f>
        <v>1087102.8037383179</v>
      </c>
      <c r="L5">
        <v>0.4</v>
      </c>
      <c r="M5" s="14">
        <v>400000</v>
      </c>
      <c r="N5" s="14">
        <f>((L5*$J$1)+M5)*1*E5</f>
        <v>2493818.1776376925</v>
      </c>
      <c r="O5" s="14">
        <f t="shared" ref="O5:O21" si="4">H5+I5+J5+N5</f>
        <v>3580920.9813760105</v>
      </c>
      <c r="P5">
        <v>1</v>
      </c>
      <c r="Q5" s="14">
        <f t="shared" ref="Q5:Q15" si="5">$J$1*P5</f>
        <v>5234545.4440942304</v>
      </c>
      <c r="R5" s="18">
        <f t="shared" ref="R5:R21" si="6">O5-Q5</f>
        <v>-1653624.46271822</v>
      </c>
    </row>
    <row r="6" spans="1:18" x14ac:dyDescent="0.25">
      <c r="A6">
        <v>55</v>
      </c>
      <c r="B6">
        <v>1</v>
      </c>
      <c r="C6">
        <f t="shared" si="0"/>
        <v>0.87343872827321156</v>
      </c>
      <c r="D6">
        <v>0.99211000000000005</v>
      </c>
      <c r="E6">
        <f>PRODUCT($D$5:D5)</f>
        <v>0.99273</v>
      </c>
      <c r="F6">
        <v>1.578E-3</v>
      </c>
      <c r="G6">
        <v>6.3119999999999999E-3</v>
      </c>
      <c r="H6" s="15">
        <f t="shared" si="1"/>
        <v>273653.23434361082</v>
      </c>
      <c r="I6" s="15">
        <f t="shared" si="2"/>
        <v>820959.70303083223</v>
      </c>
      <c r="K6">
        <f t="shared" si="3"/>
        <v>1094612.937374443</v>
      </c>
      <c r="L6">
        <v>0.4</v>
      </c>
      <c r="M6" s="14">
        <v>400000</v>
      </c>
      <c r="N6" s="14">
        <f t="shared" ref="N6:N20" si="7">((L6*$J$1)+M6)*C5*E6</f>
        <v>2313727.214473146</v>
      </c>
      <c r="O6" s="14">
        <f t="shared" si="4"/>
        <v>3408340.1518475888</v>
      </c>
      <c r="P6">
        <f t="shared" ref="P6:P15" si="8">C5*E6</f>
        <v>0.927785046728972</v>
      </c>
      <c r="Q6" s="14">
        <f t="shared" si="5"/>
        <v>4856532.9894538932</v>
      </c>
      <c r="R6" s="18">
        <f t="shared" si="6"/>
        <v>-1448192.8376063043</v>
      </c>
    </row>
    <row r="7" spans="1:18" x14ac:dyDescent="0.25">
      <c r="A7">
        <v>56</v>
      </c>
      <c r="B7">
        <v>2</v>
      </c>
      <c r="C7">
        <f t="shared" si="0"/>
        <v>0.81629787689085187</v>
      </c>
      <c r="D7">
        <v>0.99153000000000002</v>
      </c>
      <c r="E7">
        <f>PRODUCT($D$5:D6)</f>
        <v>0.98489736030000008</v>
      </c>
      <c r="F7">
        <v>1.6940000000000002E-3</v>
      </c>
      <c r="G7">
        <v>6.7760000000000008E-3</v>
      </c>
      <c r="H7" s="15">
        <f t="shared" si="1"/>
        <v>272384.90866821818</v>
      </c>
      <c r="I7" s="15">
        <f t="shared" si="2"/>
        <v>817154.72600465454</v>
      </c>
      <c r="K7">
        <f t="shared" si="3"/>
        <v>1089539.6346728727</v>
      </c>
      <c r="L7">
        <v>0.4</v>
      </c>
      <c r="M7" s="14">
        <v>400000</v>
      </c>
      <c r="N7" s="14">
        <f t="shared" si="7"/>
        <v>2145300.8474307973</v>
      </c>
      <c r="O7" s="14">
        <f t="shared" si="4"/>
        <v>3234840.48210367</v>
      </c>
      <c r="P7">
        <f t="shared" si="8"/>
        <v>0.86024749786007515</v>
      </c>
      <c r="Q7" s="14">
        <f t="shared" si="5"/>
        <v>4503004.6207169173</v>
      </c>
      <c r="R7" s="18">
        <f t="shared" si="6"/>
        <v>-1268164.1386132473</v>
      </c>
    </row>
    <row r="8" spans="1:18" x14ac:dyDescent="0.25">
      <c r="A8">
        <v>57</v>
      </c>
      <c r="B8">
        <v>3</v>
      </c>
      <c r="C8">
        <f t="shared" si="0"/>
        <v>0.7628952120475252</v>
      </c>
      <c r="D8">
        <v>0.99102000000000001</v>
      </c>
      <c r="E8">
        <f>PRODUCT($D$5:D7)</f>
        <v>0.97655527965825906</v>
      </c>
      <c r="F8">
        <v>1.7960000000000001E-3</v>
      </c>
      <c r="G8">
        <v>7.1840000000000003E-3</v>
      </c>
      <c r="H8" s="15">
        <f t="shared" si="1"/>
        <v>267607.35749664559</v>
      </c>
      <c r="I8" s="15">
        <f t="shared" si="2"/>
        <v>802822.07248993684</v>
      </c>
      <c r="K8">
        <f t="shared" si="3"/>
        <v>1070429.4299865824</v>
      </c>
      <c r="L8">
        <v>0.4</v>
      </c>
      <c r="M8" s="14">
        <v>400000</v>
      </c>
      <c r="N8" s="14">
        <f t="shared" si="7"/>
        <v>1987972.102105662</v>
      </c>
      <c r="O8" s="14">
        <f t="shared" si="4"/>
        <v>3058401.5320922444</v>
      </c>
      <c r="P8">
        <f t="shared" si="8"/>
        <v>0.79716000145158894</v>
      </c>
      <c r="Q8" s="14">
        <f t="shared" si="5"/>
        <v>4172770.253812565</v>
      </c>
      <c r="R8" s="18">
        <f t="shared" si="6"/>
        <v>-1114368.7217203206</v>
      </c>
    </row>
    <row r="9" spans="1:18" x14ac:dyDescent="0.25">
      <c r="A9">
        <v>58</v>
      </c>
      <c r="B9">
        <v>4</v>
      </c>
      <c r="C9">
        <f t="shared" si="0"/>
        <v>0.71298617948366838</v>
      </c>
      <c r="D9">
        <v>0.99060999999999999</v>
      </c>
      <c r="E9">
        <f>PRODUCT($D$5:D8)</f>
        <v>0.96778581324692792</v>
      </c>
      <c r="F9">
        <v>1.8780000000000003E-3</v>
      </c>
      <c r="G9">
        <v>7.5120000000000013E-3</v>
      </c>
      <c r="H9" s="15">
        <f t="shared" si="1"/>
        <v>259170.72682526056</v>
      </c>
      <c r="I9" s="15">
        <f t="shared" si="2"/>
        <v>777512.18047578179</v>
      </c>
      <c r="K9">
        <f t="shared" si="3"/>
        <v>1036682.9073010423</v>
      </c>
      <c r="L9">
        <v>0.4</v>
      </c>
      <c r="M9" s="14">
        <v>400000</v>
      </c>
      <c r="N9" s="14">
        <f t="shared" si="7"/>
        <v>1841233.7501203304</v>
      </c>
      <c r="O9" s="14">
        <f t="shared" si="4"/>
        <v>2877916.6574213728</v>
      </c>
      <c r="P9">
        <f t="shared" si="8"/>
        <v>0.73831916321360169</v>
      </c>
      <c r="Q9" s="14">
        <f t="shared" si="5"/>
        <v>3864765.2120872233</v>
      </c>
      <c r="R9" s="18">
        <f t="shared" si="6"/>
        <v>-986848.55466585048</v>
      </c>
    </row>
    <row r="10" spans="1:18" x14ac:dyDescent="0.25">
      <c r="A10">
        <v>59</v>
      </c>
      <c r="B10">
        <v>5</v>
      </c>
      <c r="C10">
        <f t="shared" si="0"/>
        <v>0.66634222381651254</v>
      </c>
      <c r="D10">
        <v>0.99029</v>
      </c>
      <c r="E10">
        <f>PRODUCT($D$5:D9)</f>
        <v>0.95869830446053927</v>
      </c>
      <c r="F10">
        <v>1.9420000000000001E-3</v>
      </c>
      <c r="G10">
        <v>7.7680000000000006E-3</v>
      </c>
      <c r="H10" s="15">
        <f t="shared" si="1"/>
        <v>248118.13860744738</v>
      </c>
      <c r="I10" s="15">
        <f t="shared" si="2"/>
        <v>744354.41582234215</v>
      </c>
      <c r="K10">
        <f t="shared" si="3"/>
        <v>992472.55442978954</v>
      </c>
      <c r="L10">
        <v>0.4</v>
      </c>
      <c r="M10" s="14">
        <v>400000</v>
      </c>
      <c r="N10" s="14">
        <f t="shared" si="7"/>
        <v>1704621.0889782247</v>
      </c>
      <c r="O10" s="14">
        <f t="shared" si="4"/>
        <v>2697093.6434080144</v>
      </c>
      <c r="P10">
        <f t="shared" si="8"/>
        <v>0.68353864137479059</v>
      </c>
      <c r="Q10" s="14">
        <f t="shared" si="5"/>
        <v>3578014.08107077</v>
      </c>
      <c r="R10" s="18">
        <f t="shared" si="6"/>
        <v>-880920.4376627556</v>
      </c>
    </row>
    <row r="11" spans="1:18" x14ac:dyDescent="0.25">
      <c r="A11">
        <v>60</v>
      </c>
      <c r="B11">
        <v>6</v>
      </c>
      <c r="C11">
        <f t="shared" si="0"/>
        <v>0.62274974188459109</v>
      </c>
      <c r="D11">
        <v>0.99000999999999995</v>
      </c>
      <c r="E11">
        <f>PRODUCT($D$5:D10)</f>
        <v>0.94938934392422747</v>
      </c>
      <c r="F11">
        <v>1.9980000000000002E-3</v>
      </c>
      <c r="G11">
        <v>7.9920000000000008E-3</v>
      </c>
      <c r="H11" s="15">
        <f t="shared" si="1"/>
        <v>236256.29476316686</v>
      </c>
      <c r="I11" s="15">
        <f t="shared" si="2"/>
        <v>708768.88428950054</v>
      </c>
      <c r="K11">
        <f t="shared" si="3"/>
        <v>945025.17905266746</v>
      </c>
      <c r="L11">
        <v>0.4</v>
      </c>
      <c r="M11" s="14">
        <v>400000</v>
      </c>
      <c r="N11" s="14">
        <f t="shared" si="7"/>
        <v>1577634.7833684543</v>
      </c>
      <c r="O11" s="14">
        <f t="shared" si="4"/>
        <v>2522659.962421122</v>
      </c>
      <c r="P11">
        <f t="shared" si="8"/>
        <v>0.63261820669816959</v>
      </c>
      <c r="Q11" s="14">
        <f t="shared" si="5"/>
        <v>3311468.7517229659</v>
      </c>
      <c r="R11" s="18">
        <f t="shared" si="6"/>
        <v>-788808.78930184385</v>
      </c>
    </row>
    <row r="12" spans="1:18" x14ac:dyDescent="0.25">
      <c r="A12">
        <v>61</v>
      </c>
      <c r="B12">
        <v>7</v>
      </c>
      <c r="C12">
        <f t="shared" si="0"/>
        <v>0.5820091045650384</v>
      </c>
      <c r="D12">
        <v>0.98975999999999997</v>
      </c>
      <c r="E12">
        <f>PRODUCT($D$5:D11)</f>
        <v>0.93990494437842442</v>
      </c>
      <c r="F12">
        <v>2.0480000000000003E-3</v>
      </c>
      <c r="G12">
        <v>8.1920000000000014E-3</v>
      </c>
      <c r="H12" s="15">
        <f t="shared" si="1"/>
        <v>224064.81307809346</v>
      </c>
      <c r="I12" s="15">
        <f t="shared" si="2"/>
        <v>672194.43923428038</v>
      </c>
      <c r="K12">
        <f t="shared" si="3"/>
        <v>896259.25231237384</v>
      </c>
      <c r="L12">
        <v>0.4</v>
      </c>
      <c r="M12" s="14">
        <v>400000</v>
      </c>
      <c r="N12" s="14">
        <f t="shared" si="7"/>
        <v>1459695.5251239282</v>
      </c>
      <c r="O12" s="14">
        <f t="shared" si="4"/>
        <v>2355954.777436302</v>
      </c>
      <c r="P12">
        <f t="shared" si="8"/>
        <v>0.58532556150771475</v>
      </c>
      <c r="Q12" s="14">
        <f t="shared" si="5"/>
        <v>3063913.2513021054</v>
      </c>
      <c r="R12" s="18">
        <f t="shared" si="6"/>
        <v>-707958.47386580333</v>
      </c>
    </row>
    <row r="13" spans="1:18" x14ac:dyDescent="0.25">
      <c r="A13">
        <v>62</v>
      </c>
      <c r="B13">
        <v>8</v>
      </c>
      <c r="C13">
        <f t="shared" si="0"/>
        <v>0.54393374258414806</v>
      </c>
      <c r="D13">
        <v>0.98953999999999998</v>
      </c>
      <c r="E13">
        <f>PRODUCT($D$5:D12)</f>
        <v>0.93028031774798936</v>
      </c>
      <c r="F13">
        <v>2.0920000000000001E-3</v>
      </c>
      <c r="G13">
        <v>8.3680000000000004E-3</v>
      </c>
      <c r="H13" s="15">
        <f t="shared" si="1"/>
        <v>211714.94168389836</v>
      </c>
      <c r="I13" s="15">
        <f t="shared" si="2"/>
        <v>635144.82505169499</v>
      </c>
      <c r="K13">
        <f t="shared" si="3"/>
        <v>846859.76673559332</v>
      </c>
      <c r="L13">
        <v>0.4</v>
      </c>
      <c r="M13" s="14">
        <v>400000</v>
      </c>
      <c r="N13" s="14">
        <f t="shared" si="7"/>
        <v>1350232.0027538871</v>
      </c>
      <c r="O13" s="14">
        <f t="shared" si="4"/>
        <v>2197091.7694894802</v>
      </c>
      <c r="P13">
        <f t="shared" si="8"/>
        <v>0.54143161472698664</v>
      </c>
      <c r="Q13" s="14">
        <f t="shared" si="5"/>
        <v>2834148.3921577306</v>
      </c>
      <c r="R13" s="18">
        <f t="shared" si="6"/>
        <v>-637056.62266825046</v>
      </c>
    </row>
    <row r="14" spans="1:18" x14ac:dyDescent="0.25">
      <c r="A14">
        <v>63</v>
      </c>
      <c r="B14">
        <v>9</v>
      </c>
      <c r="C14">
        <f t="shared" si="0"/>
        <v>0.5083492921347178</v>
      </c>
      <c r="D14">
        <v>0.98929</v>
      </c>
      <c r="E14">
        <f>PRODUCT($D$5:D13)</f>
        <v>0.92054958562434541</v>
      </c>
      <c r="F14">
        <v>2.1420000000000002E-3</v>
      </c>
      <c r="G14">
        <v>8.568000000000001E-3</v>
      </c>
      <c r="H14" s="15">
        <f t="shared" si="1"/>
        <v>200474.37682926559</v>
      </c>
      <c r="I14" s="15">
        <f t="shared" si="2"/>
        <v>601423.13048779685</v>
      </c>
      <c r="K14">
        <f t="shared" si="3"/>
        <v>801897.50731706247</v>
      </c>
      <c r="L14">
        <v>0.4</v>
      </c>
      <c r="M14" s="14">
        <v>400000</v>
      </c>
      <c r="N14" s="14">
        <f t="shared" si="7"/>
        <v>1248699.603743067</v>
      </c>
      <c r="O14" s="14">
        <f t="shared" si="4"/>
        <v>2050597.1110601295</v>
      </c>
      <c r="P14">
        <f t="shared" si="8"/>
        <v>0.50071798134293688</v>
      </c>
      <c r="Q14" s="14">
        <f t="shared" si="5"/>
        <v>2621031.0280147302</v>
      </c>
      <c r="R14" s="18">
        <f t="shared" si="6"/>
        <v>-570433.91695460072</v>
      </c>
    </row>
    <row r="15" spans="1:18" x14ac:dyDescent="0.25">
      <c r="A15">
        <v>64</v>
      </c>
      <c r="B15">
        <v>10</v>
      </c>
      <c r="C15">
        <f t="shared" si="0"/>
        <v>0.47509279638758667</v>
      </c>
      <c r="D15">
        <v>0.98895999999999995</v>
      </c>
      <c r="E15">
        <f>PRODUCT($D$5:D14)</f>
        <v>0.91069049956230863</v>
      </c>
      <c r="F15">
        <v>2.2079999999999999E-3</v>
      </c>
      <c r="G15">
        <v>8.8319999999999996E-3</v>
      </c>
      <c r="H15" s="15">
        <f t="shared" si="1"/>
        <v>191063.75826922187</v>
      </c>
      <c r="I15" s="15">
        <f t="shared" si="2"/>
        <v>573191.27480766561</v>
      </c>
      <c r="K15">
        <f t="shared" si="3"/>
        <v>764255.03307688748</v>
      </c>
      <c r="L15">
        <v>0.4</v>
      </c>
      <c r="M15" s="14">
        <v>400000</v>
      </c>
      <c r="N15" s="14">
        <f t="shared" si="7"/>
        <v>1154510.3093336248</v>
      </c>
      <c r="O15" s="14">
        <f t="shared" si="4"/>
        <v>1918765.3424105123</v>
      </c>
      <c r="P15">
        <f t="shared" si="8"/>
        <v>0.46294887080631214</v>
      </c>
      <c r="Q15" s="14">
        <f t="shared" si="5"/>
        <v>2423326.9025277495</v>
      </c>
      <c r="R15" s="18">
        <f t="shared" si="6"/>
        <v>-504561.56011723727</v>
      </c>
    </row>
    <row r="16" spans="1:18" x14ac:dyDescent="0.25">
      <c r="A16">
        <v>65</v>
      </c>
      <c r="B16">
        <v>11</v>
      </c>
      <c r="C16">
        <f t="shared" si="0"/>
        <v>0.44401195924073528</v>
      </c>
      <c r="D16">
        <v>0.98853999999999997</v>
      </c>
      <c r="E16">
        <f>PRODUCT($D$5:D15)</f>
        <v>0.90063647644714073</v>
      </c>
      <c r="F16">
        <v>2.2920000000000002E-3</v>
      </c>
      <c r="G16">
        <v>9.1680000000000008E-3</v>
      </c>
      <c r="H16" s="15">
        <f t="shared" si="1"/>
        <v>183311.11919029139</v>
      </c>
      <c r="I16" s="15">
        <f t="shared" si="2"/>
        <v>549933.35757087427</v>
      </c>
      <c r="K16">
        <f t="shared" si="3"/>
        <v>733244.47676116566</v>
      </c>
      <c r="M16" s="14">
        <v>750000</v>
      </c>
      <c r="N16" s="14">
        <f t="shared" si="7"/>
        <v>320914.42659295117</v>
      </c>
      <c r="O16" s="14">
        <f t="shared" si="4"/>
        <v>1054158.9033541167</v>
      </c>
      <c r="Q16" s="14"/>
      <c r="R16" s="18">
        <f t="shared" si="6"/>
        <v>1054158.9033541167</v>
      </c>
    </row>
    <row r="17" spans="1:18" x14ac:dyDescent="0.25">
      <c r="A17">
        <v>66</v>
      </c>
      <c r="B17">
        <v>12</v>
      </c>
      <c r="C17">
        <f t="shared" si="0"/>
        <v>0.41496444788853759</v>
      </c>
      <c r="D17">
        <v>0.98801000000000005</v>
      </c>
      <c r="E17">
        <f>PRODUCT($D$5:D16)</f>
        <v>0.89031518242705643</v>
      </c>
      <c r="F17">
        <v>2.3980000000000004E-3</v>
      </c>
      <c r="G17">
        <v>9.5920000000000016E-3</v>
      </c>
      <c r="H17" s="15">
        <f t="shared" si="1"/>
        <v>177187.81143961151</v>
      </c>
      <c r="I17" s="15">
        <f t="shared" si="2"/>
        <v>531563.43431883457</v>
      </c>
      <c r="K17">
        <f t="shared" si="3"/>
        <v>708751.24575844605</v>
      </c>
      <c r="M17" s="14">
        <v>750000</v>
      </c>
      <c r="N17" s="14">
        <f t="shared" si="7"/>
        <v>296482.94136840745</v>
      </c>
      <c r="O17" s="14">
        <f t="shared" si="4"/>
        <v>1005234.1871268535</v>
      </c>
      <c r="Q17" s="14"/>
      <c r="R17" s="18">
        <f t="shared" si="6"/>
        <v>1005234.1871268535</v>
      </c>
    </row>
    <row r="18" spans="1:18" x14ac:dyDescent="0.25">
      <c r="A18">
        <v>67</v>
      </c>
      <c r="B18">
        <v>13</v>
      </c>
      <c r="C18">
        <f t="shared" si="0"/>
        <v>0.3878172410173249</v>
      </c>
      <c r="D18">
        <v>0.98740000000000006</v>
      </c>
      <c r="E18">
        <f>PRODUCT($D$5:D17)</f>
        <v>0.87964030338975607</v>
      </c>
      <c r="F18">
        <v>2.5200000000000001E-3</v>
      </c>
      <c r="G18">
        <v>1.008E-2</v>
      </c>
      <c r="H18" s="15">
        <f t="shared" si="1"/>
        <v>171934.39647632194</v>
      </c>
      <c r="I18" s="15">
        <f t="shared" si="2"/>
        <v>515803.18942896585</v>
      </c>
      <c r="K18">
        <f t="shared" si="3"/>
        <v>687737.58590528776</v>
      </c>
      <c r="M18" s="14">
        <v>750000</v>
      </c>
      <c r="N18" s="14">
        <f t="shared" si="7"/>
        <v>273764.58962747687</v>
      </c>
      <c r="O18" s="14">
        <f t="shared" si="4"/>
        <v>961502.17553276464</v>
      </c>
      <c r="Q18" s="14"/>
      <c r="R18" s="18">
        <f t="shared" si="6"/>
        <v>961502.17553276464</v>
      </c>
    </row>
    <row r="19" spans="1:18" x14ac:dyDescent="0.25">
      <c r="A19">
        <v>68</v>
      </c>
      <c r="B19">
        <v>14</v>
      </c>
      <c r="C19">
        <f t="shared" si="0"/>
        <v>0.36244601964235967</v>
      </c>
      <c r="D19">
        <v>0.98670999999999998</v>
      </c>
      <c r="E19">
        <f>PRODUCT($D$5:D18)</f>
        <v>0.86855683556704522</v>
      </c>
      <c r="F19">
        <v>2.6580000000000002E-3</v>
      </c>
      <c r="G19">
        <v>1.0632000000000001E-2</v>
      </c>
      <c r="H19" s="15">
        <f t="shared" si="1"/>
        <v>167350.32092736781</v>
      </c>
      <c r="I19" s="15">
        <f t="shared" si="2"/>
        <v>502050.96278210339</v>
      </c>
      <c r="K19">
        <f t="shared" si="3"/>
        <v>669401.28370947123</v>
      </c>
      <c r="M19" s="14">
        <v>750000</v>
      </c>
      <c r="N19" s="14">
        <f t="shared" si="7"/>
        <v>252630.98672726238</v>
      </c>
      <c r="O19" s="14">
        <f t="shared" si="4"/>
        <v>922032.27043673361</v>
      </c>
      <c r="Q19" s="14"/>
      <c r="R19" s="18">
        <f t="shared" si="6"/>
        <v>922032.27043673361</v>
      </c>
    </row>
    <row r="20" spans="1:18" x14ac:dyDescent="0.25">
      <c r="A20">
        <v>69</v>
      </c>
      <c r="B20">
        <v>15</v>
      </c>
      <c r="C20">
        <f t="shared" si="0"/>
        <v>0.33873459779659787</v>
      </c>
      <c r="D20">
        <v>0.98594999999999999</v>
      </c>
      <c r="E20">
        <f>PRODUCT($D$5:D19)</f>
        <v>0.85701371522235914</v>
      </c>
      <c r="F20">
        <v>2.81E-3</v>
      </c>
      <c r="G20">
        <v>1.124E-2</v>
      </c>
      <c r="H20" s="15">
        <f t="shared" si="1"/>
        <v>163148.71022619179</v>
      </c>
      <c r="I20" s="15">
        <f t="shared" si="2"/>
        <v>489446.13067857543</v>
      </c>
      <c r="K20">
        <f t="shared" si="3"/>
        <v>652594.84090476716</v>
      </c>
      <c r="M20" s="14">
        <v>750000</v>
      </c>
      <c r="N20" s="14">
        <f t="shared" si="7"/>
        <v>232965.90739594109</v>
      </c>
      <c r="O20" s="14">
        <f t="shared" si="4"/>
        <v>885560.74830070825</v>
      </c>
      <c r="Q20" s="14"/>
      <c r="R20" s="18">
        <f t="shared" si="6"/>
        <v>885560.74830070825</v>
      </c>
    </row>
    <row r="21" spans="1:18" x14ac:dyDescent="0.25">
      <c r="A21">
        <v>70</v>
      </c>
      <c r="B21">
        <v>16</v>
      </c>
      <c r="C21">
        <f t="shared" si="0"/>
        <v>0.31657439046411018</v>
      </c>
      <c r="D21">
        <v>0.98514999999999997</v>
      </c>
      <c r="E21">
        <f>PRODUCT($D$5:D20)</f>
        <v>0.84497267252348496</v>
      </c>
      <c r="F21">
        <v>2.9700000000000004E-3</v>
      </c>
      <c r="G21">
        <v>1.1880000000000002E-2</v>
      </c>
      <c r="H21" s="15"/>
      <c r="I21" s="15"/>
      <c r="J21" s="19">
        <f>$E$2*C20*E21</f>
        <v>28622147.837635908</v>
      </c>
      <c r="K21">
        <f t="shared" si="3"/>
        <v>28622147.837635908</v>
      </c>
      <c r="N21" s="14"/>
      <c r="O21" s="14">
        <f t="shared" si="4"/>
        <v>28622147.837635908</v>
      </c>
      <c r="Q21" s="14"/>
      <c r="R21" s="18">
        <f t="shared" si="6"/>
        <v>28622147.837635908</v>
      </c>
    </row>
    <row r="23" spans="1:18" x14ac:dyDescent="0.25">
      <c r="Q23" t="s">
        <v>98</v>
      </c>
      <c r="R23" s="30">
        <f>SUM(R5:R21)</f>
        <v>22889697.606492646</v>
      </c>
    </row>
  </sheetData>
  <mergeCells count="1">
    <mergeCell ref="B1:B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L10" workbookViewId="0">
      <selection activeCell="M15" sqref="M15:M19"/>
    </sheetView>
  </sheetViews>
  <sheetFormatPr defaultRowHeight="15" x14ac:dyDescent="0.25"/>
  <cols>
    <col min="3" max="3" width="14.140625" customWidth="1"/>
    <col min="4" max="4" width="12.5703125" customWidth="1"/>
    <col min="5" max="5" width="14.140625" customWidth="1"/>
    <col min="8" max="8" width="11.42578125" customWidth="1"/>
    <col min="9" max="9" width="13.140625" customWidth="1"/>
    <col min="10" max="10" width="13.85546875" customWidth="1"/>
    <col min="14" max="14" width="12.5703125" customWidth="1"/>
    <col min="15" max="15" width="11.7109375" customWidth="1"/>
    <col min="17" max="17" width="11.85546875" customWidth="1"/>
    <col min="18" max="18" width="16.140625" customWidth="1"/>
  </cols>
  <sheetData>
    <row r="1" spans="1:18" x14ac:dyDescent="0.25">
      <c r="B1" s="40" t="s">
        <v>21</v>
      </c>
      <c r="C1" s="10" t="s">
        <v>22</v>
      </c>
      <c r="D1" s="10" t="s">
        <v>23</v>
      </c>
      <c r="E1" s="10" t="s">
        <v>24</v>
      </c>
      <c r="G1" s="10" t="s">
        <v>100</v>
      </c>
      <c r="H1" s="10"/>
      <c r="I1" t="s">
        <v>39</v>
      </c>
      <c r="J1" s="14">
        <v>5234545.4440942304</v>
      </c>
      <c r="K1" s="14"/>
      <c r="M1" s="14"/>
      <c r="N1" s="14"/>
      <c r="O1" s="14"/>
      <c r="Q1" s="14"/>
    </row>
    <row r="2" spans="1:18" x14ac:dyDescent="0.25">
      <c r="B2" s="40"/>
      <c r="C2" s="14">
        <v>200000000</v>
      </c>
      <c r="D2" s="14">
        <v>150000000</v>
      </c>
      <c r="E2" s="14">
        <v>100000000</v>
      </c>
      <c r="G2" s="14"/>
      <c r="M2" s="14"/>
      <c r="N2" s="14"/>
      <c r="O2" s="14"/>
      <c r="Q2" s="14"/>
    </row>
    <row r="3" spans="1:18" x14ac:dyDescent="0.25">
      <c r="M3" s="14"/>
      <c r="N3" s="14"/>
      <c r="O3" s="14"/>
      <c r="Q3" s="14"/>
    </row>
    <row r="4" spans="1:18" x14ac:dyDescent="0.25">
      <c r="A4" t="s">
        <v>51</v>
      </c>
      <c r="B4" t="s">
        <v>10</v>
      </c>
      <c r="C4" t="s">
        <v>43</v>
      </c>
      <c r="D4" t="s">
        <v>15</v>
      </c>
      <c r="E4" t="s">
        <v>13</v>
      </c>
      <c r="F4" t="s">
        <v>32</v>
      </c>
      <c r="G4" t="s">
        <v>48</v>
      </c>
      <c r="H4" t="s">
        <v>41</v>
      </c>
      <c r="I4" t="s">
        <v>42</v>
      </c>
      <c r="J4" t="s">
        <v>44</v>
      </c>
      <c r="K4" t="s">
        <v>52</v>
      </c>
      <c r="L4" t="s">
        <v>33</v>
      </c>
      <c r="M4" s="14" t="s">
        <v>34</v>
      </c>
      <c r="N4" s="14" t="s">
        <v>49</v>
      </c>
      <c r="O4" s="14" t="s">
        <v>45</v>
      </c>
      <c r="P4" t="s">
        <v>40</v>
      </c>
      <c r="Q4" s="14" t="s">
        <v>46</v>
      </c>
      <c r="R4" t="s">
        <v>47</v>
      </c>
    </row>
    <row r="5" spans="1:18" x14ac:dyDescent="0.25">
      <c r="A5">
        <v>55</v>
      </c>
      <c r="B5">
        <v>0</v>
      </c>
      <c r="C5">
        <f t="shared" ref="C5:C20" si="0">1.07^-(B5+1)</f>
        <v>0.93457943925233644</v>
      </c>
      <c r="D5">
        <v>0.99211000000000005</v>
      </c>
      <c r="E5">
        <v>1</v>
      </c>
      <c r="F5">
        <v>1.578E-3</v>
      </c>
      <c r="G5">
        <v>6.3119999999999999E-3</v>
      </c>
      <c r="H5" s="15">
        <f t="shared" ref="H5:H19" si="1">$C$2*C5*E5*F5</f>
        <v>294953.27102803736</v>
      </c>
      <c r="I5" s="15">
        <f t="shared" ref="I5:I19" si="2">$D$2*C5*E5*G5</f>
        <v>884859.81308411213</v>
      </c>
      <c r="K5">
        <f t="shared" ref="K5:K20" si="3">SUM(H5:J5)</f>
        <v>1179813.0841121494</v>
      </c>
      <c r="L5">
        <v>0.4</v>
      </c>
      <c r="M5" s="14">
        <v>400000</v>
      </c>
      <c r="N5" s="14">
        <f>((L5*$J$1)+M5)*1*E5</f>
        <v>2493818.1776376925</v>
      </c>
      <c r="O5" s="14">
        <f t="shared" ref="O5:O20" si="4">H5+I5+J5+N5</f>
        <v>3673631.2617498422</v>
      </c>
      <c r="P5">
        <v>1</v>
      </c>
      <c r="Q5" s="14">
        <f t="shared" ref="Q5:Q14" si="5">$J$1*P5</f>
        <v>5234545.4440942304</v>
      </c>
      <c r="R5" s="18">
        <f t="shared" ref="R5:R20" si="6">O5-Q5</f>
        <v>-1560914.1823443882</v>
      </c>
    </row>
    <row r="6" spans="1:18" x14ac:dyDescent="0.25">
      <c r="A6">
        <v>56</v>
      </c>
      <c r="B6">
        <v>1</v>
      </c>
      <c r="C6">
        <f t="shared" si="0"/>
        <v>0.87343872827321156</v>
      </c>
      <c r="D6">
        <v>0.99153000000000002</v>
      </c>
      <c r="E6">
        <f>PRODUCT($D$5:D5)</f>
        <v>0.99211000000000005</v>
      </c>
      <c r="F6">
        <v>1.6940000000000002E-3</v>
      </c>
      <c r="G6">
        <v>6.7760000000000008E-3</v>
      </c>
      <c r="H6" s="15">
        <f t="shared" si="1"/>
        <v>293586.22412437771</v>
      </c>
      <c r="I6" s="15">
        <f t="shared" si="2"/>
        <v>880758.67237313301</v>
      </c>
      <c r="K6">
        <f t="shared" si="3"/>
        <v>1174344.8964975108</v>
      </c>
      <c r="L6">
        <v>0.4</v>
      </c>
      <c r="M6" s="14">
        <v>400000</v>
      </c>
      <c r="N6" s="14">
        <f t="shared" ref="N6:N19" si="7">((L6*$J$1)+M6)*C5*E6</f>
        <v>2312282.1983328327</v>
      </c>
      <c r="O6" s="14">
        <f t="shared" si="4"/>
        <v>3486627.0948303435</v>
      </c>
      <c r="P6">
        <f t="shared" ref="P6:P14" si="8">C5*E6</f>
        <v>0.9272056074766355</v>
      </c>
      <c r="Q6" s="14">
        <f t="shared" si="5"/>
        <v>4853499.888355446</v>
      </c>
      <c r="R6" s="18">
        <f t="shared" si="6"/>
        <v>-1366872.7935251025</v>
      </c>
    </row>
    <row r="7" spans="1:18" x14ac:dyDescent="0.25">
      <c r="A7">
        <v>57</v>
      </c>
      <c r="B7">
        <v>2</v>
      </c>
      <c r="C7">
        <f t="shared" si="0"/>
        <v>0.81629787689085187</v>
      </c>
      <c r="D7">
        <v>0.99102000000000001</v>
      </c>
      <c r="E7">
        <f>PRODUCT($D$5:D6)</f>
        <v>0.98370682830000011</v>
      </c>
      <c r="F7">
        <v>1.7960000000000001E-3</v>
      </c>
      <c r="G7">
        <v>7.1840000000000003E-3</v>
      </c>
      <c r="H7" s="15">
        <f t="shared" si="1"/>
        <v>288436.80811641715</v>
      </c>
      <c r="I7" s="15">
        <f t="shared" si="2"/>
        <v>865310.42434925144</v>
      </c>
      <c r="K7">
        <f t="shared" si="3"/>
        <v>1153747.2324656686</v>
      </c>
      <c r="L7">
        <v>0.4</v>
      </c>
      <c r="M7" s="14">
        <v>400000</v>
      </c>
      <c r="N7" s="14">
        <f t="shared" si="7"/>
        <v>2142707.6337504243</v>
      </c>
      <c r="O7" s="14">
        <f t="shared" si="4"/>
        <v>3296454.8662160928</v>
      </c>
      <c r="P7">
        <f t="shared" si="8"/>
        <v>0.85920764110402659</v>
      </c>
      <c r="Q7" s="14">
        <f t="shared" si="5"/>
        <v>4497561.4432720328</v>
      </c>
      <c r="R7" s="18">
        <f t="shared" si="6"/>
        <v>-1201106.5770559399</v>
      </c>
    </row>
    <row r="8" spans="1:18" x14ac:dyDescent="0.25">
      <c r="A8">
        <v>58</v>
      </c>
      <c r="B8">
        <v>3</v>
      </c>
      <c r="C8">
        <f t="shared" si="0"/>
        <v>0.7628952120475252</v>
      </c>
      <c r="D8">
        <v>0.99060999999999999</v>
      </c>
      <c r="E8">
        <f>PRODUCT($D$5:D7)</f>
        <v>0.97487314098186617</v>
      </c>
      <c r="F8">
        <v>1.8780000000000003E-3</v>
      </c>
      <c r="G8">
        <v>7.5120000000000013E-3</v>
      </c>
      <c r="H8" s="15">
        <f t="shared" si="1"/>
        <v>279343.50498426449</v>
      </c>
      <c r="I8" s="15">
        <f t="shared" si="2"/>
        <v>838030.51495279337</v>
      </c>
      <c r="K8">
        <f t="shared" si="3"/>
        <v>1117374.019937058</v>
      </c>
      <c r="L8">
        <v>0.4</v>
      </c>
      <c r="M8" s="14">
        <v>400000</v>
      </c>
      <c r="N8" s="14">
        <f t="shared" si="7"/>
        <v>1984547.7749526592</v>
      </c>
      <c r="O8" s="14">
        <f t="shared" si="4"/>
        <v>3101921.7948897174</v>
      </c>
      <c r="P8">
        <f t="shared" si="8"/>
        <v>0.79578687522141345</v>
      </c>
      <c r="Q8" s="14">
        <f t="shared" si="5"/>
        <v>4165582.5621602335</v>
      </c>
      <c r="R8" s="18">
        <f t="shared" si="6"/>
        <v>-1063660.7672705161</v>
      </c>
    </row>
    <row r="9" spans="1:18" x14ac:dyDescent="0.25">
      <c r="A9">
        <v>59</v>
      </c>
      <c r="B9">
        <v>4</v>
      </c>
      <c r="C9">
        <f t="shared" si="0"/>
        <v>0.71298617948366838</v>
      </c>
      <c r="D9">
        <v>0.99029</v>
      </c>
      <c r="E9">
        <f>PRODUCT($D$5:D8)</f>
        <v>0.96571908218804647</v>
      </c>
      <c r="F9">
        <v>1.9420000000000001E-3</v>
      </c>
      <c r="G9">
        <v>7.7680000000000006E-3</v>
      </c>
      <c r="H9" s="15">
        <f t="shared" si="1"/>
        <v>267430.62898267276</v>
      </c>
      <c r="I9" s="15">
        <f t="shared" si="2"/>
        <v>802291.88694801833</v>
      </c>
      <c r="K9">
        <f t="shared" si="3"/>
        <v>1069722.515930691</v>
      </c>
      <c r="L9">
        <v>0.4</v>
      </c>
      <c r="M9" s="14">
        <v>400000</v>
      </c>
      <c r="N9" s="14">
        <f t="shared" si="7"/>
        <v>1837301.748921359</v>
      </c>
      <c r="O9" s="14">
        <f t="shared" si="4"/>
        <v>2907024.2648520498</v>
      </c>
      <c r="P9">
        <f t="shared" si="8"/>
        <v>0.73674246398419108</v>
      </c>
      <c r="Q9" s="14">
        <f t="shared" si="5"/>
        <v>3856511.908319205</v>
      </c>
      <c r="R9" s="18">
        <f t="shared" si="6"/>
        <v>-949487.64346715529</v>
      </c>
    </row>
    <row r="10" spans="1:18" x14ac:dyDescent="0.25">
      <c r="A10">
        <v>60</v>
      </c>
      <c r="B10">
        <v>5</v>
      </c>
      <c r="C10">
        <f t="shared" si="0"/>
        <v>0.66634222381651254</v>
      </c>
      <c r="D10">
        <v>0.99000999999999995</v>
      </c>
      <c r="E10">
        <f>PRODUCT($D$5:D9)</f>
        <v>0.95634194990000054</v>
      </c>
      <c r="F10">
        <v>1.9980000000000002E-3</v>
      </c>
      <c r="G10">
        <v>7.9920000000000008E-3</v>
      </c>
      <c r="H10" s="15">
        <f t="shared" si="1"/>
        <v>254645.50824150434</v>
      </c>
      <c r="I10" s="15">
        <f t="shared" si="2"/>
        <v>763936.52472451306</v>
      </c>
      <c r="K10">
        <f t="shared" si="3"/>
        <v>1018582.0329660174</v>
      </c>
      <c r="L10">
        <v>0.4</v>
      </c>
      <c r="M10" s="14">
        <v>400000</v>
      </c>
      <c r="N10" s="14">
        <f t="shared" si="7"/>
        <v>1700431.3541489088</v>
      </c>
      <c r="O10" s="14">
        <f t="shared" si="4"/>
        <v>2719013.3871149262</v>
      </c>
      <c r="P10">
        <f t="shared" si="8"/>
        <v>0.68185859313916319</v>
      </c>
      <c r="Q10" s="14">
        <f t="shared" si="5"/>
        <v>3569219.7922331081</v>
      </c>
      <c r="R10" s="18">
        <f t="shared" si="6"/>
        <v>-850206.40511818184</v>
      </c>
    </row>
    <row r="11" spans="1:18" x14ac:dyDescent="0.25">
      <c r="A11">
        <v>61</v>
      </c>
      <c r="B11">
        <v>6</v>
      </c>
      <c r="C11">
        <f t="shared" si="0"/>
        <v>0.62274974188459109</v>
      </c>
      <c r="D11">
        <v>0.98975999999999997</v>
      </c>
      <c r="E11">
        <f>PRODUCT($D$5:D10)</f>
        <v>0.94678809382049944</v>
      </c>
      <c r="F11">
        <v>2.0480000000000003E-3</v>
      </c>
      <c r="G11">
        <v>8.1920000000000014E-3</v>
      </c>
      <c r="H11" s="15">
        <f t="shared" si="1"/>
        <v>241505.09201249079</v>
      </c>
      <c r="I11" s="15">
        <f t="shared" si="2"/>
        <v>724515.27603747242</v>
      </c>
      <c r="K11">
        <f t="shared" si="3"/>
        <v>966020.36804996314</v>
      </c>
      <c r="L11">
        <v>0.4</v>
      </c>
      <c r="M11" s="14">
        <v>400000</v>
      </c>
      <c r="N11" s="14">
        <f t="shared" si="7"/>
        <v>1573312.1915149167</v>
      </c>
      <c r="O11" s="14">
        <f t="shared" si="4"/>
        <v>2539332.5595648801</v>
      </c>
      <c r="P11">
        <f t="shared" si="8"/>
        <v>0.63088488391934849</v>
      </c>
      <c r="Q11" s="14">
        <f t="shared" si="5"/>
        <v>3302395.5948679429</v>
      </c>
      <c r="R11" s="18">
        <f t="shared" si="6"/>
        <v>-763063.03530306276</v>
      </c>
    </row>
    <row r="12" spans="1:18" x14ac:dyDescent="0.25">
      <c r="A12">
        <v>62</v>
      </c>
      <c r="B12">
        <v>7</v>
      </c>
      <c r="C12">
        <f t="shared" si="0"/>
        <v>0.5820091045650384</v>
      </c>
      <c r="D12">
        <v>0.98953999999999998</v>
      </c>
      <c r="E12">
        <f>PRODUCT($D$5:D11)</f>
        <v>0.93709298373977745</v>
      </c>
      <c r="F12">
        <v>2.0920000000000001E-3</v>
      </c>
      <c r="G12">
        <v>8.3680000000000004E-3</v>
      </c>
      <c r="H12" s="15">
        <f t="shared" si="1"/>
        <v>228193.95767406162</v>
      </c>
      <c r="I12" s="15">
        <f t="shared" si="2"/>
        <v>684581.87302218494</v>
      </c>
      <c r="K12">
        <f t="shared" si="3"/>
        <v>912775.83069624659</v>
      </c>
      <c r="L12">
        <v>0.4</v>
      </c>
      <c r="M12" s="14">
        <v>400000</v>
      </c>
      <c r="N12" s="14">
        <f t="shared" si="7"/>
        <v>1455328.481003555</v>
      </c>
      <c r="O12" s="14">
        <f t="shared" si="4"/>
        <v>2368104.3116998016</v>
      </c>
      <c r="P12">
        <f t="shared" si="8"/>
        <v>0.58357441374580776</v>
      </c>
      <c r="Q12" s="14">
        <f t="shared" si="5"/>
        <v>3054746.7887630793</v>
      </c>
      <c r="R12" s="18">
        <f t="shared" si="6"/>
        <v>-686642.47706327774</v>
      </c>
    </row>
    <row r="13" spans="1:18" x14ac:dyDescent="0.25">
      <c r="A13">
        <v>63</v>
      </c>
      <c r="B13">
        <v>8</v>
      </c>
      <c r="C13">
        <f t="shared" si="0"/>
        <v>0.54393374258414806</v>
      </c>
      <c r="D13">
        <v>0.98929</v>
      </c>
      <c r="E13">
        <f>PRODUCT($D$5:D12)</f>
        <v>0.92729099112985935</v>
      </c>
      <c r="F13">
        <v>2.1420000000000002E-3</v>
      </c>
      <c r="G13">
        <v>8.568000000000001E-3</v>
      </c>
      <c r="H13" s="15">
        <f t="shared" si="1"/>
        <v>216078.47371119453</v>
      </c>
      <c r="I13" s="15">
        <f t="shared" si="2"/>
        <v>648235.42113358353</v>
      </c>
      <c r="K13">
        <f t="shared" si="3"/>
        <v>864313.89484477811</v>
      </c>
      <c r="L13">
        <v>0.4</v>
      </c>
      <c r="M13" s="14">
        <v>400000</v>
      </c>
      <c r="N13" s="14">
        <f t="shared" si="7"/>
        <v>1345893.2197123903</v>
      </c>
      <c r="O13" s="14">
        <f t="shared" si="4"/>
        <v>2210207.1145571684</v>
      </c>
      <c r="P13">
        <f t="shared" si="8"/>
        <v>0.53969179941871637</v>
      </c>
      <c r="Q13" s="14">
        <f t="shared" si="5"/>
        <v>2825041.2498622588</v>
      </c>
      <c r="R13" s="18">
        <f t="shared" si="6"/>
        <v>-614834.13530509034</v>
      </c>
    </row>
    <row r="14" spans="1:18" x14ac:dyDescent="0.25">
      <c r="A14">
        <v>64</v>
      </c>
      <c r="B14">
        <v>9</v>
      </c>
      <c r="C14">
        <f t="shared" si="0"/>
        <v>0.5083492921347178</v>
      </c>
      <c r="D14">
        <v>0.98895999999999995</v>
      </c>
      <c r="E14">
        <f>PRODUCT($D$5:D13)</f>
        <v>0.91735970461485861</v>
      </c>
      <c r="F14">
        <v>2.2079999999999999E-3</v>
      </c>
      <c r="G14">
        <v>8.8319999999999996E-3</v>
      </c>
      <c r="H14" s="15">
        <f t="shared" si="1"/>
        <v>205935.37149886414</v>
      </c>
      <c r="I14" s="15">
        <f t="shared" si="2"/>
        <v>617806.11449659255</v>
      </c>
      <c r="K14">
        <f t="shared" si="3"/>
        <v>823741.48599545669</v>
      </c>
      <c r="L14">
        <v>0.4</v>
      </c>
      <c r="M14" s="14">
        <v>400000</v>
      </c>
      <c r="N14" s="14">
        <f t="shared" si="7"/>
        <v>1244372.6199338981</v>
      </c>
      <c r="O14" s="14">
        <f t="shared" si="4"/>
        <v>2068114.1059293547</v>
      </c>
      <c r="P14">
        <f t="shared" si="8"/>
        <v>0.4989828974270486</v>
      </c>
      <c r="Q14" s="14">
        <f t="shared" si="5"/>
        <v>2611948.652407696</v>
      </c>
      <c r="R14" s="18">
        <f t="shared" si="6"/>
        <v>-543834.54647834133</v>
      </c>
    </row>
    <row r="15" spans="1:18" x14ac:dyDescent="0.25">
      <c r="A15">
        <v>65</v>
      </c>
      <c r="B15">
        <v>10</v>
      </c>
      <c r="C15">
        <f t="shared" si="0"/>
        <v>0.47509279638758667</v>
      </c>
      <c r="D15">
        <v>0.98853999999999997</v>
      </c>
      <c r="E15">
        <f>PRODUCT($D$5:D14)</f>
        <v>0.90723205347591052</v>
      </c>
      <c r="F15">
        <v>2.2920000000000002E-3</v>
      </c>
      <c r="G15">
        <v>9.1680000000000008E-3</v>
      </c>
      <c r="H15" s="15">
        <f t="shared" si="1"/>
        <v>197579.29903761524</v>
      </c>
      <c r="I15" s="15">
        <f t="shared" si="2"/>
        <v>592737.89711284579</v>
      </c>
      <c r="K15">
        <f t="shared" si="3"/>
        <v>790317.19615046098</v>
      </c>
      <c r="M15" s="14">
        <v>750000</v>
      </c>
      <c r="N15" s="14">
        <f t="shared" si="7"/>
        <v>345893.07913980418</v>
      </c>
      <c r="O15" s="14">
        <f t="shared" si="4"/>
        <v>1136210.2752902652</v>
      </c>
      <c r="Q15" s="14"/>
      <c r="R15" s="18">
        <f t="shared" si="6"/>
        <v>1136210.2752902652</v>
      </c>
    </row>
    <row r="16" spans="1:18" x14ac:dyDescent="0.25">
      <c r="A16">
        <v>66</v>
      </c>
      <c r="B16">
        <v>11</v>
      </c>
      <c r="C16">
        <f t="shared" si="0"/>
        <v>0.44401195924073528</v>
      </c>
      <c r="D16">
        <v>0.98801000000000005</v>
      </c>
      <c r="E16">
        <f>PRODUCT($D$5:D15)</f>
        <v>0.89683517414307656</v>
      </c>
      <c r="F16">
        <v>2.3980000000000004E-3</v>
      </c>
      <c r="G16">
        <v>9.5920000000000016E-3</v>
      </c>
      <c r="H16" s="15">
        <f t="shared" si="1"/>
        <v>190979.37832077633</v>
      </c>
      <c r="I16" s="15">
        <f t="shared" si="2"/>
        <v>572938.13496232906</v>
      </c>
      <c r="K16">
        <f t="shared" si="3"/>
        <v>763917.51328310533</v>
      </c>
      <c r="M16" s="14">
        <v>750000</v>
      </c>
      <c r="N16" s="14">
        <f t="shared" si="7"/>
        <v>319559.9480867869</v>
      </c>
      <c r="O16" s="14">
        <f t="shared" si="4"/>
        <v>1083477.4613698921</v>
      </c>
      <c r="Q16" s="14"/>
      <c r="R16" s="18">
        <f t="shared" si="6"/>
        <v>1083477.4613698921</v>
      </c>
    </row>
    <row r="17" spans="1:18" x14ac:dyDescent="0.25">
      <c r="A17">
        <v>67</v>
      </c>
      <c r="B17">
        <v>12</v>
      </c>
      <c r="C17">
        <f t="shared" si="0"/>
        <v>0.41496444788853759</v>
      </c>
      <c r="D17">
        <v>0.98740000000000006</v>
      </c>
      <c r="E17">
        <f>PRODUCT($D$5:D16)</f>
        <v>0.88608212040510115</v>
      </c>
      <c r="F17">
        <v>2.5200000000000001E-3</v>
      </c>
      <c r="G17">
        <v>1.008E-2</v>
      </c>
      <c r="H17" s="15">
        <f t="shared" si="1"/>
        <v>185317.05925041498</v>
      </c>
      <c r="I17" s="15">
        <f t="shared" si="2"/>
        <v>555951.17775124486</v>
      </c>
      <c r="K17">
        <f t="shared" si="3"/>
        <v>741268.23700165981</v>
      </c>
      <c r="M17" s="14">
        <v>750000</v>
      </c>
      <c r="N17" s="14">
        <f t="shared" si="7"/>
        <v>295073.29374694056</v>
      </c>
      <c r="O17" s="14">
        <f t="shared" si="4"/>
        <v>1036341.5307486004</v>
      </c>
      <c r="Q17" s="14"/>
      <c r="R17" s="18">
        <f t="shared" si="6"/>
        <v>1036341.5307486004</v>
      </c>
    </row>
    <row r="18" spans="1:18" x14ac:dyDescent="0.25">
      <c r="A18">
        <v>68</v>
      </c>
      <c r="B18">
        <v>13</v>
      </c>
      <c r="C18">
        <f t="shared" si="0"/>
        <v>0.3878172410173249</v>
      </c>
      <c r="D18">
        <v>0.98670999999999998</v>
      </c>
      <c r="E18">
        <f>PRODUCT($D$5:D17)</f>
        <v>0.87491748568799688</v>
      </c>
      <c r="F18">
        <v>2.6580000000000002E-3</v>
      </c>
      <c r="G18">
        <v>1.0632000000000001E-2</v>
      </c>
      <c r="H18" s="15">
        <f t="shared" si="1"/>
        <v>180376.17820785468</v>
      </c>
      <c r="I18" s="15">
        <f t="shared" si="2"/>
        <v>541128.53462356399</v>
      </c>
      <c r="K18">
        <f t="shared" si="3"/>
        <v>721504.71283141873</v>
      </c>
      <c r="M18" s="14">
        <v>750000</v>
      </c>
      <c r="N18" s="14">
        <f t="shared" si="7"/>
        <v>272294.73854741035</v>
      </c>
      <c r="O18" s="14">
        <f t="shared" si="4"/>
        <v>993799.45137882908</v>
      </c>
      <c r="Q18" s="14"/>
      <c r="R18" s="18">
        <f t="shared" si="6"/>
        <v>993799.45137882908</v>
      </c>
    </row>
    <row r="19" spans="1:18" x14ac:dyDescent="0.25">
      <c r="A19">
        <v>69</v>
      </c>
      <c r="B19">
        <v>14</v>
      </c>
      <c r="C19">
        <f t="shared" si="0"/>
        <v>0.36244601964235967</v>
      </c>
      <c r="D19">
        <v>0.98594999999999999</v>
      </c>
      <c r="E19">
        <f>PRODUCT($D$5:D18)</f>
        <v>0.86328983230320333</v>
      </c>
      <c r="F19">
        <v>2.81E-3</v>
      </c>
      <c r="G19">
        <v>1.124E-2</v>
      </c>
      <c r="H19" s="15">
        <f t="shared" si="1"/>
        <v>175847.53149600112</v>
      </c>
      <c r="I19" s="15">
        <f t="shared" si="2"/>
        <v>527542.59448800329</v>
      </c>
      <c r="K19">
        <f t="shared" si="3"/>
        <v>703390.12598400447</v>
      </c>
      <c r="M19" s="14">
        <v>750000</v>
      </c>
      <c r="N19" s="14">
        <f t="shared" si="7"/>
        <v>251099.01072160306</v>
      </c>
      <c r="O19" s="14">
        <f t="shared" si="4"/>
        <v>954489.13670560753</v>
      </c>
      <c r="Q19" s="14"/>
      <c r="R19" s="18">
        <f t="shared" si="6"/>
        <v>954489.13670560753</v>
      </c>
    </row>
    <row r="20" spans="1:18" x14ac:dyDescent="0.25">
      <c r="A20">
        <v>70</v>
      </c>
      <c r="B20">
        <v>15</v>
      </c>
      <c r="C20">
        <f t="shared" si="0"/>
        <v>0.33873459779659787</v>
      </c>
      <c r="D20">
        <v>0.98514999999999997</v>
      </c>
      <c r="E20">
        <f>PRODUCT($D$5:D19)</f>
        <v>0.8511606101593433</v>
      </c>
      <c r="F20">
        <v>2.9700000000000004E-3</v>
      </c>
      <c r="G20">
        <v>1.1880000000000002E-2</v>
      </c>
      <c r="H20" s="15"/>
      <c r="I20" s="15"/>
      <c r="J20" s="19">
        <f>$E$2*C19*E20</f>
        <v>30849977.522861619</v>
      </c>
      <c r="K20">
        <f t="shared" si="3"/>
        <v>30849977.522861619</v>
      </c>
      <c r="N20" s="14"/>
      <c r="O20" s="14">
        <f t="shared" si="4"/>
        <v>30849977.522861619</v>
      </c>
      <c r="Q20" s="14"/>
      <c r="R20" s="18">
        <f t="shared" si="6"/>
        <v>30849977.522861619</v>
      </c>
    </row>
    <row r="22" spans="1:18" x14ac:dyDescent="0.25">
      <c r="Q22" t="s">
        <v>101</v>
      </c>
      <c r="R22" s="30">
        <f>SUM(R5:R20)</f>
        <v>26453672.815423761</v>
      </c>
    </row>
  </sheetData>
  <mergeCells count="1">
    <mergeCell ref="B1:B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O16" workbookViewId="0">
      <selection activeCell="M14" sqref="M14:M18"/>
    </sheetView>
  </sheetViews>
  <sheetFormatPr defaultRowHeight="15" x14ac:dyDescent="0.25"/>
  <cols>
    <col min="3" max="3" width="15.85546875" customWidth="1"/>
    <col min="4" max="4" width="13.5703125" customWidth="1"/>
    <col min="5" max="5" width="15.42578125" customWidth="1"/>
    <col min="8" max="8" width="12.140625" customWidth="1"/>
    <col min="9" max="9" width="12.85546875" customWidth="1"/>
    <col min="10" max="10" width="14" customWidth="1"/>
    <col min="14" max="14" width="18.140625" customWidth="1"/>
    <col min="15" max="16" width="11.85546875" customWidth="1"/>
    <col min="17" max="17" width="12.42578125" customWidth="1"/>
    <col min="18" max="18" width="17" customWidth="1"/>
  </cols>
  <sheetData>
    <row r="1" spans="1:18" x14ac:dyDescent="0.25">
      <c r="B1" s="40" t="s">
        <v>21</v>
      </c>
      <c r="C1" s="10" t="s">
        <v>22</v>
      </c>
      <c r="D1" s="10" t="s">
        <v>23</v>
      </c>
      <c r="E1" s="10" t="s">
        <v>24</v>
      </c>
      <c r="G1" s="10" t="s">
        <v>102</v>
      </c>
      <c r="H1" s="10"/>
      <c r="I1" t="s">
        <v>39</v>
      </c>
      <c r="J1" s="14">
        <v>5234545.4440942304</v>
      </c>
      <c r="K1" s="14"/>
      <c r="M1" s="14"/>
      <c r="N1" s="14"/>
      <c r="O1" s="14"/>
      <c r="Q1" s="14"/>
    </row>
    <row r="2" spans="1:18" x14ac:dyDescent="0.25">
      <c r="B2" s="40"/>
      <c r="C2" s="14">
        <v>200000000</v>
      </c>
      <c r="D2" s="14">
        <v>150000000</v>
      </c>
      <c r="E2" s="14">
        <v>100000000</v>
      </c>
      <c r="G2" s="14"/>
      <c r="M2" s="14"/>
      <c r="N2" s="14"/>
      <c r="O2" s="14"/>
      <c r="Q2" s="14"/>
    </row>
    <row r="3" spans="1:18" x14ac:dyDescent="0.25">
      <c r="M3" s="14"/>
      <c r="N3" s="14"/>
      <c r="O3" s="14"/>
      <c r="Q3" s="14"/>
    </row>
    <row r="4" spans="1:18" x14ac:dyDescent="0.25">
      <c r="A4" t="s">
        <v>51</v>
      </c>
      <c r="B4" t="s">
        <v>10</v>
      </c>
      <c r="C4" t="s">
        <v>43</v>
      </c>
      <c r="D4" t="s">
        <v>15</v>
      </c>
      <c r="E4" t="s">
        <v>13</v>
      </c>
      <c r="F4" t="s">
        <v>32</v>
      </c>
      <c r="G4" t="s">
        <v>48</v>
      </c>
      <c r="H4" t="s">
        <v>41</v>
      </c>
      <c r="I4" t="s">
        <v>42</v>
      </c>
      <c r="J4" t="s">
        <v>44</v>
      </c>
      <c r="K4" t="s">
        <v>52</v>
      </c>
      <c r="L4" t="s">
        <v>33</v>
      </c>
      <c r="M4" s="14" t="s">
        <v>34</v>
      </c>
      <c r="N4" s="14" t="s">
        <v>49</v>
      </c>
      <c r="O4" s="14" t="s">
        <v>45</v>
      </c>
      <c r="P4" t="s">
        <v>40</v>
      </c>
      <c r="Q4" s="14" t="s">
        <v>46</v>
      </c>
      <c r="R4" t="s">
        <v>47</v>
      </c>
    </row>
    <row r="5" spans="1:18" x14ac:dyDescent="0.25">
      <c r="A5">
        <v>56</v>
      </c>
      <c r="B5">
        <v>0</v>
      </c>
      <c r="C5">
        <f t="shared" ref="C5:C19" si="0">1.07^-(B5+1)</f>
        <v>0.93457943925233644</v>
      </c>
      <c r="D5">
        <v>0.99153000000000002</v>
      </c>
      <c r="E5">
        <v>1</v>
      </c>
      <c r="F5">
        <v>1.6940000000000002E-3</v>
      </c>
      <c r="G5">
        <v>6.7760000000000008E-3</v>
      </c>
      <c r="H5" s="15">
        <f t="shared" ref="H5:H18" si="1">$C$2*C5*E5*F5</f>
        <v>316635.51401869161</v>
      </c>
      <c r="I5" s="15">
        <f t="shared" ref="I5:I18" si="2">$D$2*C5*E5*G5</f>
        <v>949906.54205607483</v>
      </c>
      <c r="K5">
        <f t="shared" ref="K5:K19" si="3">SUM(H5:J5)</f>
        <v>1266542.0560747664</v>
      </c>
      <c r="L5">
        <v>0.4</v>
      </c>
      <c r="M5" s="14">
        <v>400000</v>
      </c>
      <c r="N5" s="14">
        <f>((L5*$J$1)+M5)*1*E5</f>
        <v>2493818.1776376925</v>
      </c>
      <c r="O5" s="14">
        <f t="shared" ref="O5:O19" si="4">H5+I5+J5+N5</f>
        <v>3760360.233712459</v>
      </c>
      <c r="P5">
        <v>1</v>
      </c>
      <c r="Q5" s="14">
        <f t="shared" ref="Q5:Q13" si="5">$J$1*P5</f>
        <v>5234545.4440942304</v>
      </c>
      <c r="R5" s="18">
        <f t="shared" ref="R5:R19" si="6">O5-Q5</f>
        <v>-1474185.2103817714</v>
      </c>
    </row>
    <row r="6" spans="1:18" x14ac:dyDescent="0.25">
      <c r="A6">
        <v>57</v>
      </c>
      <c r="B6">
        <v>1</v>
      </c>
      <c r="C6">
        <f t="shared" si="0"/>
        <v>0.87343872827321156</v>
      </c>
      <c r="D6">
        <v>0.99102000000000001</v>
      </c>
      <c r="E6">
        <f>PRODUCT($D$5:D5)</f>
        <v>0.99153000000000002</v>
      </c>
      <c r="F6">
        <v>1.7960000000000001E-3</v>
      </c>
      <c r="G6">
        <v>7.1840000000000003E-3</v>
      </c>
      <c r="H6" s="15">
        <f t="shared" si="1"/>
        <v>311081.82024630968</v>
      </c>
      <c r="I6" s="15">
        <f t="shared" si="2"/>
        <v>933245.4607389291</v>
      </c>
      <c r="K6">
        <f t="shared" si="3"/>
        <v>1244327.2809852387</v>
      </c>
      <c r="L6">
        <v>0.4</v>
      </c>
      <c r="M6" s="14">
        <v>400000</v>
      </c>
      <c r="N6" s="14">
        <f t="shared" ref="N6:N18" si="7">((L6*$J$1)+M6)*C5*E6</f>
        <v>2310930.4090402815</v>
      </c>
      <c r="O6" s="14">
        <f t="shared" si="4"/>
        <v>3555257.6900255205</v>
      </c>
      <c r="P6">
        <f t="shared" ref="P6:P13" si="8">C5*E6</f>
        <v>0.92666355140186918</v>
      </c>
      <c r="Q6" s="14">
        <f t="shared" si="5"/>
        <v>4850662.4711988345</v>
      </c>
      <c r="R6" s="18">
        <f t="shared" si="6"/>
        <v>-1295404.781173314</v>
      </c>
    </row>
    <row r="7" spans="1:18" x14ac:dyDescent="0.25">
      <c r="A7">
        <v>58</v>
      </c>
      <c r="B7">
        <v>2</v>
      </c>
      <c r="C7">
        <f t="shared" si="0"/>
        <v>0.81629787689085187</v>
      </c>
      <c r="D7">
        <v>0.99060999999999999</v>
      </c>
      <c r="E7">
        <f>PRODUCT($D$5:D6)</f>
        <v>0.98262606060000002</v>
      </c>
      <c r="F7">
        <v>1.8780000000000003E-3</v>
      </c>
      <c r="G7">
        <v>7.5120000000000013E-3</v>
      </c>
      <c r="H7" s="15">
        <f t="shared" si="1"/>
        <v>301274.60698225285</v>
      </c>
      <c r="I7" s="15">
        <f t="shared" si="2"/>
        <v>903823.82094675861</v>
      </c>
      <c r="K7">
        <f t="shared" si="3"/>
        <v>1205098.4279290114</v>
      </c>
      <c r="L7">
        <v>0.4</v>
      </c>
      <c r="M7" s="14">
        <v>400000</v>
      </c>
      <c r="N7" s="14">
        <f t="shared" si="7"/>
        <v>2140353.5083804671</v>
      </c>
      <c r="O7" s="14">
        <f t="shared" si="4"/>
        <v>3345451.9363094782</v>
      </c>
      <c r="P7">
        <f t="shared" si="8"/>
        <v>0.85826365673857974</v>
      </c>
      <c r="Q7" s="14">
        <f t="shared" si="5"/>
        <v>4492620.1142125875</v>
      </c>
      <c r="R7" s="18">
        <f t="shared" si="6"/>
        <v>-1147168.1779031092</v>
      </c>
    </row>
    <row r="8" spans="1:18" x14ac:dyDescent="0.25">
      <c r="A8">
        <v>59</v>
      </c>
      <c r="B8">
        <v>3</v>
      </c>
      <c r="C8">
        <f t="shared" si="0"/>
        <v>0.7628952120475252</v>
      </c>
      <c r="D8">
        <v>0.99029</v>
      </c>
      <c r="E8">
        <f>PRODUCT($D$5:D7)</f>
        <v>0.97339920189096596</v>
      </c>
      <c r="F8">
        <v>1.9420000000000001E-3</v>
      </c>
      <c r="G8">
        <v>7.7680000000000006E-3</v>
      </c>
      <c r="H8" s="15">
        <f t="shared" si="1"/>
        <v>288426.45776321157</v>
      </c>
      <c r="I8" s="15">
        <f t="shared" si="2"/>
        <v>865279.37328963447</v>
      </c>
      <c r="K8">
        <f t="shared" si="3"/>
        <v>1153705.831052846</v>
      </c>
      <c r="L8">
        <v>0.4</v>
      </c>
      <c r="M8" s="14">
        <v>400000</v>
      </c>
      <c r="N8" s="14">
        <f t="shared" si="7"/>
        <v>1981547.2793801627</v>
      </c>
      <c r="O8" s="14">
        <f t="shared" si="4"/>
        <v>3135253.1104330085</v>
      </c>
      <c r="P8">
        <f t="shared" si="8"/>
        <v>0.79458370187084515</v>
      </c>
      <c r="Q8" s="14">
        <f t="shared" si="5"/>
        <v>4159284.4965795609</v>
      </c>
      <c r="R8" s="18">
        <f t="shared" si="6"/>
        <v>-1024031.3861465524</v>
      </c>
    </row>
    <row r="9" spans="1:18" x14ac:dyDescent="0.25">
      <c r="A9">
        <v>60</v>
      </c>
      <c r="B9">
        <v>4</v>
      </c>
      <c r="C9">
        <f t="shared" si="0"/>
        <v>0.71298617948366838</v>
      </c>
      <c r="D9">
        <v>0.99000999999999995</v>
      </c>
      <c r="E9">
        <f>PRODUCT($D$5:D8)</f>
        <v>0.96394749564060467</v>
      </c>
      <c r="F9">
        <v>1.9980000000000002E-3</v>
      </c>
      <c r="G9">
        <v>7.9920000000000008E-3</v>
      </c>
      <c r="H9" s="15">
        <f t="shared" si="1"/>
        <v>274637.58435900207</v>
      </c>
      <c r="I9" s="15">
        <f t="shared" si="2"/>
        <v>823912.75307700632</v>
      </c>
      <c r="K9">
        <f t="shared" si="3"/>
        <v>1098550.3374360083</v>
      </c>
      <c r="L9">
        <v>0.4</v>
      </c>
      <c r="M9" s="14">
        <v>400000</v>
      </c>
      <c r="N9" s="14">
        <f t="shared" si="7"/>
        <v>1833931.2666330668</v>
      </c>
      <c r="O9" s="14">
        <f t="shared" si="4"/>
        <v>2932481.6040690751</v>
      </c>
      <c r="P9">
        <f t="shared" si="8"/>
        <v>0.73539092908941994</v>
      </c>
      <c r="Q9" s="14">
        <f t="shared" si="5"/>
        <v>3849437.2374932463</v>
      </c>
      <c r="R9" s="18">
        <f t="shared" si="6"/>
        <v>-916955.63342417125</v>
      </c>
    </row>
    <row r="10" spans="1:18" x14ac:dyDescent="0.25">
      <c r="A10">
        <v>61</v>
      </c>
      <c r="B10">
        <v>5</v>
      </c>
      <c r="C10">
        <f t="shared" si="0"/>
        <v>0.66634222381651254</v>
      </c>
      <c r="D10">
        <v>0.98975999999999997</v>
      </c>
      <c r="E10">
        <f>PRODUCT($D$5:D9)</f>
        <v>0.95431766015915498</v>
      </c>
      <c r="F10">
        <v>2.0480000000000003E-3</v>
      </c>
      <c r="G10">
        <v>8.1920000000000014E-3</v>
      </c>
      <c r="H10" s="15">
        <f t="shared" si="1"/>
        <v>260465.52141734801</v>
      </c>
      <c r="I10" s="15">
        <f t="shared" si="2"/>
        <v>781396.56425204407</v>
      </c>
      <c r="K10">
        <f t="shared" si="3"/>
        <v>1041862.085669392</v>
      </c>
      <c r="L10">
        <v>0.4</v>
      </c>
      <c r="M10" s="14">
        <v>400000</v>
      </c>
      <c r="N10" s="14">
        <f t="shared" si="7"/>
        <v>1696832.0497938341</v>
      </c>
      <c r="O10" s="14">
        <f t="shared" si="4"/>
        <v>2738694.1354632261</v>
      </c>
      <c r="P10">
        <f t="shared" si="8"/>
        <v>0.68041530253066973</v>
      </c>
      <c r="Q10" s="14">
        <f t="shared" si="5"/>
        <v>3561664.8219539146</v>
      </c>
      <c r="R10" s="18">
        <f t="shared" si="6"/>
        <v>-822970.68649068847</v>
      </c>
    </row>
    <row r="11" spans="1:18" x14ac:dyDescent="0.25">
      <c r="A11">
        <v>62</v>
      </c>
      <c r="B11">
        <v>6</v>
      </c>
      <c r="C11">
        <f t="shared" si="0"/>
        <v>0.62274974188459109</v>
      </c>
      <c r="D11">
        <v>0.98953999999999998</v>
      </c>
      <c r="E11">
        <f>PRODUCT($D$5:D10)</f>
        <v>0.94454544731912515</v>
      </c>
      <c r="F11">
        <v>2.0920000000000001E-3</v>
      </c>
      <c r="G11">
        <v>8.3680000000000004E-3</v>
      </c>
      <c r="H11" s="15">
        <f t="shared" si="1"/>
        <v>246109.33738319934</v>
      </c>
      <c r="I11" s="15">
        <f t="shared" si="2"/>
        <v>738328.0121495981</v>
      </c>
      <c r="K11">
        <f t="shared" si="3"/>
        <v>984437.34953279747</v>
      </c>
      <c r="L11">
        <v>0.4</v>
      </c>
      <c r="M11" s="14">
        <v>400000</v>
      </c>
      <c r="N11" s="14">
        <f t="shared" si="7"/>
        <v>1569585.5043027522</v>
      </c>
      <c r="O11" s="14">
        <f t="shared" si="4"/>
        <v>2554022.8538355497</v>
      </c>
      <c r="P11">
        <f t="shared" si="8"/>
        <v>0.62939051386238842</v>
      </c>
      <c r="Q11" s="14">
        <f t="shared" si="5"/>
        <v>3294573.2468944918</v>
      </c>
      <c r="R11" s="18">
        <f t="shared" si="6"/>
        <v>-740550.39305894217</v>
      </c>
    </row>
    <row r="12" spans="1:18" x14ac:dyDescent="0.25">
      <c r="A12">
        <v>63</v>
      </c>
      <c r="B12">
        <v>7</v>
      </c>
      <c r="C12">
        <f t="shared" si="0"/>
        <v>0.5820091045650384</v>
      </c>
      <c r="D12">
        <v>0.98929</v>
      </c>
      <c r="E12">
        <f>PRODUCT($D$5:D11)</f>
        <v>0.93466550194016706</v>
      </c>
      <c r="F12">
        <v>2.1420000000000002E-3</v>
      </c>
      <c r="G12">
        <v>8.568000000000001E-3</v>
      </c>
      <c r="H12" s="15">
        <f t="shared" si="1"/>
        <v>233042.67356540915</v>
      </c>
      <c r="I12" s="15">
        <f t="shared" si="2"/>
        <v>699128.02069622744</v>
      </c>
      <c r="K12">
        <f t="shared" si="3"/>
        <v>932170.69426163658</v>
      </c>
      <c r="L12">
        <v>0.4</v>
      </c>
      <c r="M12" s="14">
        <v>400000</v>
      </c>
      <c r="N12" s="14">
        <f t="shared" si="7"/>
        <v>1451558.5419885472</v>
      </c>
      <c r="O12" s="14">
        <f t="shared" si="4"/>
        <v>2383729.2362501835</v>
      </c>
      <c r="P12">
        <f t="shared" si="8"/>
        <v>0.58206270008167083</v>
      </c>
      <c r="Q12" s="14">
        <f t="shared" si="5"/>
        <v>3046833.6548896963</v>
      </c>
      <c r="R12" s="18">
        <f t="shared" si="6"/>
        <v>-663104.41863951273</v>
      </c>
    </row>
    <row r="13" spans="1:18" x14ac:dyDescent="0.25">
      <c r="A13">
        <v>64</v>
      </c>
      <c r="B13">
        <v>8</v>
      </c>
      <c r="C13">
        <f t="shared" si="0"/>
        <v>0.54393374258414806</v>
      </c>
      <c r="D13">
        <v>0.98895999999999995</v>
      </c>
      <c r="E13">
        <f>PRODUCT($D$5:D12)</f>
        <v>0.92465523441438791</v>
      </c>
      <c r="F13">
        <v>2.2079999999999999E-3</v>
      </c>
      <c r="G13">
        <v>8.8319999999999996E-3</v>
      </c>
      <c r="H13" s="15">
        <f t="shared" si="1"/>
        <v>222103.24208382599</v>
      </c>
      <c r="I13" s="15">
        <f t="shared" si="2"/>
        <v>666309.72625147784</v>
      </c>
      <c r="K13">
        <f t="shared" si="3"/>
        <v>888412.96833530383</v>
      </c>
      <c r="L13">
        <v>0.4</v>
      </c>
      <c r="M13" s="14">
        <v>400000</v>
      </c>
      <c r="N13" s="14">
        <f t="shared" si="7"/>
        <v>1342067.6168260279</v>
      </c>
      <c r="O13" s="14">
        <f t="shared" si="4"/>
        <v>2230480.5851613316</v>
      </c>
      <c r="P13">
        <f t="shared" si="8"/>
        <v>0.53815776501289359</v>
      </c>
      <c r="Q13" s="14">
        <f t="shared" si="5"/>
        <v>2817011.2770521757</v>
      </c>
      <c r="R13" s="18">
        <f t="shared" si="6"/>
        <v>-586530.69189084414</v>
      </c>
    </row>
    <row r="14" spans="1:18" x14ac:dyDescent="0.25">
      <c r="A14">
        <v>65</v>
      </c>
      <c r="B14">
        <v>9</v>
      </c>
      <c r="C14">
        <f t="shared" si="0"/>
        <v>0.5083492921347178</v>
      </c>
      <c r="D14">
        <v>0.98853999999999997</v>
      </c>
      <c r="E14">
        <f>PRODUCT($D$5:D13)</f>
        <v>0.91444704062645299</v>
      </c>
      <c r="F14">
        <v>2.2920000000000002E-3</v>
      </c>
      <c r="G14">
        <v>9.1680000000000008E-3</v>
      </c>
      <c r="H14" s="15">
        <f t="shared" si="1"/>
        <v>213091.13905741126</v>
      </c>
      <c r="I14" s="15">
        <f t="shared" si="2"/>
        <v>639273.41717223369</v>
      </c>
      <c r="K14">
        <f t="shared" si="3"/>
        <v>852364.55622964492</v>
      </c>
      <c r="M14" s="14">
        <v>750000</v>
      </c>
      <c r="N14" s="14">
        <f t="shared" si="7"/>
        <v>373048.9509022088</v>
      </c>
      <c r="O14" s="14">
        <f t="shared" si="4"/>
        <v>1225413.5071318536</v>
      </c>
      <c r="Q14" s="14"/>
      <c r="R14" s="18">
        <f t="shared" si="6"/>
        <v>1225413.5071318536</v>
      </c>
    </row>
    <row r="15" spans="1:18" x14ac:dyDescent="0.25">
      <c r="A15">
        <v>66</v>
      </c>
      <c r="B15">
        <v>10</v>
      </c>
      <c r="C15">
        <f t="shared" si="0"/>
        <v>0.47509279638758667</v>
      </c>
      <c r="D15">
        <v>0.98801000000000005</v>
      </c>
      <c r="E15">
        <f>PRODUCT($D$5:D14)</f>
        <v>0.90396747754087381</v>
      </c>
      <c r="F15">
        <v>2.3980000000000004E-3</v>
      </c>
      <c r="G15">
        <v>9.5920000000000016E-3</v>
      </c>
      <c r="H15" s="15">
        <f t="shared" si="1"/>
        <v>205973.06226449754</v>
      </c>
      <c r="I15" s="15">
        <f t="shared" si="2"/>
        <v>617919.18679349264</v>
      </c>
      <c r="K15">
        <f t="shared" si="3"/>
        <v>823892.24905799015</v>
      </c>
      <c r="M15" s="14">
        <v>750000</v>
      </c>
      <c r="N15" s="14">
        <f t="shared" si="7"/>
        <v>344648.42049053224</v>
      </c>
      <c r="O15" s="14">
        <f t="shared" si="4"/>
        <v>1168540.6695485224</v>
      </c>
      <c r="Q15" s="14"/>
      <c r="R15" s="18">
        <f t="shared" si="6"/>
        <v>1168540.6695485224</v>
      </c>
    </row>
    <row r="16" spans="1:18" x14ac:dyDescent="0.25">
      <c r="A16">
        <v>67</v>
      </c>
      <c r="B16">
        <v>11</v>
      </c>
      <c r="C16">
        <f t="shared" si="0"/>
        <v>0.44401195924073528</v>
      </c>
      <c r="D16">
        <v>0.98740000000000006</v>
      </c>
      <c r="E16">
        <f>PRODUCT($D$5:D15)</f>
        <v>0.89312890748515883</v>
      </c>
      <c r="F16">
        <v>2.5200000000000001E-3</v>
      </c>
      <c r="G16">
        <v>1.008E-2</v>
      </c>
      <c r="H16" s="15">
        <f t="shared" si="1"/>
        <v>199866.19769777948</v>
      </c>
      <c r="I16" s="15">
        <f t="shared" si="2"/>
        <v>599598.59309333842</v>
      </c>
      <c r="K16">
        <f t="shared" si="3"/>
        <v>799464.79079111794</v>
      </c>
      <c r="M16" s="14">
        <v>750000</v>
      </c>
      <c r="N16" s="14">
        <f t="shared" si="7"/>
        <v>318239.33264378575</v>
      </c>
      <c r="O16" s="14">
        <f t="shared" si="4"/>
        <v>1117704.1234349036</v>
      </c>
      <c r="Q16" s="14"/>
      <c r="R16" s="18">
        <f t="shared" si="6"/>
        <v>1117704.1234349036</v>
      </c>
    </row>
    <row r="17" spans="1:18" x14ac:dyDescent="0.25">
      <c r="A17">
        <v>68</v>
      </c>
      <c r="B17">
        <v>12</v>
      </c>
      <c r="C17">
        <f t="shared" si="0"/>
        <v>0.41496444788853759</v>
      </c>
      <c r="D17">
        <v>0.98670999999999998</v>
      </c>
      <c r="E17">
        <f>PRODUCT($D$5:D16)</f>
        <v>0.88187548325084586</v>
      </c>
      <c r="F17">
        <v>2.6580000000000002E-3</v>
      </c>
      <c r="G17">
        <v>1.0632000000000001E-2</v>
      </c>
      <c r="H17" s="15">
        <f t="shared" si="1"/>
        <v>194537.41085404283</v>
      </c>
      <c r="I17" s="15">
        <f t="shared" si="2"/>
        <v>583612.23256212845</v>
      </c>
      <c r="K17">
        <f t="shared" si="3"/>
        <v>778149.64341617131</v>
      </c>
      <c r="M17" s="14">
        <v>750000</v>
      </c>
      <c r="N17" s="14">
        <f t="shared" si="7"/>
        <v>293672.44584343373</v>
      </c>
      <c r="O17" s="14">
        <f t="shared" si="4"/>
        <v>1071822.0892596049</v>
      </c>
      <c r="Q17" s="14"/>
      <c r="R17" s="18">
        <f t="shared" si="6"/>
        <v>1071822.0892596049</v>
      </c>
    </row>
    <row r="18" spans="1:18" x14ac:dyDescent="0.25">
      <c r="A18">
        <v>69</v>
      </c>
      <c r="B18">
        <v>13</v>
      </c>
      <c r="C18">
        <f t="shared" si="0"/>
        <v>0.3878172410173249</v>
      </c>
      <c r="D18">
        <v>0.98594999999999999</v>
      </c>
      <c r="E18">
        <f>PRODUCT($D$5:D17)</f>
        <v>0.87015535807844213</v>
      </c>
      <c r="F18">
        <v>2.81E-3</v>
      </c>
      <c r="G18">
        <v>1.124E-2</v>
      </c>
      <c r="H18" s="15">
        <f t="shared" si="1"/>
        <v>189653.22262725022</v>
      </c>
      <c r="I18" s="15">
        <f t="shared" si="2"/>
        <v>568959.66788175062</v>
      </c>
      <c r="K18">
        <f t="shared" si="3"/>
        <v>758612.89050900086</v>
      </c>
      <c r="M18" s="14">
        <v>750000</v>
      </c>
      <c r="N18" s="14">
        <f t="shared" si="7"/>
        <v>270812.65330670512</v>
      </c>
      <c r="O18" s="14">
        <f t="shared" si="4"/>
        <v>1029425.5438157059</v>
      </c>
      <c r="Q18" s="14"/>
      <c r="R18" s="18">
        <f t="shared" si="6"/>
        <v>1029425.5438157059</v>
      </c>
    </row>
    <row r="19" spans="1:18" x14ac:dyDescent="0.25">
      <c r="A19">
        <v>70</v>
      </c>
      <c r="B19">
        <v>14</v>
      </c>
      <c r="C19">
        <f t="shared" si="0"/>
        <v>0.36244601964235967</v>
      </c>
      <c r="D19">
        <v>0.98514999999999997</v>
      </c>
      <c r="E19">
        <f>PRODUCT($D$5:D18)</f>
        <v>0.85792967529744002</v>
      </c>
      <c r="F19">
        <v>2.9700000000000004E-3</v>
      </c>
      <c r="G19">
        <v>1.1880000000000002E-2</v>
      </c>
      <c r="H19" s="15"/>
      <c r="I19" s="15"/>
      <c r="J19" s="19">
        <f>$E$2*C18*E19</f>
        <v>33271991.966074262</v>
      </c>
      <c r="K19">
        <f t="shared" si="3"/>
        <v>33271991.966074262</v>
      </c>
      <c r="N19" s="14"/>
      <c r="O19" s="14">
        <f t="shared" si="4"/>
        <v>33271991.966074262</v>
      </c>
      <c r="Q19" s="14"/>
      <c r="R19" s="18">
        <f t="shared" si="6"/>
        <v>33271991.966074262</v>
      </c>
    </row>
    <row r="21" spans="1:18" x14ac:dyDescent="0.25">
      <c r="Q21" t="s">
        <v>103</v>
      </c>
      <c r="R21" s="30">
        <f>SUM(R5:R19)</f>
        <v>30213996.520155948</v>
      </c>
    </row>
  </sheetData>
  <mergeCells count="1">
    <mergeCell ref="B1:B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N1" workbookViewId="0">
      <selection activeCell="O18" sqref="O5:O18"/>
    </sheetView>
  </sheetViews>
  <sheetFormatPr defaultRowHeight="15" x14ac:dyDescent="0.25"/>
  <cols>
    <col min="3" max="3" width="15.42578125" customWidth="1"/>
    <col min="4" max="4" width="14.28515625" customWidth="1"/>
    <col min="5" max="5" width="16.42578125" customWidth="1"/>
    <col min="8" max="8" width="16" customWidth="1"/>
    <col min="9" max="9" width="13" customWidth="1"/>
    <col min="10" max="10" width="16" customWidth="1"/>
    <col min="14" max="14" width="12" customWidth="1"/>
    <col min="15" max="15" width="12.42578125" customWidth="1"/>
    <col min="17" max="17" width="11.7109375" customWidth="1"/>
    <col min="18" max="18" width="12.140625" customWidth="1"/>
  </cols>
  <sheetData>
    <row r="1" spans="1:18" x14ac:dyDescent="0.25">
      <c r="B1" s="40" t="s">
        <v>21</v>
      </c>
      <c r="C1" s="10" t="s">
        <v>22</v>
      </c>
      <c r="D1" s="10" t="s">
        <v>23</v>
      </c>
      <c r="E1" s="10" t="s">
        <v>24</v>
      </c>
      <c r="G1" s="10" t="s">
        <v>104</v>
      </c>
      <c r="H1" s="10"/>
      <c r="I1" t="s">
        <v>39</v>
      </c>
      <c r="J1" s="14">
        <v>5234545.4440942304</v>
      </c>
      <c r="K1" s="14"/>
      <c r="M1" s="14"/>
      <c r="N1" s="14"/>
      <c r="O1" s="14"/>
      <c r="Q1" s="14"/>
    </row>
    <row r="2" spans="1:18" x14ac:dyDescent="0.25">
      <c r="B2" s="40"/>
      <c r="C2" s="14">
        <v>200000000</v>
      </c>
      <c r="D2" s="14">
        <v>150000000</v>
      </c>
      <c r="E2" s="14">
        <v>100000000</v>
      </c>
      <c r="G2" s="14"/>
      <c r="M2" s="14"/>
      <c r="N2" s="14"/>
      <c r="O2" s="14"/>
      <c r="Q2" s="14"/>
    </row>
    <row r="3" spans="1:18" x14ac:dyDescent="0.25">
      <c r="M3" s="14"/>
      <c r="N3" s="14"/>
      <c r="O3" s="14"/>
      <c r="Q3" s="14"/>
    </row>
    <row r="4" spans="1:18" x14ac:dyDescent="0.25">
      <c r="A4" t="s">
        <v>51</v>
      </c>
      <c r="B4" t="s">
        <v>10</v>
      </c>
      <c r="C4" t="s">
        <v>43</v>
      </c>
      <c r="D4" t="s">
        <v>15</v>
      </c>
      <c r="E4" t="s">
        <v>13</v>
      </c>
      <c r="F4" t="s">
        <v>32</v>
      </c>
      <c r="G4" t="s">
        <v>48</v>
      </c>
      <c r="H4" t="s">
        <v>41</v>
      </c>
      <c r="I4" t="s">
        <v>42</v>
      </c>
      <c r="J4" t="s">
        <v>44</v>
      </c>
      <c r="K4" t="s">
        <v>52</v>
      </c>
      <c r="L4" t="s">
        <v>33</v>
      </c>
      <c r="M4" s="14" t="s">
        <v>34</v>
      </c>
      <c r="N4" s="14" t="s">
        <v>49</v>
      </c>
      <c r="O4" s="14" t="s">
        <v>45</v>
      </c>
      <c r="P4" t="s">
        <v>40</v>
      </c>
      <c r="Q4" s="14" t="s">
        <v>46</v>
      </c>
      <c r="R4" t="s">
        <v>47</v>
      </c>
    </row>
    <row r="5" spans="1:18" x14ac:dyDescent="0.25">
      <c r="A5">
        <v>57</v>
      </c>
      <c r="B5">
        <v>0</v>
      </c>
      <c r="C5">
        <f t="shared" ref="C5:C18" si="0">1.07^-(B5+1)</f>
        <v>0.93457943925233644</v>
      </c>
      <c r="D5">
        <v>0.99102000000000001</v>
      </c>
      <c r="E5">
        <v>1</v>
      </c>
      <c r="F5">
        <v>1.7960000000000001E-3</v>
      </c>
      <c r="G5">
        <v>7.1840000000000003E-3</v>
      </c>
      <c r="H5" s="15">
        <f t="shared" ref="H5:H17" si="1">$C$2*C5*E5*F5</f>
        <v>335700.93457943929</v>
      </c>
      <c r="I5" s="15">
        <f t="shared" ref="I5:I17" si="2">$D$2*C5*E5*G5</f>
        <v>1007102.8037383178</v>
      </c>
      <c r="K5">
        <f t="shared" ref="K5:K18" si="3">SUM(H5:J5)</f>
        <v>1342803.7383177571</v>
      </c>
      <c r="L5">
        <v>0.4</v>
      </c>
      <c r="M5" s="14">
        <v>400000</v>
      </c>
      <c r="N5" s="14">
        <f>((L5*$J$1)+M5)*1*E5</f>
        <v>2493818.1776376925</v>
      </c>
      <c r="O5" s="14">
        <f t="shared" ref="O5:O18" si="4">H5+I5+J5+N5</f>
        <v>3836621.9159554495</v>
      </c>
      <c r="P5">
        <v>1</v>
      </c>
      <c r="Q5" s="14">
        <f t="shared" ref="Q5:Q12" si="5">$J$1*P5</f>
        <v>5234545.4440942304</v>
      </c>
      <c r="R5" s="18">
        <f t="shared" ref="R5:R18" si="6">O5-Q5</f>
        <v>-1397923.528138781</v>
      </c>
    </row>
    <row r="6" spans="1:18" x14ac:dyDescent="0.25">
      <c r="A6">
        <v>58</v>
      </c>
      <c r="B6">
        <v>1</v>
      </c>
      <c r="C6">
        <f t="shared" si="0"/>
        <v>0.87343872827321156</v>
      </c>
      <c r="D6">
        <v>0.99060999999999999</v>
      </c>
      <c r="E6">
        <f>PRODUCT($D$5:D5)</f>
        <v>0.99102000000000001</v>
      </c>
      <c r="F6">
        <v>1.8780000000000003E-3</v>
      </c>
      <c r="G6">
        <v>7.5120000000000013E-3</v>
      </c>
      <c r="H6" s="15">
        <f t="shared" si="1"/>
        <v>325117.57533409033</v>
      </c>
      <c r="I6" s="15">
        <f t="shared" si="2"/>
        <v>975352.72600227094</v>
      </c>
      <c r="K6">
        <f t="shared" si="3"/>
        <v>1300470.3013363613</v>
      </c>
      <c r="L6">
        <v>0.4</v>
      </c>
      <c r="M6" s="14">
        <v>400000</v>
      </c>
      <c r="N6" s="14">
        <f t="shared" ref="N6:N17" si="7">((L6*$J$1)+M6)*C5*E6</f>
        <v>2309741.7667313139</v>
      </c>
      <c r="O6" s="14">
        <f t="shared" si="4"/>
        <v>3610212.0680676755</v>
      </c>
      <c r="P6">
        <f t="shared" ref="P6:P12" si="8">C5*E6</f>
        <v>0.92618691588785051</v>
      </c>
      <c r="Q6" s="14">
        <f t="shared" si="5"/>
        <v>4848167.5009404337</v>
      </c>
      <c r="R6" s="18">
        <f t="shared" si="6"/>
        <v>-1237955.4328727582</v>
      </c>
    </row>
    <row r="7" spans="1:18" x14ac:dyDescent="0.25">
      <c r="A7">
        <v>59</v>
      </c>
      <c r="B7">
        <v>2</v>
      </c>
      <c r="C7">
        <f t="shared" si="0"/>
        <v>0.81629787689085187</v>
      </c>
      <c r="D7">
        <v>0.99029</v>
      </c>
      <c r="E7">
        <f>PRODUCT($D$5:D6)</f>
        <v>0.98171432219999999</v>
      </c>
      <c r="F7">
        <v>1.9420000000000001E-3</v>
      </c>
      <c r="G7">
        <v>7.7680000000000006E-3</v>
      </c>
      <c r="H7" s="15">
        <f t="shared" si="1"/>
        <v>311252.61949374835</v>
      </c>
      <c r="I7" s="15">
        <f t="shared" si="2"/>
        <v>933757.858481245</v>
      </c>
      <c r="K7">
        <f t="shared" si="3"/>
        <v>1245010.4779749934</v>
      </c>
      <c r="L7">
        <v>0.4</v>
      </c>
      <c r="M7" s="14">
        <v>400000</v>
      </c>
      <c r="N7" s="14">
        <f t="shared" si="7"/>
        <v>2138367.5621885112</v>
      </c>
      <c r="O7" s="14">
        <f t="shared" si="4"/>
        <v>3383378.0401635049</v>
      </c>
      <c r="P7">
        <f t="shared" si="8"/>
        <v>0.85746730910996583</v>
      </c>
      <c r="Q7" s="14">
        <f t="shared" si="5"/>
        <v>4488451.5963613112</v>
      </c>
      <c r="R7" s="18">
        <f t="shared" si="6"/>
        <v>-1105073.5561978063</v>
      </c>
    </row>
    <row r="8" spans="1:18" x14ac:dyDescent="0.25">
      <c r="A8">
        <v>60</v>
      </c>
      <c r="B8">
        <v>3</v>
      </c>
      <c r="C8">
        <f t="shared" si="0"/>
        <v>0.7628952120475252</v>
      </c>
      <c r="D8">
        <v>0.99000999999999995</v>
      </c>
      <c r="E8">
        <f>PRODUCT($D$5:D7)</f>
        <v>0.97218187613143803</v>
      </c>
      <c r="F8">
        <v>1.9980000000000002E-3</v>
      </c>
      <c r="G8">
        <v>7.9920000000000008E-3</v>
      </c>
      <c r="H8" s="15">
        <f t="shared" si="1"/>
        <v>296372.49025660573</v>
      </c>
      <c r="I8" s="15">
        <f t="shared" si="2"/>
        <v>889117.47076981713</v>
      </c>
      <c r="K8">
        <f t="shared" si="3"/>
        <v>1185489.9610264229</v>
      </c>
      <c r="L8">
        <v>0.4</v>
      </c>
      <c r="M8" s="14">
        <v>400000</v>
      </c>
      <c r="N8" s="14">
        <f t="shared" si="7"/>
        <v>1979069.1711772529</v>
      </c>
      <c r="O8" s="14">
        <f t="shared" si="4"/>
        <v>3164559.1322036758</v>
      </c>
      <c r="P8">
        <f t="shared" si="8"/>
        <v>0.79359000143785796</v>
      </c>
      <c r="Q8" s="14">
        <f t="shared" si="5"/>
        <v>4154082.9265052732</v>
      </c>
      <c r="R8" s="18">
        <f t="shared" si="6"/>
        <v>-989523.7943015974</v>
      </c>
    </row>
    <row r="9" spans="1:18" x14ac:dyDescent="0.25">
      <c r="A9">
        <v>61</v>
      </c>
      <c r="B9">
        <v>4</v>
      </c>
      <c r="C9">
        <f t="shared" si="0"/>
        <v>0.71298617948366838</v>
      </c>
      <c r="D9">
        <v>0.98975999999999997</v>
      </c>
      <c r="E9">
        <f>PRODUCT($D$5:D8)</f>
        <v>0.96246977918888488</v>
      </c>
      <c r="F9">
        <v>2.0480000000000003E-3</v>
      </c>
      <c r="G9">
        <v>8.1920000000000014E-3</v>
      </c>
      <c r="H9" s="15">
        <f t="shared" si="1"/>
        <v>281078.84573998005</v>
      </c>
      <c r="I9" s="15">
        <f t="shared" si="2"/>
        <v>843236.5372199401</v>
      </c>
      <c r="K9">
        <f t="shared" si="3"/>
        <v>1124315.3829599202</v>
      </c>
      <c r="L9">
        <v>0.4</v>
      </c>
      <c r="M9" s="14">
        <v>400000</v>
      </c>
      <c r="N9" s="14">
        <f t="shared" si="7"/>
        <v>1831119.8786515815</v>
      </c>
      <c r="O9" s="14">
        <f t="shared" si="4"/>
        <v>2955435.2616115017</v>
      </c>
      <c r="P9">
        <f t="shared" si="8"/>
        <v>0.73426358628363908</v>
      </c>
      <c r="Q9" s="14">
        <f t="shared" si="5"/>
        <v>3843536.1103453138</v>
      </c>
      <c r="R9" s="18">
        <f t="shared" si="6"/>
        <v>-888100.8487338121</v>
      </c>
    </row>
    <row r="10" spans="1:18" x14ac:dyDescent="0.25">
      <c r="A10">
        <v>62</v>
      </c>
      <c r="B10">
        <v>5</v>
      </c>
      <c r="C10">
        <f t="shared" si="0"/>
        <v>0.66634222381651254</v>
      </c>
      <c r="D10">
        <v>0.98953999999999998</v>
      </c>
      <c r="E10">
        <f>PRODUCT($D$5:D9)</f>
        <v>0.95261408864999064</v>
      </c>
      <c r="F10">
        <v>2.0920000000000001E-3</v>
      </c>
      <c r="G10">
        <v>8.3680000000000004E-3</v>
      </c>
      <c r="H10" s="15">
        <f t="shared" si="1"/>
        <v>265586.50872895762</v>
      </c>
      <c r="I10" s="15">
        <f t="shared" si="2"/>
        <v>796759.52618687286</v>
      </c>
      <c r="K10">
        <f t="shared" si="3"/>
        <v>1062346.0349158305</v>
      </c>
      <c r="L10">
        <v>0.4</v>
      </c>
      <c r="M10" s="14">
        <v>400000</v>
      </c>
      <c r="N10" s="14">
        <f t="shared" si="7"/>
        <v>1693803.0010226066</v>
      </c>
      <c r="O10" s="14">
        <f t="shared" si="4"/>
        <v>2756149.0359384371</v>
      </c>
      <c r="P10">
        <f t="shared" si="8"/>
        <v>0.67920067958887342</v>
      </c>
      <c r="Q10" s="14">
        <f t="shared" si="5"/>
        <v>3555306.8229676425</v>
      </c>
      <c r="R10" s="18">
        <f t="shared" si="6"/>
        <v>-799157.78702920536</v>
      </c>
    </row>
    <row r="11" spans="1:18" x14ac:dyDescent="0.25">
      <c r="A11">
        <v>63</v>
      </c>
      <c r="B11">
        <v>6</v>
      </c>
      <c r="C11">
        <f t="shared" si="0"/>
        <v>0.62274974188459109</v>
      </c>
      <c r="D11">
        <v>0.98929</v>
      </c>
      <c r="E11">
        <f>PRODUCT($D$5:D10)</f>
        <v>0.94264974528271173</v>
      </c>
      <c r="F11">
        <v>2.1420000000000002E-3</v>
      </c>
      <c r="G11">
        <v>8.568000000000001E-3</v>
      </c>
      <c r="H11" s="15">
        <f t="shared" si="1"/>
        <v>251485.74497492542</v>
      </c>
      <c r="I11" s="15">
        <f t="shared" si="2"/>
        <v>754457.23492477625</v>
      </c>
      <c r="K11">
        <f t="shared" si="3"/>
        <v>1005942.9798997017</v>
      </c>
      <c r="L11">
        <v>0.4</v>
      </c>
      <c r="M11" s="14">
        <v>400000</v>
      </c>
      <c r="N11" s="14">
        <f t="shared" si="7"/>
        <v>1566435.3473195422</v>
      </c>
      <c r="O11" s="14">
        <f t="shared" si="4"/>
        <v>2572378.3272192441</v>
      </c>
      <c r="P11">
        <f t="shared" si="8"/>
        <v>0.62812732755175127</v>
      </c>
      <c r="Q11" s="14">
        <f t="shared" si="5"/>
        <v>3287961.0407471042</v>
      </c>
      <c r="R11" s="18">
        <f t="shared" si="6"/>
        <v>-715582.71352786012</v>
      </c>
    </row>
    <row r="12" spans="1:18" x14ac:dyDescent="0.25">
      <c r="A12">
        <v>64</v>
      </c>
      <c r="B12">
        <v>7</v>
      </c>
      <c r="C12">
        <f t="shared" si="0"/>
        <v>0.5820091045650384</v>
      </c>
      <c r="D12">
        <v>0.98895999999999995</v>
      </c>
      <c r="E12">
        <f>PRODUCT($D$5:D11)</f>
        <v>0.93255396651073386</v>
      </c>
      <c r="F12">
        <v>2.2079999999999999E-3</v>
      </c>
      <c r="G12">
        <v>8.8319999999999996E-3</v>
      </c>
      <c r="H12" s="15">
        <f t="shared" si="1"/>
        <v>239680.56340170625</v>
      </c>
      <c r="I12" s="15">
        <f t="shared" si="2"/>
        <v>719041.69020511874</v>
      </c>
      <c r="K12">
        <f t="shared" si="3"/>
        <v>958722.25360682502</v>
      </c>
      <c r="L12">
        <v>0.4</v>
      </c>
      <c r="M12" s="14">
        <v>400000</v>
      </c>
      <c r="N12" s="14">
        <f t="shared" si="7"/>
        <v>1448279.2754670558</v>
      </c>
      <c r="O12" s="14">
        <f t="shared" si="4"/>
        <v>2407001.529073881</v>
      </c>
      <c r="P12">
        <f t="shared" si="8"/>
        <v>0.58074774193801115</v>
      </c>
      <c r="Q12" s="14">
        <f t="shared" si="5"/>
        <v>3039950.4467296279</v>
      </c>
      <c r="R12" s="18">
        <f t="shared" si="6"/>
        <v>-632948.91765574692</v>
      </c>
    </row>
    <row r="13" spans="1:18" x14ac:dyDescent="0.25">
      <c r="A13">
        <v>65</v>
      </c>
      <c r="B13">
        <v>8</v>
      </c>
      <c r="C13">
        <f t="shared" si="0"/>
        <v>0.54393374258414806</v>
      </c>
      <c r="D13">
        <v>0.98853999999999997</v>
      </c>
      <c r="E13">
        <f>PRODUCT($D$5:D12)</f>
        <v>0.92225857072045536</v>
      </c>
      <c r="F13">
        <v>2.2920000000000002E-3</v>
      </c>
      <c r="G13">
        <v>9.1680000000000008E-3</v>
      </c>
      <c r="H13" s="15">
        <f t="shared" si="1"/>
        <v>229955.2396714472</v>
      </c>
      <c r="I13" s="15">
        <f t="shared" si="2"/>
        <v>689865.71901434171</v>
      </c>
      <c r="K13">
        <f t="shared" si="3"/>
        <v>919820.95868578891</v>
      </c>
      <c r="M13" s="14">
        <v>750000</v>
      </c>
      <c r="N13" s="14">
        <f t="shared" si="7"/>
        <v>402572.16369183327</v>
      </c>
      <c r="O13" s="14">
        <f t="shared" si="4"/>
        <v>1322393.1223776222</v>
      </c>
      <c r="Q13" s="14"/>
      <c r="R13" s="18">
        <f t="shared" si="6"/>
        <v>1322393.1223776222</v>
      </c>
    </row>
    <row r="14" spans="1:18" x14ac:dyDescent="0.25">
      <c r="A14">
        <v>66</v>
      </c>
      <c r="B14">
        <v>9</v>
      </c>
      <c r="C14">
        <f t="shared" si="0"/>
        <v>0.5083492921347178</v>
      </c>
      <c r="D14">
        <v>0.98801000000000005</v>
      </c>
      <c r="E14">
        <f>PRODUCT($D$5:D13)</f>
        <v>0.9116894874999989</v>
      </c>
      <c r="F14">
        <v>2.3980000000000004E-3</v>
      </c>
      <c r="G14">
        <v>9.5920000000000016E-3</v>
      </c>
      <c r="H14" s="15">
        <f t="shared" si="1"/>
        <v>222273.8360140514</v>
      </c>
      <c r="I14" s="15">
        <f t="shared" si="2"/>
        <v>666821.50804215414</v>
      </c>
      <c r="K14">
        <f t="shared" si="3"/>
        <v>889095.34405620559</v>
      </c>
      <c r="M14" s="14">
        <v>750000</v>
      </c>
      <c r="N14" s="14">
        <f t="shared" si="7"/>
        <v>371924.00625787367</v>
      </c>
      <c r="O14" s="14">
        <f t="shared" si="4"/>
        <v>1261019.3503140793</v>
      </c>
      <c r="Q14" s="14"/>
      <c r="R14" s="18">
        <f t="shared" si="6"/>
        <v>1261019.3503140793</v>
      </c>
    </row>
    <row r="15" spans="1:18" x14ac:dyDescent="0.25">
      <c r="A15">
        <v>67</v>
      </c>
      <c r="B15">
        <v>10</v>
      </c>
      <c r="C15">
        <f t="shared" si="0"/>
        <v>0.47509279638758667</v>
      </c>
      <c r="D15">
        <v>0.98740000000000006</v>
      </c>
      <c r="E15">
        <f>PRODUCT($D$5:D14)</f>
        <v>0.90075833054487398</v>
      </c>
      <c r="F15">
        <v>2.5200000000000001E-3</v>
      </c>
      <c r="G15">
        <v>1.008E-2</v>
      </c>
      <c r="H15" s="15">
        <f t="shared" si="1"/>
        <v>215683.67224050107</v>
      </c>
      <c r="I15" s="15">
        <f t="shared" si="2"/>
        <v>647051.01672150323</v>
      </c>
      <c r="K15">
        <f t="shared" si="3"/>
        <v>862734.68896200426</v>
      </c>
      <c r="M15" s="14">
        <v>750000</v>
      </c>
      <c r="N15" s="14">
        <f t="shared" si="7"/>
        <v>343424.89478770265</v>
      </c>
      <c r="O15" s="14">
        <f t="shared" si="4"/>
        <v>1206159.5837497069</v>
      </c>
      <c r="Q15" s="14"/>
      <c r="R15" s="18">
        <f t="shared" si="6"/>
        <v>1206159.5837497069</v>
      </c>
    </row>
    <row r="16" spans="1:18" x14ac:dyDescent="0.25">
      <c r="A16">
        <v>68</v>
      </c>
      <c r="B16">
        <v>11</v>
      </c>
      <c r="C16">
        <f t="shared" si="0"/>
        <v>0.44401195924073528</v>
      </c>
      <c r="D16">
        <v>0.98670999999999998</v>
      </c>
      <c r="E16">
        <f>PRODUCT($D$5:D15)</f>
        <v>0.88940877558000864</v>
      </c>
      <c r="F16">
        <v>2.6580000000000002E-3</v>
      </c>
      <c r="G16">
        <v>1.0632000000000001E-2</v>
      </c>
      <c r="H16" s="15">
        <f t="shared" si="1"/>
        <v>209933.16350874494</v>
      </c>
      <c r="I16" s="15">
        <f t="shared" si="2"/>
        <v>629799.49052623473</v>
      </c>
      <c r="K16">
        <f t="shared" si="3"/>
        <v>839732.65403497964</v>
      </c>
      <c r="M16" s="14">
        <v>750000</v>
      </c>
      <c r="N16" s="14">
        <f t="shared" si="7"/>
        <v>316913.77674147434</v>
      </c>
      <c r="O16" s="14">
        <f t="shared" si="4"/>
        <v>1156646.430776454</v>
      </c>
      <c r="Q16" s="14"/>
      <c r="R16" s="18">
        <f t="shared" si="6"/>
        <v>1156646.430776454</v>
      </c>
    </row>
    <row r="17" spans="1:18" x14ac:dyDescent="0.25">
      <c r="A17">
        <v>69</v>
      </c>
      <c r="B17">
        <v>12</v>
      </c>
      <c r="C17">
        <f t="shared" si="0"/>
        <v>0.41496444788853759</v>
      </c>
      <c r="D17">
        <v>0.98594999999999999</v>
      </c>
      <c r="E17">
        <f>PRODUCT($D$5:D16)</f>
        <v>0.87758853295255035</v>
      </c>
      <c r="F17">
        <v>2.81E-3</v>
      </c>
      <c r="G17">
        <v>1.124E-2</v>
      </c>
      <c r="H17" s="15">
        <f t="shared" si="1"/>
        <v>204662.43907008131</v>
      </c>
      <c r="I17" s="15">
        <f t="shared" si="2"/>
        <v>613987.31721024401</v>
      </c>
      <c r="K17">
        <f t="shared" si="3"/>
        <v>818649.75628032535</v>
      </c>
      <c r="M17" s="14">
        <v>750000</v>
      </c>
      <c r="N17" s="14">
        <f t="shared" si="7"/>
        <v>292244.85294259834</v>
      </c>
      <c r="O17" s="14">
        <f t="shared" si="4"/>
        <v>1110894.6092229236</v>
      </c>
      <c r="Q17" s="14"/>
      <c r="R17" s="18">
        <f t="shared" si="6"/>
        <v>1110894.6092229236</v>
      </c>
    </row>
    <row r="18" spans="1:18" x14ac:dyDescent="0.25">
      <c r="A18">
        <v>70</v>
      </c>
      <c r="B18">
        <v>13</v>
      </c>
      <c r="C18">
        <f t="shared" si="0"/>
        <v>0.3878172410173249</v>
      </c>
      <c r="D18">
        <v>0.98514999999999997</v>
      </c>
      <c r="E18">
        <f>PRODUCT($D$5:D17)</f>
        <v>0.86525841406456705</v>
      </c>
      <c r="F18">
        <v>2.9700000000000004E-3</v>
      </c>
      <c r="G18">
        <v>1.1880000000000002E-2</v>
      </c>
      <c r="H18" s="15"/>
      <c r="I18" s="15"/>
      <c r="J18" s="19">
        <f>$E$2*C17*E18</f>
        <v>35905148.007321469</v>
      </c>
      <c r="K18">
        <f t="shared" si="3"/>
        <v>35905148.007321469</v>
      </c>
      <c r="N18" s="14"/>
      <c r="O18" s="14">
        <f t="shared" si="4"/>
        <v>35905148.007321469</v>
      </c>
      <c r="Q18" s="14"/>
      <c r="R18" s="18">
        <f t="shared" si="6"/>
        <v>35905148.007321469</v>
      </c>
    </row>
    <row r="20" spans="1:18" x14ac:dyDescent="0.25">
      <c r="Q20" t="s">
        <v>105</v>
      </c>
      <c r="R20" s="30">
        <f>SUM(R5:R18)</f>
        <v>34195994.52530469</v>
      </c>
    </row>
  </sheetData>
  <mergeCells count="1">
    <mergeCell ref="B1:B2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9"/>
  <sheetViews>
    <sheetView topLeftCell="K1" workbookViewId="0">
      <selection activeCell="R19" sqref="R19"/>
    </sheetView>
  </sheetViews>
  <sheetFormatPr defaultRowHeight="15" x14ac:dyDescent="0.25"/>
  <cols>
    <col min="4" max="4" width="16.7109375" customWidth="1"/>
    <col min="5" max="5" width="16.28515625" customWidth="1"/>
    <col min="6" max="6" width="18.28515625" customWidth="1"/>
    <col min="7" max="7" width="15.140625" customWidth="1"/>
    <col min="8" max="8" width="15.28515625" customWidth="1"/>
    <col min="9" max="9" width="18.5703125" customWidth="1"/>
    <col min="10" max="10" width="18.42578125" customWidth="1"/>
    <col min="11" max="11" width="14" customWidth="1"/>
    <col min="14" max="14" width="16.5703125" bestFit="1" customWidth="1"/>
    <col min="15" max="15" width="13.28515625" bestFit="1" customWidth="1"/>
    <col min="17" max="17" width="13.28515625" bestFit="1" customWidth="1"/>
    <col min="18" max="18" width="14.28515625" bestFit="1" customWidth="1"/>
  </cols>
  <sheetData>
    <row r="2" spans="1:18" x14ac:dyDescent="0.25">
      <c r="C2" s="40" t="s">
        <v>21</v>
      </c>
      <c r="D2" s="10" t="s">
        <v>22</v>
      </c>
      <c r="E2" s="10" t="s">
        <v>23</v>
      </c>
      <c r="F2" s="10" t="s">
        <v>24</v>
      </c>
      <c r="G2" s="10" t="s">
        <v>106</v>
      </c>
      <c r="H2" s="10" t="s">
        <v>70</v>
      </c>
      <c r="I2" s="10"/>
      <c r="J2" t="s">
        <v>39</v>
      </c>
      <c r="K2" s="14">
        <v>5234545.4440942304</v>
      </c>
    </row>
    <row r="3" spans="1:18" x14ac:dyDescent="0.25">
      <c r="C3" s="40"/>
      <c r="D3" s="34">
        <v>200000000</v>
      </c>
      <c r="E3" s="34">
        <v>150000000</v>
      </c>
      <c r="F3" s="34">
        <v>100000000</v>
      </c>
      <c r="H3" s="34"/>
    </row>
    <row r="4" spans="1:18" x14ac:dyDescent="0.25">
      <c r="A4" t="s">
        <v>51</v>
      </c>
      <c r="B4" t="s">
        <v>10</v>
      </c>
      <c r="C4" t="s">
        <v>43</v>
      </c>
      <c r="D4" t="s">
        <v>15</v>
      </c>
      <c r="E4" t="s">
        <v>13</v>
      </c>
      <c r="F4" t="s">
        <v>32</v>
      </c>
      <c r="G4" t="s">
        <v>48</v>
      </c>
      <c r="H4" t="s">
        <v>41</v>
      </c>
      <c r="I4" t="s">
        <v>42</v>
      </c>
      <c r="J4" t="s">
        <v>44</v>
      </c>
      <c r="K4" t="s">
        <v>52</v>
      </c>
      <c r="L4" t="s">
        <v>33</v>
      </c>
      <c r="M4" s="34" t="s">
        <v>34</v>
      </c>
      <c r="N4" s="34" t="s">
        <v>49</v>
      </c>
      <c r="O4" s="34" t="s">
        <v>45</v>
      </c>
      <c r="P4" t="s">
        <v>40</v>
      </c>
      <c r="Q4" s="34" t="s">
        <v>46</v>
      </c>
      <c r="R4" t="s">
        <v>47</v>
      </c>
    </row>
    <row r="5" spans="1:18" x14ac:dyDescent="0.25">
      <c r="A5">
        <v>58</v>
      </c>
      <c r="B5">
        <v>0</v>
      </c>
      <c r="C5">
        <f t="shared" ref="C5:C17" si="0">1.07^-(B5+1)</f>
        <v>0.93457943925233644</v>
      </c>
      <c r="D5">
        <v>0.99060999999999999</v>
      </c>
      <c r="E5">
        <v>1</v>
      </c>
      <c r="F5">
        <v>1.8780000000000003E-3</v>
      </c>
      <c r="G5">
        <v>7.5120000000000013E-3</v>
      </c>
      <c r="H5" s="33">
        <f t="shared" ref="H5:H16" si="1">$D$3*C5*E5*F5</f>
        <v>351028.03738317767</v>
      </c>
      <c r="I5" s="33">
        <f t="shared" ref="I5:I16" si="2">$E$3*C5*E5*G5</f>
        <v>1053084.1121495329</v>
      </c>
      <c r="K5" s="33">
        <f t="shared" ref="K5:K17" si="3">SUM(H5:J5)</f>
        <v>1404112.1495327107</v>
      </c>
      <c r="L5">
        <v>0.4</v>
      </c>
      <c r="M5" s="34">
        <v>400000</v>
      </c>
      <c r="N5">
        <f>((L5*$K$2)+M5)*1*E5</f>
        <v>2493818.1776376925</v>
      </c>
      <c r="O5" s="33">
        <f t="shared" ref="O5:O17" si="4">H5+I5+J5+N5</f>
        <v>3897930.3271704032</v>
      </c>
      <c r="P5">
        <v>1</v>
      </c>
      <c r="Q5" s="33">
        <f t="shared" ref="Q5:Q11" si="5">$K$2*P5</f>
        <v>5234545.4440942304</v>
      </c>
      <c r="R5" s="33">
        <f t="shared" ref="R5:R17" si="6">O5-Q5</f>
        <v>-1336615.1169238272</v>
      </c>
    </row>
    <row r="6" spans="1:18" x14ac:dyDescent="0.25">
      <c r="A6">
        <v>59</v>
      </c>
      <c r="B6">
        <v>1</v>
      </c>
      <c r="C6">
        <f t="shared" si="0"/>
        <v>0.87343872827321156</v>
      </c>
      <c r="D6">
        <v>0.99029</v>
      </c>
      <c r="E6">
        <f>D5</f>
        <v>0.99060999999999999</v>
      </c>
      <c r="F6">
        <v>1.9420000000000001E-3</v>
      </c>
      <c r="G6">
        <v>7.7680000000000006E-3</v>
      </c>
      <c r="H6">
        <f t="shared" si="1"/>
        <v>336058.10463795962</v>
      </c>
      <c r="I6">
        <f t="shared" si="2"/>
        <v>1008174.3139138789</v>
      </c>
      <c r="K6">
        <f t="shared" si="3"/>
        <v>1344232.4185518385</v>
      </c>
      <c r="L6">
        <v>0.4</v>
      </c>
      <c r="M6" s="34">
        <v>400000</v>
      </c>
      <c r="N6">
        <f t="shared" ref="N6:N16" si="7">((L6*$K$2)+M6)*C5*E6</f>
        <v>2308786.1915417518</v>
      </c>
      <c r="O6">
        <f t="shared" si="4"/>
        <v>3653018.6100935903</v>
      </c>
      <c r="P6">
        <f t="shared" ref="P6:P11" si="8">C5*E6</f>
        <v>0.92580373831775697</v>
      </c>
      <c r="Q6" s="33">
        <f t="shared" si="5"/>
        <v>4846161.7405366218</v>
      </c>
      <c r="R6" s="33">
        <f t="shared" si="6"/>
        <v>-1193143.1304430314</v>
      </c>
    </row>
    <row r="7" spans="1:18" x14ac:dyDescent="0.25">
      <c r="A7">
        <v>60</v>
      </c>
      <c r="B7">
        <v>2</v>
      </c>
      <c r="C7">
        <f t="shared" si="0"/>
        <v>0.81629787689085187</v>
      </c>
      <c r="D7">
        <v>0.99000999999999995</v>
      </c>
      <c r="E7">
        <f>PRODUCT($D$5:D6)</f>
        <v>0.98099117690000004</v>
      </c>
      <c r="F7">
        <v>1.9980000000000002E-3</v>
      </c>
      <c r="G7">
        <v>7.9920000000000008E-3</v>
      </c>
      <c r="H7">
        <f t="shared" si="1"/>
        <v>319992.09357487044</v>
      </c>
      <c r="I7">
        <f t="shared" si="2"/>
        <v>959976.28072461125</v>
      </c>
      <c r="K7">
        <f t="shared" si="3"/>
        <v>1279968.3742994817</v>
      </c>
      <c r="L7">
        <v>0.4</v>
      </c>
      <c r="M7" s="34">
        <v>400000</v>
      </c>
      <c r="N7">
        <f t="shared" si="7"/>
        <v>2136792.4089924125</v>
      </c>
      <c r="O7">
        <f t="shared" si="4"/>
        <v>3416760.783291894</v>
      </c>
      <c r="P7">
        <f t="shared" si="8"/>
        <v>0.85683568599877713</v>
      </c>
      <c r="Q7" s="33">
        <f t="shared" si="5"/>
        <v>4485145.3364822539</v>
      </c>
      <c r="R7" s="33">
        <f t="shared" si="6"/>
        <v>-1068384.5531903598</v>
      </c>
    </row>
    <row r="8" spans="1:18" x14ac:dyDescent="0.25">
      <c r="A8">
        <v>61</v>
      </c>
      <c r="B8">
        <v>3</v>
      </c>
      <c r="C8">
        <f t="shared" si="0"/>
        <v>0.7628952120475252</v>
      </c>
      <c r="D8">
        <v>0.98975999999999997</v>
      </c>
      <c r="E8">
        <f>PRODUCT($D$5:D7)</f>
        <v>0.97119107504276903</v>
      </c>
      <c r="F8">
        <v>2.0480000000000003E-3</v>
      </c>
      <c r="G8">
        <v>8.1920000000000014E-3</v>
      </c>
      <c r="H8">
        <f t="shared" si="1"/>
        <v>303479.61185624771</v>
      </c>
      <c r="I8">
        <f t="shared" si="2"/>
        <v>910438.83556874318</v>
      </c>
      <c r="K8">
        <f t="shared" si="3"/>
        <v>1213918.4474249908</v>
      </c>
      <c r="L8">
        <v>0.4</v>
      </c>
      <c r="M8" s="34">
        <v>400000</v>
      </c>
      <c r="N8">
        <f t="shared" si="7"/>
        <v>1977052.1989033441</v>
      </c>
      <c r="O8">
        <f t="shared" si="4"/>
        <v>3190970.6463283347</v>
      </c>
      <c r="P8">
        <f t="shared" si="8"/>
        <v>0.79278121261275636</v>
      </c>
      <c r="Q8" s="33">
        <f t="shared" si="5"/>
        <v>4149849.284645603</v>
      </c>
      <c r="R8" s="33">
        <f t="shared" si="6"/>
        <v>-958878.63831726834</v>
      </c>
    </row>
    <row r="9" spans="1:18" x14ac:dyDescent="0.25">
      <c r="A9">
        <v>62</v>
      </c>
      <c r="B9">
        <v>4</v>
      </c>
      <c r="C9">
        <f t="shared" si="0"/>
        <v>0.71298617948366838</v>
      </c>
      <c r="D9">
        <v>0.98953999999999998</v>
      </c>
      <c r="E9">
        <f>PRODUCT($D$5:D8)</f>
        <v>0.96124607843433107</v>
      </c>
      <c r="F9">
        <v>2.0920000000000001E-3</v>
      </c>
      <c r="G9">
        <v>8.3680000000000004E-3</v>
      </c>
      <c r="H9">
        <f t="shared" si="1"/>
        <v>286752.60271234153</v>
      </c>
      <c r="I9">
        <f t="shared" si="2"/>
        <v>860257.80813702464</v>
      </c>
      <c r="K9">
        <f t="shared" si="3"/>
        <v>1147010.4108493661</v>
      </c>
      <c r="L9">
        <v>0.4</v>
      </c>
      <c r="M9" s="34">
        <v>400000</v>
      </c>
      <c r="N9">
        <f t="shared" si="7"/>
        <v>1828791.7611089477</v>
      </c>
      <c r="O9">
        <f t="shared" si="4"/>
        <v>2975802.1719583138</v>
      </c>
      <c r="P9">
        <f t="shared" si="8"/>
        <v>0.73333003083701109</v>
      </c>
      <c r="Q9" s="33">
        <f t="shared" si="5"/>
        <v>3838649.3719353578</v>
      </c>
      <c r="R9" s="33">
        <f t="shared" si="6"/>
        <v>-862847.19997704402</v>
      </c>
    </row>
    <row r="10" spans="1:18" x14ac:dyDescent="0.25">
      <c r="A10">
        <v>63</v>
      </c>
      <c r="B10">
        <v>5</v>
      </c>
      <c r="C10">
        <f t="shared" si="0"/>
        <v>0.66634222381651254</v>
      </c>
      <c r="D10">
        <v>0.98929</v>
      </c>
      <c r="E10">
        <f>PRODUCT($D$5:D9)</f>
        <v>0.95119144445390791</v>
      </c>
      <c r="F10">
        <v>2.1420000000000002E-3</v>
      </c>
      <c r="G10">
        <v>8.568000000000001E-3</v>
      </c>
      <c r="H10">
        <f t="shared" si="1"/>
        <v>271528.06918444659</v>
      </c>
      <c r="I10">
        <f t="shared" si="2"/>
        <v>814584.20755333989</v>
      </c>
      <c r="K10">
        <f t="shared" si="3"/>
        <v>1086112.2767377864</v>
      </c>
      <c r="L10">
        <v>0.4</v>
      </c>
      <c r="M10" s="34">
        <v>400000</v>
      </c>
      <c r="N10">
        <f t="shared" si="7"/>
        <v>1691273.4572782691</v>
      </c>
      <c r="O10">
        <f t="shared" si="4"/>
        <v>2777385.7340160552</v>
      </c>
      <c r="P10">
        <f t="shared" si="8"/>
        <v>0.67818635393874371</v>
      </c>
      <c r="Q10" s="33">
        <f t="shared" si="5"/>
        <v>3549997.289256928</v>
      </c>
      <c r="R10" s="33">
        <f t="shared" si="6"/>
        <v>-772611.55524087278</v>
      </c>
    </row>
    <row r="11" spans="1:18" x14ac:dyDescent="0.25">
      <c r="A11">
        <v>64</v>
      </c>
      <c r="B11">
        <v>6</v>
      </c>
      <c r="C11">
        <f t="shared" si="0"/>
        <v>0.62274974188459109</v>
      </c>
      <c r="D11">
        <v>0.98895999999999995</v>
      </c>
      <c r="E11">
        <f>PRODUCT($D$5:D10)</f>
        <v>0.94100418408380659</v>
      </c>
      <c r="F11">
        <v>2.2079999999999999E-3</v>
      </c>
      <c r="G11">
        <v>8.8319999999999996E-3</v>
      </c>
      <c r="H11">
        <f t="shared" si="1"/>
        <v>258782.06579062555</v>
      </c>
      <c r="I11">
        <f t="shared" si="2"/>
        <v>776346.19737187668</v>
      </c>
      <c r="K11">
        <f t="shared" si="3"/>
        <v>1035128.2631625022</v>
      </c>
      <c r="L11">
        <v>0.4</v>
      </c>
      <c r="M11" s="34">
        <v>400000</v>
      </c>
      <c r="N11">
        <f t="shared" si="7"/>
        <v>1563700.8584587092</v>
      </c>
      <c r="O11">
        <f t="shared" si="4"/>
        <v>2598829.1216212115</v>
      </c>
      <c r="P11">
        <f t="shared" si="8"/>
        <v>0.6270308206430466</v>
      </c>
      <c r="Q11" s="33">
        <f t="shared" si="5"/>
        <v>3282221.325503726</v>
      </c>
      <c r="R11" s="33">
        <f t="shared" si="6"/>
        <v>-683392.2038825145</v>
      </c>
    </row>
    <row r="12" spans="1:18" x14ac:dyDescent="0.25">
      <c r="A12">
        <v>65</v>
      </c>
      <c r="B12">
        <v>7</v>
      </c>
      <c r="C12">
        <f t="shared" si="0"/>
        <v>0.5820091045650384</v>
      </c>
      <c r="D12">
        <v>0.98853999999999997</v>
      </c>
      <c r="E12">
        <f>PRODUCT($D$5:D11)</f>
        <v>0.93061549789152131</v>
      </c>
      <c r="F12">
        <v>2.2920000000000002E-3</v>
      </c>
      <c r="G12">
        <v>9.1680000000000008E-3</v>
      </c>
      <c r="H12">
        <f t="shared" si="1"/>
        <v>248281.67589801268</v>
      </c>
      <c r="I12">
        <f t="shared" si="2"/>
        <v>744845.02769403812</v>
      </c>
      <c r="K12">
        <f t="shared" si="3"/>
        <v>993126.70359205082</v>
      </c>
      <c r="M12" s="34">
        <v>750000</v>
      </c>
      <c r="N12">
        <f t="shared" si="7"/>
        <v>434655.4208293088</v>
      </c>
      <c r="O12">
        <f t="shared" si="4"/>
        <v>1427782.1244213595</v>
      </c>
      <c r="R12" s="33">
        <f t="shared" si="6"/>
        <v>1427782.1244213595</v>
      </c>
    </row>
    <row r="13" spans="1:18" x14ac:dyDescent="0.25">
      <c r="A13">
        <v>66</v>
      </c>
      <c r="B13">
        <v>8</v>
      </c>
      <c r="C13">
        <f t="shared" si="0"/>
        <v>0.54393374258414806</v>
      </c>
      <c r="D13">
        <v>0.98801000000000005</v>
      </c>
      <c r="E13">
        <f>PRODUCT($D$5:D12)</f>
        <v>0.9199506442856844</v>
      </c>
      <c r="F13">
        <v>2.3980000000000004E-3</v>
      </c>
      <c r="G13">
        <v>9.5920000000000016E-3</v>
      </c>
      <c r="H13">
        <f t="shared" si="1"/>
        <v>239988.09765194953</v>
      </c>
      <c r="I13">
        <f t="shared" si="2"/>
        <v>719964.29295584862</v>
      </c>
      <c r="K13">
        <f t="shared" si="3"/>
        <v>959952.39060779812</v>
      </c>
      <c r="M13" s="34">
        <v>750000</v>
      </c>
      <c r="N13">
        <f t="shared" si="7"/>
        <v>401564.73804355605</v>
      </c>
      <c r="O13">
        <f t="shared" si="4"/>
        <v>1361517.1286513542</v>
      </c>
      <c r="R13" s="33">
        <f t="shared" si="6"/>
        <v>1361517.1286513542</v>
      </c>
    </row>
    <row r="14" spans="1:18" x14ac:dyDescent="0.25">
      <c r="A14">
        <v>67</v>
      </c>
      <c r="B14">
        <v>9</v>
      </c>
      <c r="C14">
        <f t="shared" si="0"/>
        <v>0.5083492921347178</v>
      </c>
      <c r="D14">
        <v>0.98740000000000006</v>
      </c>
      <c r="E14">
        <f>PRODUCT($D$5:D13)</f>
        <v>0.90892043606069906</v>
      </c>
      <c r="F14">
        <v>2.5200000000000001E-3</v>
      </c>
      <c r="G14">
        <v>1.008E-2</v>
      </c>
      <c r="H14">
        <f t="shared" si="1"/>
        <v>232872.72638023063</v>
      </c>
      <c r="I14">
        <f t="shared" si="2"/>
        <v>698618.17914069188</v>
      </c>
      <c r="K14">
        <f t="shared" si="3"/>
        <v>931490.9055209225</v>
      </c>
      <c r="M14" s="34">
        <v>750000</v>
      </c>
      <c r="N14">
        <f t="shared" si="7"/>
        <v>370794.37087328389</v>
      </c>
      <c r="O14">
        <f t="shared" si="4"/>
        <v>1302285.2763942063</v>
      </c>
      <c r="R14" s="33">
        <f t="shared" si="6"/>
        <v>1302285.2763942063</v>
      </c>
    </row>
    <row r="15" spans="1:18" x14ac:dyDescent="0.25">
      <c r="A15">
        <v>68</v>
      </c>
      <c r="B15">
        <v>10</v>
      </c>
      <c r="C15">
        <f t="shared" si="0"/>
        <v>0.47509279638758667</v>
      </c>
      <c r="D15">
        <v>0.98670999999999998</v>
      </c>
      <c r="E15">
        <f>PRODUCT($D$5:D14)</f>
        <v>0.89746803856633428</v>
      </c>
      <c r="F15">
        <v>2.6580000000000002E-3</v>
      </c>
      <c r="G15">
        <v>1.0632000000000001E-2</v>
      </c>
      <c r="H15">
        <f t="shared" si="1"/>
        <v>226663.92701898754</v>
      </c>
      <c r="I15">
        <f t="shared" si="2"/>
        <v>679991.78105696267</v>
      </c>
      <c r="K15">
        <f t="shared" si="3"/>
        <v>906655.70807595016</v>
      </c>
      <c r="M15" s="34">
        <v>750000</v>
      </c>
      <c r="N15">
        <f t="shared" si="7"/>
        <v>342170.43158904725</v>
      </c>
      <c r="O15">
        <f t="shared" si="4"/>
        <v>1248826.1396649973</v>
      </c>
      <c r="R15" s="33">
        <f t="shared" si="6"/>
        <v>1248826.1396649973</v>
      </c>
    </row>
    <row r="16" spans="1:18" x14ac:dyDescent="0.25">
      <c r="A16">
        <v>69</v>
      </c>
      <c r="B16">
        <v>11</v>
      </c>
      <c r="C16">
        <f t="shared" si="0"/>
        <v>0.44401195924073528</v>
      </c>
      <c r="D16">
        <v>0.98594999999999999</v>
      </c>
      <c r="E16">
        <f>PRODUCT($D$5:D15)</f>
        <v>0.88554068833378763</v>
      </c>
      <c r="F16">
        <v>2.81E-3</v>
      </c>
      <c r="G16">
        <v>1.124E-2</v>
      </c>
      <c r="H16">
        <f t="shared" si="1"/>
        <v>220973.14868013459</v>
      </c>
      <c r="I16">
        <f t="shared" si="2"/>
        <v>662919.4460404038</v>
      </c>
      <c r="K16">
        <f t="shared" si="3"/>
        <v>883892.59472053836</v>
      </c>
      <c r="M16" s="34">
        <v>750000</v>
      </c>
      <c r="N16">
        <f t="shared" si="7"/>
        <v>315535.50145161565</v>
      </c>
      <c r="O16">
        <f t="shared" si="4"/>
        <v>1199428.0961721539</v>
      </c>
      <c r="R16" s="33">
        <f t="shared" si="6"/>
        <v>1199428.0961721539</v>
      </c>
    </row>
    <row r="17" spans="1:18" x14ac:dyDescent="0.25">
      <c r="A17">
        <v>70</v>
      </c>
      <c r="B17">
        <v>12</v>
      </c>
      <c r="C17">
        <f t="shared" si="0"/>
        <v>0.41496444788853759</v>
      </c>
      <c r="D17">
        <v>0.98514999999999997</v>
      </c>
      <c r="E17">
        <f>PRODUCT($D$5:D16)</f>
        <v>0.87309884166269791</v>
      </c>
      <c r="F17">
        <v>2.9700000000000004E-3</v>
      </c>
      <c r="G17">
        <v>1.1880000000000002E-2</v>
      </c>
      <c r="J17" s="33">
        <f>F3*C16*E17</f>
        <v>38766632.729747102</v>
      </c>
      <c r="K17">
        <f t="shared" si="3"/>
        <v>38766632.729747102</v>
      </c>
      <c r="N17" s="32"/>
      <c r="O17">
        <f t="shared" si="4"/>
        <v>38766632.729747102</v>
      </c>
      <c r="R17" s="33">
        <f t="shared" si="6"/>
        <v>38766632.729747102</v>
      </c>
    </row>
    <row r="18" spans="1:18" x14ac:dyDescent="0.25">
      <c r="H18" s="32">
        <f>SUM(H5:H16)</f>
        <v>3296400.1607689844</v>
      </c>
      <c r="I18" s="32">
        <f>SUM(I5:I16)</f>
        <v>9889200.4823069517</v>
      </c>
      <c r="J18" s="32">
        <f>SUM(J17)</f>
        <v>38766632.729747102</v>
      </c>
    </row>
    <row r="19" spans="1:18" x14ac:dyDescent="0.25">
      <c r="Q19" s="11" t="s">
        <v>69</v>
      </c>
      <c r="R19" s="31">
        <f>SUM(R5:R17)</f>
        <v>38430599.097076252</v>
      </c>
    </row>
  </sheetData>
  <mergeCells count="1">
    <mergeCell ref="C2:C3"/>
  </mergeCell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opLeftCell="K1" workbookViewId="0">
      <selection activeCell="M11" sqref="M11:M15"/>
    </sheetView>
  </sheetViews>
  <sheetFormatPr defaultRowHeight="15" x14ac:dyDescent="0.25"/>
  <cols>
    <col min="4" max="4" width="12.5703125" bestFit="1" customWidth="1"/>
    <col min="5" max="5" width="14.85546875" bestFit="1" customWidth="1"/>
    <col min="6" max="6" width="12.5703125" bestFit="1" customWidth="1"/>
    <col min="8" max="9" width="15.5703125" bestFit="1" customWidth="1"/>
    <col min="10" max="10" width="16.5703125" bestFit="1" customWidth="1"/>
    <col min="11" max="11" width="14.42578125" customWidth="1"/>
    <col min="14" max="14" width="16.5703125" bestFit="1" customWidth="1"/>
    <col min="15" max="15" width="14.7109375" customWidth="1"/>
    <col min="18" max="18" width="14.28515625" bestFit="1" customWidth="1"/>
  </cols>
  <sheetData>
    <row r="1" spans="1:18" x14ac:dyDescent="0.25">
      <c r="C1" s="40" t="s">
        <v>21</v>
      </c>
      <c r="D1" s="10" t="s">
        <v>22</v>
      </c>
      <c r="E1" s="10" t="s">
        <v>23</v>
      </c>
      <c r="F1" s="10" t="s">
        <v>24</v>
      </c>
      <c r="G1" s="10" t="s">
        <v>107</v>
      </c>
      <c r="H1" s="10" t="s">
        <v>71</v>
      </c>
      <c r="I1" s="10"/>
      <c r="J1" t="s">
        <v>39</v>
      </c>
      <c r="K1" s="14">
        <v>5234545.4440942304</v>
      </c>
    </row>
    <row r="2" spans="1:18" x14ac:dyDescent="0.25">
      <c r="C2" s="40"/>
      <c r="D2" s="34">
        <v>200000000</v>
      </c>
      <c r="E2" s="34">
        <v>150000000</v>
      </c>
      <c r="F2" s="34">
        <v>100000000</v>
      </c>
      <c r="H2" s="34"/>
    </row>
    <row r="4" spans="1:18" x14ac:dyDescent="0.25">
      <c r="A4" t="s">
        <v>51</v>
      </c>
      <c r="B4" t="s">
        <v>10</v>
      </c>
      <c r="C4" t="s">
        <v>43</v>
      </c>
      <c r="D4" t="s">
        <v>15</v>
      </c>
      <c r="E4" t="s">
        <v>13</v>
      </c>
      <c r="F4" t="s">
        <v>32</v>
      </c>
      <c r="G4" t="s">
        <v>48</v>
      </c>
      <c r="H4" t="s">
        <v>41</v>
      </c>
      <c r="I4" t="s">
        <v>42</v>
      </c>
      <c r="J4" t="s">
        <v>44</v>
      </c>
      <c r="K4" t="s">
        <v>52</v>
      </c>
      <c r="L4" t="s">
        <v>33</v>
      </c>
      <c r="M4" s="34" t="s">
        <v>34</v>
      </c>
      <c r="N4" s="34" t="s">
        <v>49</v>
      </c>
      <c r="O4" s="34" t="s">
        <v>45</v>
      </c>
      <c r="P4" t="s">
        <v>40</v>
      </c>
      <c r="Q4" s="34" t="s">
        <v>46</v>
      </c>
      <c r="R4" t="s">
        <v>47</v>
      </c>
    </row>
    <row r="5" spans="1:18" x14ac:dyDescent="0.25">
      <c r="A5">
        <v>59</v>
      </c>
      <c r="B5">
        <v>0</v>
      </c>
      <c r="C5">
        <f t="shared" ref="C5:C16" si="0">1.07^-(B5+1)</f>
        <v>0.93457943925233644</v>
      </c>
      <c r="D5">
        <v>0.99029</v>
      </c>
      <c r="E5">
        <v>1</v>
      </c>
      <c r="F5">
        <v>1.9420000000000001E-3</v>
      </c>
      <c r="G5">
        <v>7.7680000000000006E-3</v>
      </c>
      <c r="H5" s="33">
        <f t="shared" ref="H5:H15" si="1">$D$2*C5*E5*F5</f>
        <v>362990.65420560754</v>
      </c>
      <c r="I5" s="33">
        <f t="shared" ref="I5:I15" si="2">$E$2*C5*E5*G5</f>
        <v>1088971.9626168224</v>
      </c>
      <c r="K5" s="33">
        <f t="shared" ref="K5:K16" si="3">SUM(H5:J5)</f>
        <v>1451962.6168224299</v>
      </c>
      <c r="L5">
        <v>0.4</v>
      </c>
      <c r="M5" s="34">
        <v>400000</v>
      </c>
      <c r="N5">
        <f>((L5*$K$1)+M5)*1*E5</f>
        <v>2493818.1776376925</v>
      </c>
      <c r="O5" s="33">
        <f t="shared" ref="O5:O16" si="4">H5+I5+J5+N5</f>
        <v>3945780.7944601225</v>
      </c>
      <c r="P5">
        <v>1</v>
      </c>
      <c r="Q5">
        <f t="shared" ref="Q5:Q10" si="5">$K$1*P5</f>
        <v>5234545.4440942304</v>
      </c>
      <c r="R5" s="33">
        <f t="shared" ref="R5:R16" si="6">O5-Q5</f>
        <v>-1288764.6496341079</v>
      </c>
    </row>
    <row r="6" spans="1:18" x14ac:dyDescent="0.25">
      <c r="A6">
        <v>60</v>
      </c>
      <c r="B6">
        <v>1</v>
      </c>
      <c r="C6">
        <f t="shared" si="0"/>
        <v>0.87343872827321156</v>
      </c>
      <c r="D6">
        <v>0.99000999999999995</v>
      </c>
      <c r="E6">
        <f>D5</f>
        <v>0.99029</v>
      </c>
      <c r="F6">
        <v>1.9980000000000002E-3</v>
      </c>
      <c r="G6">
        <v>7.9920000000000008E-3</v>
      </c>
      <c r="H6" s="33">
        <f t="shared" si="1"/>
        <v>345637.07223338285</v>
      </c>
      <c r="I6" s="33">
        <f t="shared" si="2"/>
        <v>1036911.2167001484</v>
      </c>
      <c r="K6" s="33">
        <f t="shared" si="3"/>
        <v>1382548.2889335314</v>
      </c>
      <c r="L6">
        <v>0.4</v>
      </c>
      <c r="M6" s="34">
        <v>400000</v>
      </c>
      <c r="N6">
        <f t="shared" ref="N6:N15" si="7">((L6*$K$1)+M6)*C5*E6</f>
        <v>2308040.3767596544</v>
      </c>
      <c r="O6" s="33">
        <f t="shared" si="4"/>
        <v>3690588.6656931858</v>
      </c>
      <c r="P6">
        <f>C5*E6</f>
        <v>0.92550467289719629</v>
      </c>
      <c r="Q6">
        <f t="shared" si="5"/>
        <v>4844596.2690019403</v>
      </c>
      <c r="R6" s="33">
        <f t="shared" si="6"/>
        <v>-1154007.6033087545</v>
      </c>
    </row>
    <row r="7" spans="1:18" x14ac:dyDescent="0.25">
      <c r="A7">
        <v>61</v>
      </c>
      <c r="B7">
        <v>2</v>
      </c>
      <c r="C7">
        <f t="shared" si="0"/>
        <v>0.81629787689085187</v>
      </c>
      <c r="D7">
        <v>0.98975999999999997</v>
      </c>
      <c r="E7">
        <f>PRODUCT($D$5:D6)</f>
        <v>0.98039700289999998</v>
      </c>
      <c r="F7">
        <v>2.0480000000000003E-3</v>
      </c>
      <c r="G7">
        <v>8.1920000000000014E-3</v>
      </c>
      <c r="H7" s="33">
        <f t="shared" si="1"/>
        <v>327801.23831395304</v>
      </c>
      <c r="I7" s="33">
        <f t="shared" si="2"/>
        <v>983403.71494185913</v>
      </c>
      <c r="K7" s="33">
        <f t="shared" si="3"/>
        <v>1311204.9532558122</v>
      </c>
      <c r="L7">
        <v>0.4</v>
      </c>
      <c r="M7" s="34">
        <v>400000</v>
      </c>
      <c r="N7">
        <f t="shared" si="7"/>
        <v>2135498.1807437623</v>
      </c>
      <c r="O7" s="33">
        <f t="shared" si="4"/>
        <v>3446703.1339995745</v>
      </c>
      <c r="P7">
        <f>C6*E7</f>
        <v>0.85631671141584409</v>
      </c>
      <c r="Q7">
        <f t="shared" si="5"/>
        <v>4482428.7404435603</v>
      </c>
      <c r="R7" s="33">
        <f t="shared" si="6"/>
        <v>-1035725.6064439858</v>
      </c>
    </row>
    <row r="8" spans="1:18" x14ac:dyDescent="0.25">
      <c r="A8">
        <v>62</v>
      </c>
      <c r="B8">
        <v>3</v>
      </c>
      <c r="C8">
        <f t="shared" si="0"/>
        <v>0.7628952120475252</v>
      </c>
      <c r="D8">
        <v>0.98953999999999998</v>
      </c>
      <c r="E8">
        <f>PRODUCT($D$5:D7)</f>
        <v>0.97035773759030397</v>
      </c>
      <c r="F8">
        <v>2.0920000000000001E-3</v>
      </c>
      <c r="G8">
        <v>8.3680000000000004E-3</v>
      </c>
      <c r="H8" s="33">
        <f t="shared" si="1"/>
        <v>309733.6841968135</v>
      </c>
      <c r="I8" s="33">
        <f t="shared" si="2"/>
        <v>929201.05259044038</v>
      </c>
      <c r="K8" s="33">
        <f t="shared" si="3"/>
        <v>1238934.736787254</v>
      </c>
      <c r="L8">
        <v>0.4</v>
      </c>
      <c r="M8" s="34">
        <v>400000</v>
      </c>
      <c r="N8">
        <f t="shared" si="7"/>
        <v>1975355.7751149028</v>
      </c>
      <c r="O8" s="33">
        <f t="shared" si="4"/>
        <v>3214290.5119021568</v>
      </c>
      <c r="P8">
        <f>C7*E8</f>
        <v>0.7921009610195755</v>
      </c>
      <c r="Q8">
        <f t="shared" si="5"/>
        <v>4146288.4767676806</v>
      </c>
      <c r="R8" s="33">
        <f t="shared" si="6"/>
        <v>-931997.96486552386</v>
      </c>
    </row>
    <row r="9" spans="1:18" x14ac:dyDescent="0.25">
      <c r="A9">
        <v>63</v>
      </c>
      <c r="B9">
        <v>4</v>
      </c>
      <c r="C9">
        <f t="shared" si="0"/>
        <v>0.71298617948366838</v>
      </c>
      <c r="D9">
        <v>0.98929</v>
      </c>
      <c r="E9">
        <f>PRODUCT($D$5:D8)</f>
        <v>0.96020779565510939</v>
      </c>
      <c r="F9">
        <v>2.1420000000000002E-3</v>
      </c>
      <c r="G9">
        <v>8.568000000000001E-3</v>
      </c>
      <c r="H9" s="33">
        <f t="shared" si="1"/>
        <v>293289.01790549041</v>
      </c>
      <c r="I9" s="33">
        <f t="shared" si="2"/>
        <v>879867.0537164713</v>
      </c>
      <c r="K9" s="33">
        <f t="shared" si="3"/>
        <v>1173156.0716219617</v>
      </c>
      <c r="L9">
        <v>0.4</v>
      </c>
      <c r="M9" s="34">
        <v>400000</v>
      </c>
      <c r="N9">
        <f t="shared" si="7"/>
        <v>1826816.4053338328</v>
      </c>
      <c r="O9" s="33">
        <f t="shared" si="4"/>
        <v>2999972.4769557947</v>
      </c>
      <c r="P9">
        <f>C8*E9</f>
        <v>0.73253792987599142</v>
      </c>
      <c r="Q9">
        <f t="shared" si="5"/>
        <v>3834503.0834585899</v>
      </c>
      <c r="R9" s="33">
        <f t="shared" si="6"/>
        <v>-834530.60650279513</v>
      </c>
    </row>
    <row r="10" spans="1:18" x14ac:dyDescent="0.25">
      <c r="A10">
        <v>64</v>
      </c>
      <c r="B10">
        <v>5</v>
      </c>
      <c r="C10">
        <f t="shared" si="0"/>
        <v>0.66634222381651254</v>
      </c>
      <c r="D10">
        <v>0.98895999999999995</v>
      </c>
      <c r="E10">
        <f>PRODUCT($D$5:D9)</f>
        <v>0.94992397016364316</v>
      </c>
      <c r="F10">
        <v>2.2079999999999999E-3</v>
      </c>
      <c r="G10">
        <v>8.8319999999999996E-3</v>
      </c>
      <c r="H10" s="33">
        <f t="shared" si="1"/>
        <v>279521.51744477579</v>
      </c>
      <c r="I10" s="33">
        <f t="shared" si="2"/>
        <v>838564.55233432737</v>
      </c>
      <c r="K10" s="33">
        <f t="shared" si="3"/>
        <v>1118086.0697791032</v>
      </c>
      <c r="L10">
        <v>0.4</v>
      </c>
      <c r="M10" s="34">
        <v>400000</v>
      </c>
      <c r="N10">
        <f t="shared" si="7"/>
        <v>1689019.814610007</v>
      </c>
      <c r="O10" s="33">
        <f t="shared" si="4"/>
        <v>2807105.8843891099</v>
      </c>
      <c r="P10">
        <f>C9*E10</f>
        <v>0.67728266228693412</v>
      </c>
      <c r="Q10">
        <f t="shared" si="5"/>
        <v>3545266.8742380822</v>
      </c>
      <c r="R10" s="33">
        <f t="shared" si="6"/>
        <v>-738160.9898489723</v>
      </c>
    </row>
    <row r="11" spans="1:18" x14ac:dyDescent="0.25">
      <c r="A11">
        <v>65</v>
      </c>
      <c r="B11">
        <v>6</v>
      </c>
      <c r="C11">
        <f t="shared" si="0"/>
        <v>0.62274974188459109</v>
      </c>
      <c r="D11">
        <v>0.98853999999999997</v>
      </c>
      <c r="E11">
        <f>PRODUCT($D$5:D10)</f>
        <v>0.93943680953303654</v>
      </c>
      <c r="F11">
        <v>2.2920000000000002E-3</v>
      </c>
      <c r="G11">
        <v>9.1680000000000008E-3</v>
      </c>
      <c r="H11" s="33">
        <f t="shared" si="1"/>
        <v>268179.5996516021</v>
      </c>
      <c r="I11" s="33">
        <f t="shared" si="2"/>
        <v>804538.79895480629</v>
      </c>
      <c r="K11" s="33">
        <f t="shared" si="3"/>
        <v>1072718.3986064084</v>
      </c>
      <c r="M11" s="34">
        <v>750000</v>
      </c>
      <c r="N11">
        <f t="shared" si="7"/>
        <v>469489.8095994998</v>
      </c>
      <c r="O11" s="33">
        <f t="shared" si="4"/>
        <v>1542208.2082059081</v>
      </c>
      <c r="R11" s="33">
        <f t="shared" si="6"/>
        <v>1542208.2082059081</v>
      </c>
    </row>
    <row r="12" spans="1:18" x14ac:dyDescent="0.25">
      <c r="A12">
        <v>66</v>
      </c>
      <c r="B12">
        <v>7</v>
      </c>
      <c r="C12">
        <f t="shared" si="0"/>
        <v>0.5820091045650384</v>
      </c>
      <c r="D12">
        <v>0.98801000000000005</v>
      </c>
      <c r="E12">
        <f>PRODUCT($D$5:D11)</f>
        <v>0.92867086369578788</v>
      </c>
      <c r="F12">
        <v>2.3980000000000004E-3</v>
      </c>
      <c r="G12">
        <v>9.5920000000000016E-3</v>
      </c>
      <c r="H12" s="33">
        <f t="shared" si="1"/>
        <v>259221.3529921826</v>
      </c>
      <c r="I12" s="33">
        <f t="shared" si="2"/>
        <v>777664.05897654779</v>
      </c>
      <c r="K12" s="33">
        <f t="shared" si="3"/>
        <v>1036885.4119687304</v>
      </c>
      <c r="M12" s="34">
        <v>750000</v>
      </c>
      <c r="N12">
        <f t="shared" si="7"/>
        <v>433747.15549671912</v>
      </c>
      <c r="O12" s="33">
        <f t="shared" si="4"/>
        <v>1470632.5674654495</v>
      </c>
      <c r="R12" s="33">
        <f t="shared" si="6"/>
        <v>1470632.5674654495</v>
      </c>
    </row>
    <row r="13" spans="1:18" x14ac:dyDescent="0.25">
      <c r="A13">
        <v>67</v>
      </c>
      <c r="B13">
        <v>8</v>
      </c>
      <c r="C13">
        <f t="shared" si="0"/>
        <v>0.54393374258414806</v>
      </c>
      <c r="D13">
        <v>0.98740000000000006</v>
      </c>
      <c r="E13">
        <f>PRODUCT($D$5:D12)</f>
        <v>0.91753610004007546</v>
      </c>
      <c r="F13">
        <v>2.5200000000000001E-3</v>
      </c>
      <c r="G13">
        <v>1.008E-2</v>
      </c>
      <c r="H13" s="33">
        <f t="shared" si="1"/>
        <v>251535.73780483421</v>
      </c>
      <c r="I13" s="33">
        <f t="shared" si="2"/>
        <v>754607.21341450268</v>
      </c>
      <c r="K13" s="33">
        <f t="shared" si="3"/>
        <v>1006142.9512193368</v>
      </c>
      <c r="M13" s="34">
        <v>750000</v>
      </c>
      <c r="N13">
        <f t="shared" si="7"/>
        <v>400510.7729928164</v>
      </c>
      <c r="O13" s="33">
        <f t="shared" si="4"/>
        <v>1406653.7242121533</v>
      </c>
      <c r="R13" s="33">
        <f t="shared" si="6"/>
        <v>1406653.7242121533</v>
      </c>
    </row>
    <row r="14" spans="1:18" x14ac:dyDescent="0.25">
      <c r="A14">
        <v>68</v>
      </c>
      <c r="B14">
        <v>9</v>
      </c>
      <c r="C14">
        <f t="shared" si="0"/>
        <v>0.5083492921347178</v>
      </c>
      <c r="D14">
        <v>0.98670999999999998</v>
      </c>
      <c r="E14">
        <f>PRODUCT($D$5:D13)</f>
        <v>0.90597514517957056</v>
      </c>
      <c r="F14">
        <v>2.6580000000000002E-3</v>
      </c>
      <c r="G14">
        <v>1.0632000000000001E-2</v>
      </c>
      <c r="H14" s="33">
        <f t="shared" si="1"/>
        <v>244829.34950214185</v>
      </c>
      <c r="I14" s="33">
        <f t="shared" si="2"/>
        <v>734488.04850642558</v>
      </c>
      <c r="K14" s="33">
        <f t="shared" si="3"/>
        <v>979317.3980085674</v>
      </c>
      <c r="M14" s="34">
        <v>750000</v>
      </c>
      <c r="N14">
        <f t="shared" si="7"/>
        <v>369592.83855430549</v>
      </c>
      <c r="O14" s="33">
        <f t="shared" si="4"/>
        <v>1348910.2365628728</v>
      </c>
      <c r="R14" s="33">
        <f t="shared" si="6"/>
        <v>1348910.2365628728</v>
      </c>
    </row>
    <row r="15" spans="1:18" x14ac:dyDescent="0.25">
      <c r="A15">
        <v>69</v>
      </c>
      <c r="B15">
        <v>10</v>
      </c>
      <c r="C15">
        <f t="shared" si="0"/>
        <v>0.47509279638758667</v>
      </c>
      <c r="D15">
        <v>0.98594999999999999</v>
      </c>
      <c r="E15">
        <f>PRODUCT($D$5:D14)</f>
        <v>0.89393473550013403</v>
      </c>
      <c r="F15">
        <v>2.81E-3</v>
      </c>
      <c r="G15">
        <v>1.124E-2</v>
      </c>
      <c r="H15" s="33">
        <f t="shared" si="1"/>
        <v>238682.49774153705</v>
      </c>
      <c r="I15" s="33">
        <f t="shared" si="2"/>
        <v>716047.49322461127</v>
      </c>
      <c r="K15" s="33">
        <f t="shared" si="3"/>
        <v>954729.99096614833</v>
      </c>
      <c r="M15" s="34">
        <v>750000</v>
      </c>
      <c r="N15">
        <f t="shared" si="7"/>
        <v>340823.31750459701</v>
      </c>
      <c r="O15" s="33">
        <f t="shared" si="4"/>
        <v>1295553.3084707453</v>
      </c>
      <c r="R15" s="33">
        <f t="shared" si="6"/>
        <v>1295553.3084707453</v>
      </c>
    </row>
    <row r="16" spans="1:18" x14ac:dyDescent="0.25">
      <c r="A16">
        <v>70</v>
      </c>
      <c r="B16">
        <v>11</v>
      </c>
      <c r="C16">
        <f t="shared" si="0"/>
        <v>0.44401195924073528</v>
      </c>
      <c r="D16">
        <v>0.98514999999999997</v>
      </c>
      <c r="E16">
        <f>PRODUCT($D$5:D15)</f>
        <v>0.88137495246635711</v>
      </c>
      <c r="F16">
        <v>2.9700000000000004E-3</v>
      </c>
      <c r="G16">
        <v>1.1880000000000002E-2</v>
      </c>
      <c r="H16" s="33"/>
      <c r="I16" s="33"/>
      <c r="J16" s="33">
        <f>F2*C15*E16</f>
        <v>41873489.083321787</v>
      </c>
      <c r="K16" s="33">
        <f t="shared" si="3"/>
        <v>41873489.083321787</v>
      </c>
      <c r="O16" s="33">
        <f t="shared" si="4"/>
        <v>41873489.083321787</v>
      </c>
      <c r="R16" s="33">
        <f t="shared" si="6"/>
        <v>41873489.083321787</v>
      </c>
    </row>
    <row r="17" spans="8:18" x14ac:dyDescent="0.25">
      <c r="H17" s="32">
        <f>SUM(H4:H15)</f>
        <v>3181421.7219923213</v>
      </c>
      <c r="I17" s="32">
        <f>SUM(I4:I15)</f>
        <v>9544265.1659769621</v>
      </c>
      <c r="J17" s="32">
        <f>SUM(J16)</f>
        <v>41873489.083321787</v>
      </c>
      <c r="N17" s="35">
        <f>SUM(N5:N15)</f>
        <v>14442712.624347787</v>
      </c>
    </row>
    <row r="18" spans="8:18" x14ac:dyDescent="0.25">
      <c r="Q18" s="11" t="s">
        <v>69</v>
      </c>
      <c r="R18" s="31">
        <f>SUM(R5:R16)</f>
        <v>42954259.707634777</v>
      </c>
    </row>
  </sheetData>
  <mergeCells count="1">
    <mergeCell ref="C1:C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4" sqref="H4:H28"/>
    </sheetView>
  </sheetViews>
  <sheetFormatPr defaultRowHeight="15" x14ac:dyDescent="0.25"/>
  <cols>
    <col min="3" max="3" width="11.28515625" bestFit="1" customWidth="1"/>
    <col min="4" max="4" width="10.7109375" customWidth="1"/>
    <col min="5" max="5" width="11.28515625" bestFit="1" customWidth="1"/>
    <col min="6" max="6" width="11.42578125" customWidth="1"/>
    <col min="7" max="9" width="13.7109375" customWidth="1"/>
  </cols>
  <sheetData>
    <row r="1" spans="1:9" x14ac:dyDescent="0.25">
      <c r="B1" s="39" t="s">
        <v>6</v>
      </c>
      <c r="C1" s="39"/>
      <c r="D1" s="39" t="s">
        <v>7</v>
      </c>
      <c r="E1" s="39"/>
      <c r="F1" s="39" t="s">
        <v>8</v>
      </c>
      <c r="G1" s="39"/>
      <c r="H1" s="40" t="s">
        <v>9</v>
      </c>
      <c r="I1" s="40"/>
    </row>
    <row r="2" spans="1:9" x14ac:dyDescent="0.25">
      <c r="A2" t="s">
        <v>2</v>
      </c>
      <c r="B2" t="s">
        <v>5</v>
      </c>
      <c r="C2" t="s">
        <v>0</v>
      </c>
      <c r="D2" t="s">
        <v>5</v>
      </c>
      <c r="E2" t="s">
        <v>0</v>
      </c>
      <c r="F2" t="s">
        <v>5</v>
      </c>
      <c r="G2" t="s">
        <v>0</v>
      </c>
      <c r="H2" t="s">
        <v>5</v>
      </c>
      <c r="I2" t="s">
        <v>0</v>
      </c>
    </row>
    <row r="3" spans="1:9" x14ac:dyDescent="0.25">
      <c r="A3">
        <v>45</v>
      </c>
      <c r="B3">
        <v>3.0200000000000001E-3</v>
      </c>
      <c r="C3">
        <v>1.8699999999999999E-3</v>
      </c>
      <c r="D3">
        <f t="shared" ref="D3:D28" si="0">0.2*B3</f>
        <v>6.0400000000000004E-4</v>
      </c>
      <c r="E3">
        <f t="shared" ref="E3:E28" si="1">0.2*C3</f>
        <v>3.7399999999999998E-4</v>
      </c>
      <c r="F3">
        <f t="shared" ref="F3:F28" si="2">0.8*B3</f>
        <v>2.4160000000000002E-3</v>
      </c>
      <c r="G3">
        <f t="shared" ref="G3:G28" si="3">0.8*C3</f>
        <v>1.4959999999999999E-3</v>
      </c>
      <c r="H3">
        <f t="shared" ref="H3:H28" si="4">1-B3</f>
        <v>0.99697999999999998</v>
      </c>
      <c r="I3">
        <f t="shared" ref="I3:I28" si="5">1-C3</f>
        <v>0.99812999999999996</v>
      </c>
    </row>
    <row r="4" spans="1:9" x14ac:dyDescent="0.25">
      <c r="A4">
        <v>46</v>
      </c>
      <c r="B4">
        <v>3.3800000000000002E-3</v>
      </c>
      <c r="C4">
        <v>2.0899999999999998E-3</v>
      </c>
      <c r="D4">
        <f t="shared" si="0"/>
        <v>6.7600000000000006E-4</v>
      </c>
      <c r="E4">
        <f t="shared" si="1"/>
        <v>4.1799999999999997E-4</v>
      </c>
      <c r="F4">
        <f t="shared" si="2"/>
        <v>2.7040000000000002E-3</v>
      </c>
      <c r="G4">
        <f t="shared" si="3"/>
        <v>1.6719999999999999E-3</v>
      </c>
      <c r="H4">
        <f t="shared" si="4"/>
        <v>0.99661999999999995</v>
      </c>
      <c r="I4">
        <f t="shared" si="5"/>
        <v>0.99790999999999996</v>
      </c>
    </row>
    <row r="5" spans="1:9" x14ac:dyDescent="0.25">
      <c r="A5">
        <v>47</v>
      </c>
      <c r="B5">
        <v>3.7699999999999999E-3</v>
      </c>
      <c r="C5">
        <v>2.3E-3</v>
      </c>
      <c r="D5">
        <f t="shared" si="0"/>
        <v>7.54E-4</v>
      </c>
      <c r="E5">
        <f t="shared" si="1"/>
        <v>4.6000000000000001E-4</v>
      </c>
      <c r="F5">
        <f t="shared" si="2"/>
        <v>3.016E-3</v>
      </c>
      <c r="G5">
        <f t="shared" si="3"/>
        <v>1.8400000000000001E-3</v>
      </c>
      <c r="H5">
        <f t="shared" si="4"/>
        <v>0.99622999999999995</v>
      </c>
      <c r="I5">
        <f t="shared" si="5"/>
        <v>0.99770000000000003</v>
      </c>
    </row>
    <row r="6" spans="1:9" x14ac:dyDescent="0.25">
      <c r="A6">
        <v>48</v>
      </c>
      <c r="B6">
        <v>4.1799999999999997E-3</v>
      </c>
      <c r="C6">
        <v>2.5300000000000001E-3</v>
      </c>
      <c r="D6">
        <f t="shared" si="0"/>
        <v>8.3599999999999994E-4</v>
      </c>
      <c r="E6">
        <f t="shared" si="1"/>
        <v>5.0600000000000005E-4</v>
      </c>
      <c r="F6">
        <f t="shared" si="2"/>
        <v>3.3439999999999998E-3</v>
      </c>
      <c r="G6">
        <f t="shared" si="3"/>
        <v>2.0240000000000002E-3</v>
      </c>
      <c r="H6">
        <f t="shared" si="4"/>
        <v>0.99582000000000004</v>
      </c>
      <c r="I6">
        <f t="shared" si="5"/>
        <v>0.99746999999999997</v>
      </c>
    </row>
    <row r="7" spans="1:9" x14ac:dyDescent="0.25">
      <c r="A7">
        <v>49</v>
      </c>
      <c r="B7">
        <v>4.6100000000000004E-3</v>
      </c>
      <c r="C7">
        <v>2.7699999999999999E-3</v>
      </c>
      <c r="D7">
        <f t="shared" si="0"/>
        <v>9.2200000000000008E-4</v>
      </c>
      <c r="E7">
        <f t="shared" si="1"/>
        <v>5.5400000000000002E-4</v>
      </c>
      <c r="F7">
        <f t="shared" si="2"/>
        <v>3.6880000000000003E-3</v>
      </c>
      <c r="G7">
        <f t="shared" si="3"/>
        <v>2.2160000000000001E-3</v>
      </c>
      <c r="H7">
        <f t="shared" si="4"/>
        <v>0.99539</v>
      </c>
      <c r="I7">
        <f t="shared" si="5"/>
        <v>0.99722999999999995</v>
      </c>
    </row>
    <row r="8" spans="1:9" x14ac:dyDescent="0.25">
      <c r="A8">
        <v>50</v>
      </c>
      <c r="B8">
        <v>5.0800000000000003E-3</v>
      </c>
      <c r="C8">
        <v>3.0500000000000002E-3</v>
      </c>
      <c r="D8">
        <f t="shared" si="0"/>
        <v>1.0160000000000002E-3</v>
      </c>
      <c r="E8">
        <f t="shared" si="1"/>
        <v>6.1000000000000008E-4</v>
      </c>
      <c r="F8">
        <f t="shared" si="2"/>
        <v>4.0640000000000008E-3</v>
      </c>
      <c r="G8">
        <f t="shared" si="3"/>
        <v>2.4400000000000003E-3</v>
      </c>
      <c r="H8">
        <f t="shared" si="4"/>
        <v>0.99492000000000003</v>
      </c>
      <c r="I8">
        <f t="shared" si="5"/>
        <v>0.99695</v>
      </c>
    </row>
    <row r="9" spans="1:9" x14ac:dyDescent="0.25">
      <c r="A9">
        <v>51</v>
      </c>
      <c r="B9">
        <v>5.5599999999999998E-3</v>
      </c>
      <c r="C9">
        <v>3.3500000000000001E-3</v>
      </c>
      <c r="D9">
        <f t="shared" si="0"/>
        <v>1.1119999999999999E-3</v>
      </c>
      <c r="E9">
        <f t="shared" si="1"/>
        <v>6.7000000000000002E-4</v>
      </c>
      <c r="F9">
        <f t="shared" si="2"/>
        <v>4.4479999999999997E-3</v>
      </c>
      <c r="G9">
        <f t="shared" si="3"/>
        <v>2.6800000000000001E-3</v>
      </c>
      <c r="H9">
        <f t="shared" si="4"/>
        <v>0.99443999999999999</v>
      </c>
      <c r="I9">
        <f t="shared" si="5"/>
        <v>0.99665000000000004</v>
      </c>
    </row>
    <row r="10" spans="1:9" x14ac:dyDescent="0.25">
      <c r="A10">
        <v>52</v>
      </c>
      <c r="B10">
        <v>6.0899999999999999E-3</v>
      </c>
      <c r="C10">
        <v>3.6800000000000001E-3</v>
      </c>
      <c r="D10">
        <f t="shared" si="0"/>
        <v>1.2180000000000001E-3</v>
      </c>
      <c r="E10">
        <f t="shared" si="1"/>
        <v>7.3600000000000011E-4</v>
      </c>
      <c r="F10">
        <f t="shared" si="2"/>
        <v>4.8720000000000005E-3</v>
      </c>
      <c r="G10">
        <f t="shared" si="3"/>
        <v>2.9440000000000004E-3</v>
      </c>
      <c r="H10">
        <f t="shared" si="4"/>
        <v>0.99390999999999996</v>
      </c>
      <c r="I10">
        <f t="shared" si="5"/>
        <v>0.99631999999999998</v>
      </c>
    </row>
    <row r="11" spans="1:9" x14ac:dyDescent="0.25">
      <c r="A11">
        <v>53</v>
      </c>
      <c r="B11">
        <v>6.6699999999999997E-3</v>
      </c>
      <c r="C11">
        <v>4.0299999999999997E-3</v>
      </c>
      <c r="D11">
        <f t="shared" si="0"/>
        <v>1.3340000000000001E-3</v>
      </c>
      <c r="E11">
        <f t="shared" si="1"/>
        <v>8.0599999999999997E-4</v>
      </c>
      <c r="F11">
        <f t="shared" si="2"/>
        <v>5.3360000000000005E-3</v>
      </c>
      <c r="G11">
        <f t="shared" si="3"/>
        <v>3.2239999999999999E-3</v>
      </c>
      <c r="H11">
        <f t="shared" si="4"/>
        <v>0.99333000000000005</v>
      </c>
      <c r="I11">
        <f t="shared" si="5"/>
        <v>0.99597000000000002</v>
      </c>
    </row>
    <row r="12" spans="1:9" x14ac:dyDescent="0.25">
      <c r="A12">
        <v>54</v>
      </c>
      <c r="B12">
        <v>7.2700000000000004E-3</v>
      </c>
      <c r="C12">
        <v>4.4200000000000003E-3</v>
      </c>
      <c r="D12">
        <f t="shared" si="0"/>
        <v>1.4540000000000002E-3</v>
      </c>
      <c r="E12">
        <f t="shared" si="1"/>
        <v>8.8400000000000013E-4</v>
      </c>
      <c r="F12">
        <f t="shared" si="2"/>
        <v>5.8160000000000009E-3</v>
      </c>
      <c r="G12">
        <f t="shared" si="3"/>
        <v>3.5360000000000005E-3</v>
      </c>
      <c r="H12">
        <f t="shared" si="4"/>
        <v>0.99273</v>
      </c>
      <c r="I12">
        <f t="shared" si="5"/>
        <v>0.99558000000000002</v>
      </c>
    </row>
    <row r="13" spans="1:9" x14ac:dyDescent="0.25">
      <c r="A13">
        <v>55</v>
      </c>
      <c r="B13">
        <v>7.8899999999999994E-3</v>
      </c>
      <c r="C13">
        <v>4.8300000000000001E-3</v>
      </c>
      <c r="D13">
        <f t="shared" si="0"/>
        <v>1.578E-3</v>
      </c>
      <c r="E13">
        <f t="shared" si="1"/>
        <v>9.6600000000000006E-4</v>
      </c>
      <c r="F13">
        <f t="shared" si="2"/>
        <v>6.3119999999999999E-3</v>
      </c>
      <c r="G13">
        <f t="shared" si="3"/>
        <v>3.8640000000000002E-3</v>
      </c>
      <c r="H13">
        <f t="shared" si="4"/>
        <v>0.99211000000000005</v>
      </c>
      <c r="I13">
        <f t="shared" si="5"/>
        <v>0.99517</v>
      </c>
    </row>
    <row r="14" spans="1:9" x14ac:dyDescent="0.25">
      <c r="A14">
        <v>56</v>
      </c>
      <c r="B14">
        <v>8.4700000000000001E-3</v>
      </c>
      <c r="C14">
        <v>5.2399999999999999E-3</v>
      </c>
      <c r="D14">
        <f t="shared" si="0"/>
        <v>1.6940000000000002E-3</v>
      </c>
      <c r="E14">
        <f t="shared" si="1"/>
        <v>1.0480000000000001E-3</v>
      </c>
      <c r="F14">
        <f t="shared" si="2"/>
        <v>6.7760000000000008E-3</v>
      </c>
      <c r="G14">
        <f t="shared" si="3"/>
        <v>4.1920000000000004E-3</v>
      </c>
      <c r="H14">
        <f t="shared" si="4"/>
        <v>0.99153000000000002</v>
      </c>
      <c r="I14">
        <f t="shared" si="5"/>
        <v>0.99475999999999998</v>
      </c>
    </row>
    <row r="15" spans="1:9" x14ac:dyDescent="0.25">
      <c r="A15">
        <v>57</v>
      </c>
      <c r="B15">
        <v>8.9800000000000001E-3</v>
      </c>
      <c r="C15">
        <v>5.6299999999999996E-3</v>
      </c>
      <c r="D15">
        <f t="shared" si="0"/>
        <v>1.7960000000000001E-3</v>
      </c>
      <c r="E15">
        <f t="shared" si="1"/>
        <v>1.126E-3</v>
      </c>
      <c r="F15">
        <f t="shared" si="2"/>
        <v>7.1840000000000003E-3</v>
      </c>
      <c r="G15">
        <f t="shared" si="3"/>
        <v>4.5040000000000002E-3</v>
      </c>
      <c r="H15">
        <f t="shared" si="4"/>
        <v>0.99102000000000001</v>
      </c>
      <c r="I15">
        <f t="shared" si="5"/>
        <v>0.99436999999999998</v>
      </c>
    </row>
    <row r="16" spans="1:9" x14ac:dyDescent="0.25">
      <c r="A16">
        <v>58</v>
      </c>
      <c r="B16">
        <v>9.3900000000000008E-3</v>
      </c>
      <c r="C16">
        <v>6.0099999999999997E-3</v>
      </c>
      <c r="D16">
        <f t="shared" si="0"/>
        <v>1.8780000000000003E-3</v>
      </c>
      <c r="E16">
        <f t="shared" si="1"/>
        <v>1.2019999999999999E-3</v>
      </c>
      <c r="F16">
        <f t="shared" si="2"/>
        <v>7.5120000000000013E-3</v>
      </c>
      <c r="G16">
        <f t="shared" si="3"/>
        <v>4.8079999999999998E-3</v>
      </c>
      <c r="H16">
        <f t="shared" si="4"/>
        <v>0.99060999999999999</v>
      </c>
      <c r="I16">
        <f t="shared" si="5"/>
        <v>0.99399000000000004</v>
      </c>
    </row>
    <row r="17" spans="1:9" x14ac:dyDescent="0.25">
      <c r="A17">
        <v>59</v>
      </c>
      <c r="B17">
        <v>9.7099999999999999E-3</v>
      </c>
      <c r="C17">
        <v>6.3600000000000002E-3</v>
      </c>
      <c r="D17">
        <f t="shared" si="0"/>
        <v>1.9420000000000001E-3</v>
      </c>
      <c r="E17">
        <f t="shared" si="1"/>
        <v>1.2720000000000001E-3</v>
      </c>
      <c r="F17">
        <f t="shared" si="2"/>
        <v>7.7680000000000006E-3</v>
      </c>
      <c r="G17">
        <f t="shared" si="3"/>
        <v>5.0880000000000005E-3</v>
      </c>
      <c r="H17">
        <f t="shared" si="4"/>
        <v>0.99029</v>
      </c>
      <c r="I17">
        <f t="shared" si="5"/>
        <v>0.99363999999999997</v>
      </c>
    </row>
    <row r="18" spans="1:9" x14ac:dyDescent="0.25">
      <c r="A18">
        <v>60</v>
      </c>
      <c r="B18">
        <v>9.9900000000000006E-3</v>
      </c>
      <c r="C18">
        <v>6.7099999999999998E-3</v>
      </c>
      <c r="D18">
        <f t="shared" si="0"/>
        <v>1.9980000000000002E-3</v>
      </c>
      <c r="E18">
        <f t="shared" si="1"/>
        <v>1.3420000000000001E-3</v>
      </c>
      <c r="F18">
        <f t="shared" si="2"/>
        <v>7.9920000000000008E-3</v>
      </c>
      <c r="G18">
        <f t="shared" si="3"/>
        <v>5.3680000000000004E-3</v>
      </c>
      <c r="H18">
        <f t="shared" si="4"/>
        <v>0.99000999999999995</v>
      </c>
      <c r="I18">
        <f t="shared" si="5"/>
        <v>0.99329000000000001</v>
      </c>
    </row>
    <row r="19" spans="1:9" x14ac:dyDescent="0.25">
      <c r="A19">
        <v>61</v>
      </c>
      <c r="B19">
        <v>1.0240000000000001E-2</v>
      </c>
      <c r="C19">
        <v>7.0699999999999999E-3</v>
      </c>
      <c r="D19">
        <f t="shared" si="0"/>
        <v>2.0480000000000003E-3</v>
      </c>
      <c r="E19">
        <f t="shared" si="1"/>
        <v>1.4140000000000001E-3</v>
      </c>
      <c r="F19">
        <f t="shared" si="2"/>
        <v>8.1920000000000014E-3</v>
      </c>
      <c r="G19">
        <f t="shared" si="3"/>
        <v>5.6560000000000004E-3</v>
      </c>
      <c r="H19">
        <f t="shared" si="4"/>
        <v>0.98975999999999997</v>
      </c>
      <c r="I19">
        <f t="shared" si="5"/>
        <v>0.99292999999999998</v>
      </c>
    </row>
    <row r="20" spans="1:9" x14ac:dyDescent="0.25">
      <c r="A20">
        <v>62</v>
      </c>
      <c r="B20">
        <v>1.0460000000000001E-2</v>
      </c>
      <c r="C20">
        <v>7.4599999999999996E-3</v>
      </c>
      <c r="D20">
        <f t="shared" si="0"/>
        <v>2.0920000000000001E-3</v>
      </c>
      <c r="E20">
        <f t="shared" si="1"/>
        <v>1.4920000000000001E-3</v>
      </c>
      <c r="F20">
        <f t="shared" si="2"/>
        <v>8.3680000000000004E-3</v>
      </c>
      <c r="G20">
        <f t="shared" si="3"/>
        <v>5.9680000000000002E-3</v>
      </c>
      <c r="H20">
        <f t="shared" si="4"/>
        <v>0.98953999999999998</v>
      </c>
      <c r="I20">
        <f t="shared" si="5"/>
        <v>0.99253999999999998</v>
      </c>
    </row>
    <row r="21" spans="1:9" x14ac:dyDescent="0.25">
      <c r="A21">
        <v>63</v>
      </c>
      <c r="B21">
        <v>1.0710000000000001E-2</v>
      </c>
      <c r="C21">
        <v>7.8799999999999999E-3</v>
      </c>
      <c r="D21">
        <f t="shared" si="0"/>
        <v>2.1420000000000002E-3</v>
      </c>
      <c r="E21">
        <f t="shared" si="1"/>
        <v>1.5760000000000001E-3</v>
      </c>
      <c r="F21">
        <f t="shared" si="2"/>
        <v>8.568000000000001E-3</v>
      </c>
      <c r="G21">
        <f t="shared" si="3"/>
        <v>6.3040000000000006E-3</v>
      </c>
      <c r="H21">
        <f t="shared" si="4"/>
        <v>0.98929</v>
      </c>
      <c r="I21">
        <f t="shared" si="5"/>
        <v>0.99212</v>
      </c>
    </row>
    <row r="22" spans="1:9" x14ac:dyDescent="0.25">
      <c r="A22">
        <v>64</v>
      </c>
      <c r="B22">
        <v>1.1039999999999999E-2</v>
      </c>
      <c r="C22">
        <v>8.3300000000000006E-3</v>
      </c>
      <c r="D22">
        <f t="shared" si="0"/>
        <v>2.2079999999999999E-3</v>
      </c>
      <c r="E22">
        <f t="shared" si="1"/>
        <v>1.6660000000000002E-3</v>
      </c>
      <c r="F22">
        <f t="shared" si="2"/>
        <v>8.8319999999999996E-3</v>
      </c>
      <c r="G22">
        <f t="shared" si="3"/>
        <v>6.6640000000000007E-3</v>
      </c>
      <c r="H22">
        <f t="shared" si="4"/>
        <v>0.98895999999999995</v>
      </c>
      <c r="I22">
        <f t="shared" si="5"/>
        <v>0.99167000000000005</v>
      </c>
    </row>
    <row r="23" spans="1:9" x14ac:dyDescent="0.25">
      <c r="A23">
        <v>65</v>
      </c>
      <c r="B23">
        <v>1.146E-2</v>
      </c>
      <c r="C23">
        <v>8.8299999999999993E-3</v>
      </c>
      <c r="D23">
        <f t="shared" si="0"/>
        <v>2.2920000000000002E-3</v>
      </c>
      <c r="E23">
        <f t="shared" si="1"/>
        <v>1.766E-3</v>
      </c>
      <c r="F23">
        <f t="shared" si="2"/>
        <v>9.1680000000000008E-3</v>
      </c>
      <c r="G23">
        <f t="shared" si="3"/>
        <v>7.064E-3</v>
      </c>
      <c r="H23">
        <f t="shared" si="4"/>
        <v>0.98853999999999997</v>
      </c>
      <c r="I23">
        <f t="shared" si="5"/>
        <v>0.99117</v>
      </c>
    </row>
    <row r="24" spans="1:9" x14ac:dyDescent="0.25">
      <c r="A24">
        <v>66</v>
      </c>
      <c r="B24">
        <v>1.1990000000000001E-2</v>
      </c>
      <c r="C24">
        <v>9.4000000000000004E-3</v>
      </c>
      <c r="D24">
        <f t="shared" si="0"/>
        <v>2.3980000000000004E-3</v>
      </c>
      <c r="E24">
        <f t="shared" si="1"/>
        <v>1.8800000000000002E-3</v>
      </c>
      <c r="F24">
        <f t="shared" si="2"/>
        <v>9.5920000000000016E-3</v>
      </c>
      <c r="G24">
        <f t="shared" si="3"/>
        <v>7.5200000000000006E-3</v>
      </c>
      <c r="H24">
        <f t="shared" si="4"/>
        <v>0.98801000000000005</v>
      </c>
      <c r="I24">
        <f t="shared" si="5"/>
        <v>0.99060000000000004</v>
      </c>
    </row>
    <row r="25" spans="1:9" x14ac:dyDescent="0.25">
      <c r="A25">
        <v>67</v>
      </c>
      <c r="B25">
        <v>1.26E-2</v>
      </c>
      <c r="C25">
        <v>1.005E-2</v>
      </c>
      <c r="D25">
        <f t="shared" si="0"/>
        <v>2.5200000000000001E-3</v>
      </c>
      <c r="E25">
        <f t="shared" si="1"/>
        <v>2.0100000000000001E-3</v>
      </c>
      <c r="F25">
        <f t="shared" si="2"/>
        <v>1.008E-2</v>
      </c>
      <c r="G25">
        <f t="shared" si="3"/>
        <v>8.0400000000000003E-3</v>
      </c>
      <c r="H25">
        <f t="shared" si="4"/>
        <v>0.98740000000000006</v>
      </c>
      <c r="I25">
        <f t="shared" si="5"/>
        <v>0.98995</v>
      </c>
    </row>
    <row r="26" spans="1:9" x14ac:dyDescent="0.25">
      <c r="A26">
        <v>68</v>
      </c>
      <c r="B26">
        <v>1.329E-2</v>
      </c>
      <c r="C26">
        <v>1.076E-2</v>
      </c>
      <c r="D26">
        <f t="shared" si="0"/>
        <v>2.6580000000000002E-3</v>
      </c>
      <c r="E26">
        <f t="shared" si="1"/>
        <v>2.1520000000000003E-3</v>
      </c>
      <c r="F26">
        <f t="shared" si="2"/>
        <v>1.0632000000000001E-2</v>
      </c>
      <c r="G26">
        <f t="shared" si="3"/>
        <v>8.6080000000000011E-3</v>
      </c>
      <c r="H26">
        <f t="shared" si="4"/>
        <v>0.98670999999999998</v>
      </c>
      <c r="I26">
        <f t="shared" si="5"/>
        <v>0.98924000000000001</v>
      </c>
    </row>
    <row r="27" spans="1:9" x14ac:dyDescent="0.25">
      <c r="A27">
        <v>69</v>
      </c>
      <c r="B27">
        <v>1.405E-2</v>
      </c>
      <c r="C27">
        <v>1.15E-2</v>
      </c>
      <c r="D27">
        <f t="shared" si="0"/>
        <v>2.81E-3</v>
      </c>
      <c r="E27">
        <f t="shared" si="1"/>
        <v>2.3E-3</v>
      </c>
      <c r="F27">
        <f t="shared" si="2"/>
        <v>1.124E-2</v>
      </c>
      <c r="G27">
        <f t="shared" si="3"/>
        <v>9.1999999999999998E-3</v>
      </c>
      <c r="H27">
        <f t="shared" si="4"/>
        <v>0.98594999999999999</v>
      </c>
      <c r="I27">
        <f t="shared" si="5"/>
        <v>0.98850000000000005</v>
      </c>
    </row>
    <row r="28" spans="1:9" x14ac:dyDescent="0.25">
      <c r="A28">
        <v>70</v>
      </c>
      <c r="B28">
        <v>1.485E-2</v>
      </c>
      <c r="C28">
        <v>1.2290000000000001E-2</v>
      </c>
      <c r="D28">
        <f t="shared" si="0"/>
        <v>2.9700000000000004E-3</v>
      </c>
      <c r="E28">
        <f t="shared" si="1"/>
        <v>2.4580000000000001E-3</v>
      </c>
      <c r="F28">
        <f t="shared" si="2"/>
        <v>1.1880000000000002E-2</v>
      </c>
      <c r="G28">
        <f t="shared" si="3"/>
        <v>9.8320000000000005E-3</v>
      </c>
      <c r="H28">
        <f t="shared" si="4"/>
        <v>0.98514999999999997</v>
      </c>
      <c r="I28">
        <f t="shared" si="5"/>
        <v>0.98770999999999998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L1" workbookViewId="0">
      <selection activeCell="M10" sqref="M10:M14"/>
    </sheetView>
  </sheetViews>
  <sheetFormatPr defaultRowHeight="15" x14ac:dyDescent="0.25"/>
  <cols>
    <col min="5" max="5" width="12.7109375" customWidth="1"/>
    <col min="6" max="6" width="15.42578125" customWidth="1"/>
    <col min="7" max="7" width="15.85546875" customWidth="1"/>
    <col min="8" max="9" width="15.5703125" bestFit="1" customWidth="1"/>
    <col min="10" max="10" width="16.5703125" bestFit="1" customWidth="1"/>
    <col min="11" max="11" width="18.5703125" customWidth="1"/>
    <col min="12" max="12" width="12.85546875" customWidth="1"/>
    <col min="14" max="14" width="16.5703125" bestFit="1" customWidth="1"/>
    <col min="15" max="15" width="16.140625" customWidth="1"/>
    <col min="17" max="17" width="13.28515625" bestFit="1" customWidth="1"/>
    <col min="18" max="18" width="15.140625" customWidth="1"/>
  </cols>
  <sheetData>
    <row r="1" spans="1:18" x14ac:dyDescent="0.25">
      <c r="D1" s="40" t="s">
        <v>21</v>
      </c>
      <c r="E1" s="10" t="s">
        <v>22</v>
      </c>
      <c r="F1" s="10" t="s">
        <v>23</v>
      </c>
      <c r="G1" s="10" t="s">
        <v>24</v>
      </c>
      <c r="H1" s="10" t="s">
        <v>108</v>
      </c>
      <c r="I1" s="10" t="s">
        <v>72</v>
      </c>
      <c r="J1" s="10"/>
      <c r="K1" t="s">
        <v>39</v>
      </c>
      <c r="L1" s="14">
        <v>5234545.4440942304</v>
      </c>
    </row>
    <row r="2" spans="1:18" x14ac:dyDescent="0.25">
      <c r="D2" s="40"/>
      <c r="E2" s="34">
        <v>200000000</v>
      </c>
      <c r="F2" s="34">
        <v>150000000</v>
      </c>
      <c r="G2" s="34">
        <v>100000000</v>
      </c>
      <c r="I2" s="34"/>
    </row>
    <row r="4" spans="1:18" x14ac:dyDescent="0.25">
      <c r="A4" t="s">
        <v>51</v>
      </c>
      <c r="B4" t="s">
        <v>10</v>
      </c>
      <c r="C4" t="s">
        <v>43</v>
      </c>
      <c r="D4" t="s">
        <v>15</v>
      </c>
      <c r="E4" t="s">
        <v>13</v>
      </c>
      <c r="F4" t="s">
        <v>32</v>
      </c>
      <c r="G4" t="s">
        <v>48</v>
      </c>
      <c r="H4" t="s">
        <v>41</v>
      </c>
      <c r="I4" t="s">
        <v>42</v>
      </c>
      <c r="J4" t="s">
        <v>44</v>
      </c>
      <c r="K4" t="s">
        <v>52</v>
      </c>
      <c r="L4" t="s">
        <v>33</v>
      </c>
      <c r="M4" s="34" t="s">
        <v>34</v>
      </c>
      <c r="N4" s="34" t="s">
        <v>49</v>
      </c>
      <c r="O4" s="34" t="s">
        <v>45</v>
      </c>
      <c r="P4" t="s">
        <v>40</v>
      </c>
      <c r="Q4" s="34" t="s">
        <v>46</v>
      </c>
      <c r="R4" t="s">
        <v>47</v>
      </c>
    </row>
    <row r="5" spans="1:18" x14ac:dyDescent="0.25">
      <c r="A5">
        <v>60</v>
      </c>
      <c r="B5">
        <v>0</v>
      </c>
      <c r="C5">
        <f t="shared" ref="C5:C15" si="0">1.07^-(B5+1)</f>
        <v>0.93457943925233644</v>
      </c>
      <c r="D5">
        <v>0.99000999999999995</v>
      </c>
      <c r="E5">
        <v>1</v>
      </c>
      <c r="F5">
        <v>1.9980000000000002E-3</v>
      </c>
      <c r="G5">
        <v>7.9920000000000008E-3</v>
      </c>
      <c r="H5" s="33">
        <f t="shared" ref="H5:H14" si="1">$E$2*C5*E5*F5</f>
        <v>373457.94392523367</v>
      </c>
      <c r="I5" s="33">
        <f t="shared" ref="I5:I14" si="2">$F$2*C5*E5*G5</f>
        <v>1120373.8317757009</v>
      </c>
      <c r="K5" s="33">
        <f t="shared" ref="K5:K15" si="3">SUM(H5:J5)</f>
        <v>1493831.7757009347</v>
      </c>
      <c r="L5">
        <v>0.4</v>
      </c>
      <c r="M5" s="34">
        <v>400000</v>
      </c>
      <c r="N5">
        <f>((L5*$L$1)+M5)*1*E5</f>
        <v>2493818.1776376925</v>
      </c>
      <c r="O5" s="33">
        <f t="shared" ref="O5:O15" si="4">H5+I5+J5+N5</f>
        <v>3987649.9533386272</v>
      </c>
      <c r="P5">
        <v>1</v>
      </c>
      <c r="Q5" s="33">
        <f>$L$1*P5</f>
        <v>5234545.4440942304</v>
      </c>
      <c r="R5" s="33">
        <f t="shared" ref="R5:R15" si="5">O5-Q5</f>
        <v>-1246895.4907556032</v>
      </c>
    </row>
    <row r="6" spans="1:18" x14ac:dyDescent="0.25">
      <c r="A6">
        <v>61</v>
      </c>
      <c r="B6">
        <v>1</v>
      </c>
      <c r="C6">
        <f t="shared" si="0"/>
        <v>0.87343872827321156</v>
      </c>
      <c r="D6">
        <v>0.98975999999999997</v>
      </c>
      <c r="E6">
        <f>D5</f>
        <v>0.99000999999999995</v>
      </c>
      <c r="F6">
        <v>2.0480000000000003E-3</v>
      </c>
      <c r="G6">
        <v>8.1920000000000014E-3</v>
      </c>
      <c r="H6" s="33">
        <f t="shared" si="1"/>
        <v>354186.47567473142</v>
      </c>
      <c r="I6" s="33">
        <f t="shared" si="2"/>
        <v>1062559.4270241943</v>
      </c>
      <c r="K6" s="33">
        <f t="shared" si="3"/>
        <v>1416745.9026989257</v>
      </c>
      <c r="L6">
        <v>0.4</v>
      </c>
      <c r="M6" s="34">
        <v>400000</v>
      </c>
      <c r="N6">
        <f t="shared" ref="N6:N14" si="6">((L6*$L$1)+M6)*C5*E6</f>
        <v>2307387.7888253191</v>
      </c>
      <c r="O6" s="33">
        <f t="shared" si="4"/>
        <v>3724133.6915242448</v>
      </c>
      <c r="P6">
        <f>C5*E6</f>
        <v>0.92524299065420557</v>
      </c>
      <c r="Q6" s="33">
        <f>$L$1*P6</f>
        <v>4843226.4814090924</v>
      </c>
      <c r="R6" s="33">
        <f t="shared" si="5"/>
        <v>-1119092.7898848476</v>
      </c>
    </row>
    <row r="7" spans="1:18" x14ac:dyDescent="0.25">
      <c r="A7">
        <v>62</v>
      </c>
      <c r="B7">
        <v>2</v>
      </c>
      <c r="C7">
        <f t="shared" si="0"/>
        <v>0.81629787689085187</v>
      </c>
      <c r="D7">
        <v>0.98953999999999998</v>
      </c>
      <c r="E7">
        <f>PRODUCT($D$5:D6)</f>
        <v>0.97987229759999994</v>
      </c>
      <c r="F7">
        <v>2.0920000000000001E-3</v>
      </c>
      <c r="G7">
        <v>8.3680000000000004E-3</v>
      </c>
      <c r="H7" s="33">
        <f t="shared" si="1"/>
        <v>334664.6357032691</v>
      </c>
      <c r="I7" s="33">
        <f t="shared" si="2"/>
        <v>1003993.9071098074</v>
      </c>
      <c r="K7" s="33">
        <f t="shared" si="3"/>
        <v>1338658.5428130764</v>
      </c>
      <c r="L7">
        <v>0.4</v>
      </c>
      <c r="M7" s="34">
        <v>400000</v>
      </c>
      <c r="N7">
        <f t="shared" si="6"/>
        <v>2134355.2690352784</v>
      </c>
      <c r="O7" s="33">
        <f t="shared" si="4"/>
        <v>3473013.8118483545</v>
      </c>
      <c r="P7">
        <f>C6*E7</f>
        <v>0.85585841348589387</v>
      </c>
      <c r="Q7" s="33">
        <f>$L$1*P7</f>
        <v>4480029.7591023017</v>
      </c>
      <c r="R7" s="33">
        <f t="shared" si="5"/>
        <v>-1007015.9472539471</v>
      </c>
    </row>
    <row r="8" spans="1:18" x14ac:dyDescent="0.25">
      <c r="A8">
        <v>63</v>
      </c>
      <c r="B8">
        <v>3</v>
      </c>
      <c r="C8">
        <f t="shared" si="0"/>
        <v>0.7628952120475252</v>
      </c>
      <c r="D8">
        <v>0.98929</v>
      </c>
      <c r="E8">
        <f>PRODUCT($D$5:D7)</f>
        <v>0.96962283336710386</v>
      </c>
      <c r="F8">
        <v>2.1420000000000002E-3</v>
      </c>
      <c r="G8">
        <v>8.568000000000001E-3</v>
      </c>
      <c r="H8" s="33">
        <f t="shared" si="1"/>
        <v>316896.31235181086</v>
      </c>
      <c r="I8" s="33">
        <f t="shared" si="2"/>
        <v>950688.93705543235</v>
      </c>
      <c r="K8" s="33">
        <f t="shared" si="3"/>
        <v>1267585.2494072432</v>
      </c>
      <c r="L8">
        <v>0.4</v>
      </c>
      <c r="M8" s="34">
        <v>400000</v>
      </c>
      <c r="N8">
        <f t="shared" si="6"/>
        <v>1973859.7317020271</v>
      </c>
      <c r="O8" s="33">
        <f t="shared" si="4"/>
        <v>3241444.9811092704</v>
      </c>
      <c r="P8">
        <f>C7*E8</f>
        <v>0.79150106026245914</v>
      </c>
      <c r="Q8" s="33">
        <f>$L$1*P8</f>
        <v>4143148.2689926084</v>
      </c>
      <c r="R8" s="33">
        <f t="shared" si="5"/>
        <v>-901703.28788333805</v>
      </c>
    </row>
    <row r="9" spans="1:18" x14ac:dyDescent="0.25">
      <c r="A9">
        <v>64</v>
      </c>
      <c r="B9">
        <v>4</v>
      </c>
      <c r="C9">
        <f t="shared" si="0"/>
        <v>0.71298617948366838</v>
      </c>
      <c r="D9">
        <v>0.98895999999999995</v>
      </c>
      <c r="E9">
        <f>PRODUCT($D$5:D8)</f>
        <v>0.95923817282174217</v>
      </c>
      <c r="F9">
        <v>2.2079999999999999E-3</v>
      </c>
      <c r="G9">
        <v>8.8319999999999996E-3</v>
      </c>
      <c r="H9" s="33">
        <f t="shared" si="1"/>
        <v>302020.64412031835</v>
      </c>
      <c r="I9" s="33">
        <f t="shared" si="2"/>
        <v>906061.93236095516</v>
      </c>
      <c r="K9" s="33">
        <f t="shared" si="3"/>
        <v>1208082.5764812734</v>
      </c>
      <c r="L9">
        <v>0.4</v>
      </c>
      <c r="M9" s="34">
        <v>400000</v>
      </c>
      <c r="N9">
        <f t="shared" si="6"/>
        <v>1824971.6766126156</v>
      </c>
      <c r="O9" s="33">
        <f t="shared" si="4"/>
        <v>3033054.253093889</v>
      </c>
      <c r="P9">
        <f>C8*E9</f>
        <v>0.73179820925892358</v>
      </c>
      <c r="Q9" s="33">
        <f>$L$1*P9</f>
        <v>3830630.9822726147</v>
      </c>
      <c r="R9" s="33">
        <f t="shared" si="5"/>
        <v>-797576.72917872574</v>
      </c>
    </row>
    <row r="10" spans="1:18" x14ac:dyDescent="0.25">
      <c r="A10">
        <v>65</v>
      </c>
      <c r="B10">
        <v>5</v>
      </c>
      <c r="C10">
        <f t="shared" si="0"/>
        <v>0.66634222381651254</v>
      </c>
      <c r="D10">
        <v>0.98853999999999997</v>
      </c>
      <c r="E10">
        <f>PRODUCT($D$5:D9)</f>
        <v>0.94864818339379009</v>
      </c>
      <c r="F10">
        <v>2.2920000000000002E-3</v>
      </c>
      <c r="G10">
        <v>9.1680000000000008E-3</v>
      </c>
      <c r="H10" s="33">
        <f t="shared" si="1"/>
        <v>289765.79752114456</v>
      </c>
      <c r="I10" s="33">
        <f t="shared" si="2"/>
        <v>869297.39256343374</v>
      </c>
      <c r="K10" s="33">
        <f t="shared" si="3"/>
        <v>1159063.1900845782</v>
      </c>
      <c r="M10" s="34">
        <v>750000</v>
      </c>
      <c r="N10">
        <f t="shared" si="6"/>
        <v>507279.78296404559</v>
      </c>
      <c r="O10" s="33">
        <f t="shared" si="4"/>
        <v>1666342.9730486239</v>
      </c>
      <c r="R10" s="33">
        <f t="shared" si="5"/>
        <v>1666342.9730486239</v>
      </c>
    </row>
    <row r="11" spans="1:18" x14ac:dyDescent="0.25">
      <c r="A11">
        <v>66</v>
      </c>
      <c r="B11">
        <v>6</v>
      </c>
      <c r="C11">
        <f t="shared" si="0"/>
        <v>0.62274974188459109</v>
      </c>
      <c r="D11">
        <v>0.98801000000000005</v>
      </c>
      <c r="E11">
        <f>PRODUCT($D$5:D10)</f>
        <v>0.93777667521209718</v>
      </c>
      <c r="F11">
        <v>2.3980000000000004E-3</v>
      </c>
      <c r="G11">
        <v>9.5920000000000016E-3</v>
      </c>
      <c r="H11" s="33">
        <f t="shared" si="1"/>
        <v>280086.48749521386</v>
      </c>
      <c r="I11" s="33">
        <f t="shared" si="2"/>
        <v>840259.46248564147</v>
      </c>
      <c r="K11" s="33">
        <f t="shared" si="3"/>
        <v>1120345.9499808555</v>
      </c>
      <c r="M11" s="34">
        <v>750000</v>
      </c>
      <c r="N11">
        <f t="shared" si="6"/>
        <v>468660.14640306321</v>
      </c>
      <c r="O11" s="33">
        <f t="shared" si="4"/>
        <v>1589006.0963839185</v>
      </c>
      <c r="R11" s="33">
        <f t="shared" si="5"/>
        <v>1589006.0963839185</v>
      </c>
    </row>
    <row r="12" spans="1:18" x14ac:dyDescent="0.25">
      <c r="A12">
        <v>67</v>
      </c>
      <c r="B12">
        <v>7</v>
      </c>
      <c r="C12">
        <f t="shared" si="0"/>
        <v>0.5820091045650384</v>
      </c>
      <c r="D12">
        <v>0.98740000000000006</v>
      </c>
      <c r="E12">
        <f>PRODUCT($D$5:D11)</f>
        <v>0.92653273287630422</v>
      </c>
      <c r="F12">
        <v>2.5200000000000001E-3</v>
      </c>
      <c r="G12">
        <v>1.008E-2</v>
      </c>
      <c r="H12" s="33">
        <f t="shared" si="1"/>
        <v>271782.245050614</v>
      </c>
      <c r="I12" s="33">
        <f t="shared" si="2"/>
        <v>815346.735151842</v>
      </c>
      <c r="K12" s="33">
        <f t="shared" si="3"/>
        <v>1087128.980202456</v>
      </c>
      <c r="M12" s="34">
        <v>750000</v>
      </c>
      <c r="N12">
        <f t="shared" si="6"/>
        <v>432748.51518475742</v>
      </c>
      <c r="O12" s="33">
        <f t="shared" si="4"/>
        <v>1519877.4953872133</v>
      </c>
      <c r="R12" s="33">
        <f t="shared" si="5"/>
        <v>1519877.4953872133</v>
      </c>
    </row>
    <row r="13" spans="1:18" x14ac:dyDescent="0.25">
      <c r="A13">
        <v>68</v>
      </c>
      <c r="B13">
        <v>8</v>
      </c>
      <c r="C13">
        <f t="shared" si="0"/>
        <v>0.54393374258414806</v>
      </c>
      <c r="D13">
        <v>0.98670999999999998</v>
      </c>
      <c r="E13">
        <f>PRODUCT($D$5:D12)</f>
        <v>0.91485842044206289</v>
      </c>
      <c r="F13">
        <v>2.6580000000000002E-3</v>
      </c>
      <c r="G13">
        <v>1.0632000000000001E-2</v>
      </c>
      <c r="H13" s="33">
        <f t="shared" si="1"/>
        <v>264536.04900311196</v>
      </c>
      <c r="I13" s="33">
        <f t="shared" si="2"/>
        <v>793608.14700933592</v>
      </c>
      <c r="K13" s="33">
        <f t="shared" si="3"/>
        <v>1058144.1960124478</v>
      </c>
      <c r="M13" s="34">
        <v>750000</v>
      </c>
      <c r="N13">
        <f t="shared" si="6"/>
        <v>399341.94756395282</v>
      </c>
      <c r="O13" s="33">
        <f t="shared" si="4"/>
        <v>1457486.1435764006</v>
      </c>
      <c r="R13" s="33">
        <f t="shared" si="5"/>
        <v>1457486.1435764006</v>
      </c>
    </row>
    <row r="14" spans="1:18" x14ac:dyDescent="0.25">
      <c r="A14">
        <v>69</v>
      </c>
      <c r="B14">
        <v>9</v>
      </c>
      <c r="C14">
        <f t="shared" si="0"/>
        <v>0.5083492921347178</v>
      </c>
      <c r="D14">
        <v>0.98594999999999999</v>
      </c>
      <c r="E14">
        <f>PRODUCT($D$5:D13)</f>
        <v>0.90269995203438791</v>
      </c>
      <c r="F14">
        <v>2.81E-3</v>
      </c>
      <c r="G14">
        <v>1.124E-2</v>
      </c>
      <c r="H14" s="33">
        <f t="shared" si="1"/>
        <v>257894.42747421932</v>
      </c>
      <c r="I14" s="33">
        <f t="shared" si="2"/>
        <v>773683.28242265806</v>
      </c>
      <c r="K14" s="33">
        <f t="shared" si="3"/>
        <v>1031577.7098968774</v>
      </c>
      <c r="M14" s="34">
        <v>750000</v>
      </c>
      <c r="N14">
        <f t="shared" si="6"/>
        <v>368256.72250544664</v>
      </c>
      <c r="O14" s="33">
        <f t="shared" si="4"/>
        <v>1399834.4324023239</v>
      </c>
      <c r="R14" s="33">
        <f t="shared" si="5"/>
        <v>1399834.4324023239</v>
      </c>
    </row>
    <row r="15" spans="1:18" x14ac:dyDescent="0.25">
      <c r="A15">
        <v>70</v>
      </c>
      <c r="B15">
        <v>10</v>
      </c>
      <c r="C15">
        <f t="shared" si="0"/>
        <v>0.47509279638758667</v>
      </c>
      <c r="D15">
        <v>0.98514999999999997</v>
      </c>
      <c r="E15">
        <f>PRODUCT($D$5:D14)</f>
        <v>0.89001701770830477</v>
      </c>
      <c r="F15">
        <v>2.9700000000000004E-3</v>
      </c>
      <c r="G15">
        <v>1.1880000000000002E-2</v>
      </c>
      <c r="H15" s="33"/>
      <c r="I15" s="33"/>
      <c r="J15" s="33">
        <f>$G$2*C14*E15</f>
        <v>45243952.093986928</v>
      </c>
      <c r="K15" s="33">
        <f t="shared" si="3"/>
        <v>45243952.093986928</v>
      </c>
      <c r="M15" s="34"/>
      <c r="O15" s="33">
        <f t="shared" si="4"/>
        <v>45243952.093986928</v>
      </c>
      <c r="R15" s="33">
        <f t="shared" si="5"/>
        <v>45243952.093986928</v>
      </c>
    </row>
    <row r="16" spans="1:18" x14ac:dyDescent="0.25">
      <c r="H16" s="36">
        <f>SUM(H5:H14)</f>
        <v>3045291.0183196673</v>
      </c>
      <c r="I16" s="36">
        <f>SUM(I5:I14)</f>
        <v>9135873.054959001</v>
      </c>
      <c r="J16" s="36">
        <f>SUM(J15)</f>
        <v>45243952.093986928</v>
      </c>
      <c r="N16" s="32">
        <f>SUM(N5:N14)</f>
        <v>12910679.758434201</v>
      </c>
    </row>
    <row r="17" spans="17:18" x14ac:dyDescent="0.25">
      <c r="Q17" s="11" t="s">
        <v>69</v>
      </c>
      <c r="R17" s="31">
        <f>SUM(R5:R15)</f>
        <v>47804214.989828944</v>
      </c>
    </row>
  </sheetData>
  <mergeCells count="1">
    <mergeCell ref="D1:D2"/>
  </mergeCell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M1" workbookViewId="0">
      <selection activeCell="M9" sqref="M9:M13"/>
    </sheetView>
  </sheetViews>
  <sheetFormatPr defaultRowHeight="15" x14ac:dyDescent="0.25"/>
  <cols>
    <col min="5" max="7" width="12.5703125" bestFit="1" customWidth="1"/>
    <col min="8" max="9" width="15.5703125" bestFit="1" customWidth="1"/>
    <col min="10" max="10" width="16.5703125" bestFit="1" customWidth="1"/>
    <col min="11" max="11" width="17" customWidth="1"/>
    <col min="12" max="12" width="10.5703125" bestFit="1" customWidth="1"/>
    <col min="14" max="14" width="16.5703125" bestFit="1" customWidth="1"/>
    <col min="15" max="15" width="17.5703125" customWidth="1"/>
    <col min="17" max="17" width="13.28515625" bestFit="1" customWidth="1"/>
    <col min="18" max="18" width="14.28515625" bestFit="1" customWidth="1"/>
  </cols>
  <sheetData>
    <row r="1" spans="1:18" x14ac:dyDescent="0.25">
      <c r="D1" s="40" t="s">
        <v>21</v>
      </c>
      <c r="E1" s="10" t="s">
        <v>22</v>
      </c>
      <c r="F1" s="10" t="s">
        <v>23</v>
      </c>
      <c r="G1" s="10" t="s">
        <v>24</v>
      </c>
      <c r="H1" s="10" t="s">
        <v>109</v>
      </c>
      <c r="I1" s="10" t="s">
        <v>73</v>
      </c>
      <c r="J1" s="10"/>
      <c r="K1" t="s">
        <v>39</v>
      </c>
      <c r="L1" s="14">
        <v>5234545.4440942304</v>
      </c>
    </row>
    <row r="2" spans="1:18" x14ac:dyDescent="0.25">
      <c r="D2" s="40"/>
      <c r="E2" s="34">
        <v>200000000</v>
      </c>
      <c r="F2" s="34">
        <v>150000000</v>
      </c>
      <c r="G2" s="34">
        <v>100000000</v>
      </c>
      <c r="I2" s="34"/>
    </row>
    <row r="4" spans="1:18" x14ac:dyDescent="0.25">
      <c r="A4" t="s">
        <v>51</v>
      </c>
      <c r="B4" t="s">
        <v>10</v>
      </c>
      <c r="C4" t="s">
        <v>43</v>
      </c>
      <c r="D4" t="s">
        <v>15</v>
      </c>
      <c r="E4" t="s">
        <v>13</v>
      </c>
      <c r="F4" t="s">
        <v>32</v>
      </c>
      <c r="G4" t="s">
        <v>48</v>
      </c>
      <c r="H4" t="s">
        <v>41</v>
      </c>
      <c r="I4" t="s">
        <v>42</v>
      </c>
      <c r="J4" t="s">
        <v>44</v>
      </c>
      <c r="K4" t="s">
        <v>52</v>
      </c>
      <c r="L4" t="s">
        <v>33</v>
      </c>
      <c r="M4" s="34" t="s">
        <v>34</v>
      </c>
      <c r="N4" s="34" t="s">
        <v>49</v>
      </c>
      <c r="O4" s="34" t="s">
        <v>45</v>
      </c>
      <c r="P4" t="s">
        <v>40</v>
      </c>
      <c r="Q4" s="34" t="s">
        <v>46</v>
      </c>
      <c r="R4" t="s">
        <v>47</v>
      </c>
    </row>
    <row r="5" spans="1:18" x14ac:dyDescent="0.25">
      <c r="A5">
        <v>61</v>
      </c>
      <c r="B5">
        <v>0</v>
      </c>
      <c r="C5">
        <f t="shared" ref="C5:C14" si="0">1.07^-(B5+1)</f>
        <v>0.93457943925233644</v>
      </c>
      <c r="D5">
        <v>0.98975999999999997</v>
      </c>
      <c r="E5">
        <v>1</v>
      </c>
      <c r="F5">
        <v>2.0480000000000003E-3</v>
      </c>
      <c r="G5">
        <v>8.1920000000000014E-3</v>
      </c>
      <c r="H5" s="33">
        <f t="shared" ref="H5:H13" si="1">$E$2*C5*E5*F5</f>
        <v>382803.73831775709</v>
      </c>
      <c r="I5" s="33">
        <f t="shared" ref="I5:I13" si="2">$F$2*C5*E5*G5</f>
        <v>1148411.2149532712</v>
      </c>
      <c r="K5" s="33">
        <f t="shared" ref="K5:K14" si="3">SUM(H5:J5)</f>
        <v>1531214.9532710284</v>
      </c>
      <c r="L5">
        <v>0.4</v>
      </c>
      <c r="M5" s="34">
        <v>400000</v>
      </c>
      <c r="N5">
        <f>((L5*$L$1)+M5)*1*E5</f>
        <v>2493818.1776376925</v>
      </c>
      <c r="O5" s="33">
        <f t="shared" ref="O5:O14" si="4">H5+I5+J5+N5</f>
        <v>4025033.1309087211</v>
      </c>
      <c r="P5">
        <v>1</v>
      </c>
      <c r="Q5" s="33">
        <f>$L$1*P5</f>
        <v>5234545.4440942304</v>
      </c>
      <c r="R5" s="33">
        <f t="shared" ref="R5:R14" si="5">O5-Q5</f>
        <v>-1209512.3131855093</v>
      </c>
    </row>
    <row r="6" spans="1:18" x14ac:dyDescent="0.25">
      <c r="A6">
        <v>62</v>
      </c>
      <c r="B6">
        <v>1</v>
      </c>
      <c r="C6">
        <f t="shared" si="0"/>
        <v>0.87343872827321156</v>
      </c>
      <c r="D6">
        <v>0.98953999999999998</v>
      </c>
      <c r="E6">
        <f>D5</f>
        <v>0.98975999999999997</v>
      </c>
      <c r="F6">
        <v>2.0920000000000001E-3</v>
      </c>
      <c r="G6">
        <v>8.3680000000000004E-3</v>
      </c>
      <c r="H6" s="33">
        <f t="shared" si="1"/>
        <v>361704.58904707828</v>
      </c>
      <c r="I6" s="33">
        <f t="shared" si="2"/>
        <v>1085113.7671412348</v>
      </c>
      <c r="K6" s="33">
        <f t="shared" si="3"/>
        <v>1446818.3561883131</v>
      </c>
      <c r="L6">
        <v>0.4</v>
      </c>
      <c r="M6" s="34">
        <v>400000</v>
      </c>
      <c r="N6">
        <f t="shared" ref="N6:N13" si="6">((L6*$L$1)+M6)*C5*E6</f>
        <v>2306805.1210268061</v>
      </c>
      <c r="O6" s="33">
        <f t="shared" si="4"/>
        <v>3753623.4772151192</v>
      </c>
      <c r="P6">
        <f>C5*E6</f>
        <v>0.92500934579439253</v>
      </c>
      <c r="Q6" s="33">
        <f>$L$1*P6</f>
        <v>4842003.4567726217</v>
      </c>
      <c r="R6" s="33">
        <f t="shared" si="5"/>
        <v>-1088379.9795575025</v>
      </c>
    </row>
    <row r="7" spans="1:18" x14ac:dyDescent="0.25">
      <c r="A7">
        <v>63</v>
      </c>
      <c r="B7">
        <v>2</v>
      </c>
      <c r="C7">
        <f t="shared" si="0"/>
        <v>0.81629787689085187</v>
      </c>
      <c r="D7">
        <v>0.98929</v>
      </c>
      <c r="E7">
        <f>PRODUCT($D$5:D6)</f>
        <v>0.97940711039999995</v>
      </c>
      <c r="F7">
        <v>2.1420000000000002E-3</v>
      </c>
      <c r="G7">
        <v>8.568000000000001E-3</v>
      </c>
      <c r="H7" s="33">
        <f t="shared" si="1"/>
        <v>342500.63556573924</v>
      </c>
      <c r="I7" s="33">
        <f t="shared" si="2"/>
        <v>1027501.9066972178</v>
      </c>
      <c r="K7" s="33">
        <f t="shared" si="3"/>
        <v>1370002.542262957</v>
      </c>
      <c r="L7">
        <v>0.4</v>
      </c>
      <c r="M7" s="34">
        <v>400000</v>
      </c>
      <c r="N7">
        <f t="shared" si="6"/>
        <v>2133341.9994961359</v>
      </c>
      <c r="O7" s="33">
        <f t="shared" si="4"/>
        <v>3503344.5417590928</v>
      </c>
      <c r="P7">
        <f>C6*E7</f>
        <v>0.85545210096951685</v>
      </c>
      <c r="Q7" s="33">
        <f>$L$1*P7</f>
        <v>4477902.897770822</v>
      </c>
      <c r="R7" s="33">
        <f t="shared" si="5"/>
        <v>-974558.35601172922</v>
      </c>
    </row>
    <row r="8" spans="1:18" x14ac:dyDescent="0.25">
      <c r="A8">
        <v>64</v>
      </c>
      <c r="B8">
        <v>3</v>
      </c>
      <c r="C8">
        <f t="shared" si="0"/>
        <v>0.7628952120475252</v>
      </c>
      <c r="D8">
        <v>0.98895999999999995</v>
      </c>
      <c r="E8">
        <f>PRODUCT($D$5:D7)</f>
        <v>0.96891766024761594</v>
      </c>
      <c r="F8">
        <v>2.2079999999999999E-3</v>
      </c>
      <c r="G8">
        <v>8.8319999999999996E-3</v>
      </c>
      <c r="H8" s="33">
        <f t="shared" si="1"/>
        <v>326423.05553352059</v>
      </c>
      <c r="I8" s="33">
        <f t="shared" si="2"/>
        <v>979269.16660056158</v>
      </c>
      <c r="K8" s="33">
        <f t="shared" si="3"/>
        <v>1305692.2221340821</v>
      </c>
      <c r="L8">
        <v>0.4</v>
      </c>
      <c r="M8" s="34">
        <v>400000</v>
      </c>
      <c r="N8">
        <f t="shared" si="6"/>
        <v>1972424.211851899</v>
      </c>
      <c r="O8" s="33">
        <f t="shared" si="4"/>
        <v>3278116.4339859812</v>
      </c>
      <c r="P8">
        <f>C7*E8</f>
        <v>0.79092542894218065</v>
      </c>
      <c r="Q8" s="33">
        <f>$L$1*P8</f>
        <v>4140135.1006875667</v>
      </c>
      <c r="R8" s="33">
        <f t="shared" si="5"/>
        <v>-862018.66670158552</v>
      </c>
    </row>
    <row r="9" spans="1:18" x14ac:dyDescent="0.25">
      <c r="A9">
        <v>65</v>
      </c>
      <c r="B9">
        <v>4</v>
      </c>
      <c r="C9">
        <f t="shared" si="0"/>
        <v>0.71298617948366838</v>
      </c>
      <c r="D9">
        <v>0.98853999999999997</v>
      </c>
      <c r="E9">
        <f>PRODUCT($D$5:D8)</f>
        <v>0.95822080927848219</v>
      </c>
      <c r="F9">
        <v>2.2920000000000002E-3</v>
      </c>
      <c r="G9">
        <v>9.1680000000000008E-3</v>
      </c>
      <c r="H9" s="33">
        <f t="shared" si="1"/>
        <v>313178.05208798364</v>
      </c>
      <c r="I9" s="33">
        <f t="shared" si="2"/>
        <v>939534.1562639511</v>
      </c>
      <c r="K9" s="33">
        <f t="shared" si="3"/>
        <v>1252712.2083519348</v>
      </c>
      <c r="M9" s="34">
        <v>750000</v>
      </c>
      <c r="N9">
        <f t="shared" si="6"/>
        <v>548266.55061214417</v>
      </c>
      <c r="O9" s="33">
        <f t="shared" si="4"/>
        <v>1800978.758964079</v>
      </c>
      <c r="R9" s="33">
        <f t="shared" si="5"/>
        <v>1800978.758964079</v>
      </c>
    </row>
    <row r="10" spans="1:18" x14ac:dyDescent="0.25">
      <c r="A10">
        <v>66</v>
      </c>
      <c r="B10">
        <v>5</v>
      </c>
      <c r="C10">
        <f t="shared" si="0"/>
        <v>0.66634222381651254</v>
      </c>
      <c r="D10">
        <v>0.98801000000000005</v>
      </c>
      <c r="E10">
        <f>PRODUCT($D$5:D9)</f>
        <v>0.94723959880415076</v>
      </c>
      <c r="F10">
        <v>2.3980000000000004E-3</v>
      </c>
      <c r="G10">
        <v>9.5920000000000016E-3</v>
      </c>
      <c r="H10" s="33">
        <f t="shared" si="1"/>
        <v>302716.68126572343</v>
      </c>
      <c r="I10" s="33">
        <f t="shared" si="2"/>
        <v>908150.04379717039</v>
      </c>
      <c r="K10" s="33">
        <f t="shared" si="3"/>
        <v>1210866.7250628937</v>
      </c>
      <c r="M10" s="34">
        <v>750000</v>
      </c>
      <c r="N10">
        <f t="shared" si="6"/>
        <v>506526.55695526075</v>
      </c>
      <c r="O10" s="33">
        <f t="shared" si="4"/>
        <v>1717393.2820181544</v>
      </c>
      <c r="R10" s="33">
        <f t="shared" si="5"/>
        <v>1717393.2820181544</v>
      </c>
    </row>
    <row r="11" spans="1:18" x14ac:dyDescent="0.25">
      <c r="A11">
        <v>67</v>
      </c>
      <c r="B11">
        <v>6</v>
      </c>
      <c r="C11">
        <f t="shared" si="0"/>
        <v>0.62274974188459109</v>
      </c>
      <c r="D11">
        <v>0.98740000000000006</v>
      </c>
      <c r="E11">
        <f>PRODUCT($D$5:D10)</f>
        <v>0.93588219601448908</v>
      </c>
      <c r="F11">
        <v>2.5200000000000001E-3</v>
      </c>
      <c r="G11">
        <v>1.008E-2</v>
      </c>
      <c r="H11" s="33">
        <f t="shared" si="1"/>
        <v>293741.4795852133</v>
      </c>
      <c r="I11" s="33">
        <f t="shared" si="2"/>
        <v>881224.43875563995</v>
      </c>
      <c r="K11" s="33">
        <f t="shared" si="3"/>
        <v>1174965.9183408532</v>
      </c>
      <c r="M11" s="34">
        <v>750000</v>
      </c>
      <c r="N11">
        <f t="shared" si="6"/>
        <v>467713.36779193196</v>
      </c>
      <c r="O11" s="33">
        <f t="shared" si="4"/>
        <v>1642679.286132785</v>
      </c>
      <c r="R11" s="33">
        <f t="shared" si="5"/>
        <v>1642679.286132785</v>
      </c>
    </row>
    <row r="12" spans="1:18" x14ac:dyDescent="0.25">
      <c r="A12">
        <v>68</v>
      </c>
      <c r="B12">
        <v>7</v>
      </c>
      <c r="C12">
        <f t="shared" si="0"/>
        <v>0.5820091045650384</v>
      </c>
      <c r="D12">
        <v>0.98670999999999998</v>
      </c>
      <c r="E12">
        <f>PRODUCT($D$5:D11)</f>
        <v>0.92409008034470652</v>
      </c>
      <c r="F12">
        <v>2.6580000000000002E-3</v>
      </c>
      <c r="G12">
        <v>1.0632000000000001E-2</v>
      </c>
      <c r="H12" s="33">
        <f t="shared" si="1"/>
        <v>285909.81144971243</v>
      </c>
      <c r="I12" s="33">
        <f t="shared" si="2"/>
        <v>857729.43434913724</v>
      </c>
      <c r="K12" s="33">
        <f t="shared" si="3"/>
        <v>1143639.2457988497</v>
      </c>
      <c r="M12" s="34">
        <v>750000</v>
      </c>
      <c r="N12">
        <f t="shared" si="6"/>
        <v>431607.64425958274</v>
      </c>
      <c r="O12" s="33">
        <f t="shared" si="4"/>
        <v>1575246.8900584325</v>
      </c>
      <c r="R12" s="33">
        <f t="shared" si="5"/>
        <v>1575246.8900584325</v>
      </c>
    </row>
    <row r="13" spans="1:18" x14ac:dyDescent="0.25">
      <c r="A13">
        <v>69</v>
      </c>
      <c r="B13">
        <v>8</v>
      </c>
      <c r="C13">
        <f t="shared" si="0"/>
        <v>0.54393374258414806</v>
      </c>
      <c r="D13">
        <v>0.98594999999999999</v>
      </c>
      <c r="E13">
        <f>PRODUCT($D$5:D12)</f>
        <v>0.9118089231769253</v>
      </c>
      <c r="F13">
        <v>2.81E-3</v>
      </c>
      <c r="G13">
        <v>1.124E-2</v>
      </c>
      <c r="H13" s="33">
        <f t="shared" si="1"/>
        <v>278731.56573914876</v>
      </c>
      <c r="I13" s="33">
        <f t="shared" si="2"/>
        <v>836194.69721744629</v>
      </c>
      <c r="K13" s="33">
        <f t="shared" si="3"/>
        <v>1114926.262956595</v>
      </c>
      <c r="M13" s="34">
        <v>750000</v>
      </c>
      <c r="N13">
        <f t="shared" si="6"/>
        <v>398010.82118446066</v>
      </c>
      <c r="O13" s="33">
        <f t="shared" si="4"/>
        <v>1512937.0841410556</v>
      </c>
      <c r="R13" s="33">
        <f t="shared" si="5"/>
        <v>1512937.0841410556</v>
      </c>
    </row>
    <row r="14" spans="1:18" x14ac:dyDescent="0.25">
      <c r="A14">
        <v>70</v>
      </c>
      <c r="B14">
        <v>9</v>
      </c>
      <c r="C14">
        <f t="shared" si="0"/>
        <v>0.5083492921347178</v>
      </c>
      <c r="D14">
        <v>0.98514999999999997</v>
      </c>
      <c r="E14">
        <f>PRODUCT($D$5:D13)</f>
        <v>0.89899800780628947</v>
      </c>
      <c r="F14">
        <v>2.9700000000000004E-3</v>
      </c>
      <c r="G14">
        <v>1.1880000000000002E-2</v>
      </c>
      <c r="J14" s="33">
        <f>$G$2*C13*E14</f>
        <v>48899535.096176818</v>
      </c>
      <c r="K14" s="33">
        <f t="shared" si="3"/>
        <v>48899535.096176818</v>
      </c>
      <c r="O14" s="33">
        <f t="shared" si="4"/>
        <v>48899535.096176818</v>
      </c>
      <c r="R14" s="33">
        <f t="shared" si="5"/>
        <v>48899535.096176818</v>
      </c>
    </row>
    <row r="15" spans="1:18" x14ac:dyDescent="0.25">
      <c r="H15" s="35">
        <f>SUM(H5:H13)</f>
        <v>2887709.6085918769</v>
      </c>
      <c r="I15" s="35">
        <f>SUM(I5:I13)</f>
        <v>8663128.8257756308</v>
      </c>
      <c r="J15" s="35">
        <f>SUM(J14)</f>
        <v>48899535.096176818</v>
      </c>
      <c r="N15" s="32">
        <f>SUM(N5:N13)</f>
        <v>11258514.450815914</v>
      </c>
    </row>
    <row r="16" spans="1:18" x14ac:dyDescent="0.25">
      <c r="Q16" s="11" t="s">
        <v>69</v>
      </c>
      <c r="R16" s="31">
        <f>SUM(R5:R14)</f>
        <v>53014301.082034998</v>
      </c>
    </row>
  </sheetData>
  <mergeCells count="1">
    <mergeCell ref="D1:D2"/>
  </mergeCell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L1" workbookViewId="0">
      <selection activeCell="M8" sqref="M8:M12"/>
    </sheetView>
  </sheetViews>
  <sheetFormatPr defaultRowHeight="15" x14ac:dyDescent="0.25"/>
  <cols>
    <col min="5" max="5" width="12.5703125" bestFit="1" customWidth="1"/>
    <col min="6" max="6" width="14.85546875" bestFit="1" customWidth="1"/>
    <col min="7" max="7" width="12.5703125" bestFit="1" customWidth="1"/>
    <col min="8" max="9" width="15.5703125" bestFit="1" customWidth="1"/>
    <col min="10" max="10" width="16.5703125" bestFit="1" customWidth="1"/>
    <col min="11" max="11" width="14.28515625" bestFit="1" customWidth="1"/>
    <col min="12" max="12" width="15.42578125" customWidth="1"/>
    <col min="14" max="14" width="16.5703125" bestFit="1" customWidth="1"/>
    <col min="15" max="15" width="14.28515625" bestFit="1" customWidth="1"/>
    <col min="17" max="17" width="13.28515625" bestFit="1" customWidth="1"/>
    <col min="18" max="18" width="14.28515625" bestFit="1" customWidth="1"/>
  </cols>
  <sheetData>
    <row r="1" spans="1:18" x14ac:dyDescent="0.25">
      <c r="D1" s="40" t="s">
        <v>21</v>
      </c>
      <c r="E1" s="10" t="s">
        <v>22</v>
      </c>
      <c r="F1" s="10" t="s">
        <v>23</v>
      </c>
      <c r="G1" s="10" t="s">
        <v>24</v>
      </c>
      <c r="H1" s="10" t="s">
        <v>110</v>
      </c>
      <c r="I1" s="10" t="s">
        <v>74</v>
      </c>
      <c r="J1" s="10"/>
      <c r="K1" t="s">
        <v>39</v>
      </c>
      <c r="L1" s="14">
        <v>5234545.4440942304</v>
      </c>
    </row>
    <row r="2" spans="1:18" x14ac:dyDescent="0.25">
      <c r="D2" s="40"/>
      <c r="E2" s="34">
        <v>200000000</v>
      </c>
      <c r="F2" s="34">
        <v>150000000</v>
      </c>
      <c r="G2" s="34">
        <v>100000000</v>
      </c>
      <c r="I2" s="34"/>
    </row>
    <row r="4" spans="1:18" x14ac:dyDescent="0.25">
      <c r="A4" t="s">
        <v>51</v>
      </c>
      <c r="B4" t="s">
        <v>10</v>
      </c>
      <c r="C4" t="s">
        <v>43</v>
      </c>
      <c r="D4" t="s">
        <v>15</v>
      </c>
      <c r="E4" t="s">
        <v>13</v>
      </c>
      <c r="F4" t="s">
        <v>32</v>
      </c>
      <c r="G4" t="s">
        <v>48</v>
      </c>
      <c r="H4" t="s">
        <v>41</v>
      </c>
      <c r="I4" t="s">
        <v>42</v>
      </c>
      <c r="J4" t="s">
        <v>44</v>
      </c>
      <c r="K4" t="s">
        <v>52</v>
      </c>
      <c r="L4" t="s">
        <v>33</v>
      </c>
      <c r="M4" s="34" t="s">
        <v>34</v>
      </c>
      <c r="N4" s="34" t="s">
        <v>49</v>
      </c>
      <c r="O4" s="34" t="s">
        <v>45</v>
      </c>
      <c r="P4" t="s">
        <v>40</v>
      </c>
      <c r="Q4" s="34" t="s">
        <v>46</v>
      </c>
      <c r="R4" t="s">
        <v>47</v>
      </c>
    </row>
    <row r="5" spans="1:18" x14ac:dyDescent="0.25">
      <c r="A5">
        <v>62</v>
      </c>
      <c r="B5">
        <v>0</v>
      </c>
      <c r="C5">
        <f t="shared" ref="C5:C13" si="0">1.07^-(B5+1)</f>
        <v>0.93457943925233644</v>
      </c>
      <c r="D5">
        <v>0.98953999999999998</v>
      </c>
      <c r="E5">
        <v>1</v>
      </c>
      <c r="F5">
        <v>2.0920000000000001E-3</v>
      </c>
      <c r="G5">
        <v>8.3680000000000004E-3</v>
      </c>
      <c r="H5" s="33">
        <f t="shared" ref="H5:H12" si="1">$E$2*C5*E5*F5</f>
        <v>391028.03738317761</v>
      </c>
      <c r="I5" s="33">
        <f t="shared" ref="I5:I12" si="2">$F$2*C5*E5*G5</f>
        <v>1173084.1121495327</v>
      </c>
      <c r="K5" s="33">
        <f t="shared" ref="K5:K13" si="3">SUM(H5:J5)</f>
        <v>1564112.1495327102</v>
      </c>
      <c r="L5">
        <v>0.4</v>
      </c>
      <c r="M5" s="34">
        <v>400000</v>
      </c>
      <c r="N5">
        <f>((L5*$L$1)+M5)*1*E5</f>
        <v>2493818.1776376925</v>
      </c>
      <c r="O5" s="33">
        <f t="shared" ref="O5:O13" si="4">H5+I5+J5+N5</f>
        <v>4057930.3271704027</v>
      </c>
      <c r="P5">
        <v>1</v>
      </c>
      <c r="Q5" s="33">
        <f>$L$1*P5</f>
        <v>5234545.4440942304</v>
      </c>
      <c r="R5" s="33">
        <f t="shared" ref="R5:R13" si="5">O5-Q5</f>
        <v>-1176615.1169238277</v>
      </c>
    </row>
    <row r="6" spans="1:18" x14ac:dyDescent="0.25">
      <c r="A6">
        <v>63</v>
      </c>
      <c r="B6">
        <v>1</v>
      </c>
      <c r="C6">
        <f t="shared" si="0"/>
        <v>0.87343872827321156</v>
      </c>
      <c r="D6">
        <v>0.98929</v>
      </c>
      <c r="E6">
        <f>D5</f>
        <v>0.98953999999999998</v>
      </c>
      <c r="F6">
        <v>2.1420000000000002E-3</v>
      </c>
      <c r="G6">
        <v>8.568000000000001E-3</v>
      </c>
      <c r="H6" s="33">
        <f t="shared" si="1"/>
        <v>370267.216350773</v>
      </c>
      <c r="I6" s="33">
        <f t="shared" si="2"/>
        <v>1110801.6490523189</v>
      </c>
      <c r="K6" s="33">
        <f t="shared" si="3"/>
        <v>1481068.865403092</v>
      </c>
      <c r="L6">
        <v>0.4</v>
      </c>
      <c r="M6" s="34">
        <v>400000</v>
      </c>
      <c r="N6">
        <f t="shared" ref="N6:N12" si="6">((L6*$L$1)+M6)*C5*E6</f>
        <v>2306292.3733641142</v>
      </c>
      <c r="O6" s="33">
        <f t="shared" si="4"/>
        <v>3787361.2387672062</v>
      </c>
      <c r="P6">
        <f>C5*E6</f>
        <v>0.92480373831775697</v>
      </c>
      <c r="Q6" s="33">
        <f>$L$1*P6</f>
        <v>4840927.1950925272</v>
      </c>
      <c r="R6" s="33">
        <f t="shared" si="5"/>
        <v>-1053565.956325321</v>
      </c>
    </row>
    <row r="7" spans="1:18" x14ac:dyDescent="0.25">
      <c r="A7">
        <v>64</v>
      </c>
      <c r="B7">
        <v>2</v>
      </c>
      <c r="C7">
        <f t="shared" si="0"/>
        <v>0.81629787689085187</v>
      </c>
      <c r="D7">
        <v>0.98895999999999995</v>
      </c>
      <c r="E7">
        <f>PRODUCT($D$5:D6)</f>
        <v>0.97894202659999996</v>
      </c>
      <c r="F7">
        <v>2.2079999999999999E-3</v>
      </c>
      <c r="G7">
        <v>8.8319999999999996E-3</v>
      </c>
      <c r="H7" s="33">
        <f t="shared" si="1"/>
        <v>352886.22435829591</v>
      </c>
      <c r="I7" s="33">
        <f t="shared" si="2"/>
        <v>1058658.6730748876</v>
      </c>
      <c r="K7" s="33">
        <f t="shared" si="3"/>
        <v>1411544.8974331836</v>
      </c>
      <c r="L7">
        <v>0.4</v>
      </c>
      <c r="M7" s="34">
        <v>400000</v>
      </c>
      <c r="N7">
        <f t="shared" si="6"/>
        <v>2132328.9551826022</v>
      </c>
      <c r="O7" s="33">
        <f t="shared" si="4"/>
        <v>3543873.8526157858</v>
      </c>
      <c r="P7">
        <f>C6*E7</f>
        <v>0.85504587876670446</v>
      </c>
      <c r="Q7" s="33">
        <f>$L$1*P7</f>
        <v>4475776.5091898004</v>
      </c>
      <c r="R7" s="33">
        <f t="shared" si="5"/>
        <v>-931902.65657401457</v>
      </c>
    </row>
    <row r="8" spans="1:18" x14ac:dyDescent="0.25">
      <c r="A8">
        <v>65</v>
      </c>
      <c r="B8">
        <v>3</v>
      </c>
      <c r="C8">
        <f t="shared" si="0"/>
        <v>0.7628952120475252</v>
      </c>
      <c r="D8">
        <v>0.98853999999999997</v>
      </c>
      <c r="E8">
        <f>PRODUCT($D$5:D7)</f>
        <v>0.96813450662633593</v>
      </c>
      <c r="F8">
        <v>2.2920000000000002E-3</v>
      </c>
      <c r="G8">
        <v>9.1680000000000008E-3</v>
      </c>
      <c r="H8" s="33">
        <f t="shared" si="1"/>
        <v>338567.44638512627</v>
      </c>
      <c r="I8" s="33">
        <f t="shared" si="2"/>
        <v>1015702.3391553788</v>
      </c>
      <c r="K8" s="33">
        <f t="shared" si="3"/>
        <v>1354269.7855405051</v>
      </c>
      <c r="M8" s="34">
        <v>750000</v>
      </c>
      <c r="N8">
        <f t="shared" si="6"/>
        <v>592714.60672788776</v>
      </c>
      <c r="O8" s="33">
        <f t="shared" si="4"/>
        <v>1946984.3922683927</v>
      </c>
      <c r="R8" s="33">
        <f t="shared" si="5"/>
        <v>1946984.3922683927</v>
      </c>
    </row>
    <row r="9" spans="1:18" x14ac:dyDescent="0.25">
      <c r="A9">
        <v>66</v>
      </c>
      <c r="B9">
        <v>4</v>
      </c>
      <c r="C9">
        <f t="shared" si="0"/>
        <v>0.71298617948366838</v>
      </c>
      <c r="D9">
        <v>0.98801000000000005</v>
      </c>
      <c r="E9">
        <f>PRODUCT($D$5:D8)</f>
        <v>0.95703968518039806</v>
      </c>
      <c r="F9">
        <v>2.3980000000000004E-3</v>
      </c>
      <c r="G9">
        <v>9.5920000000000016E-3</v>
      </c>
      <c r="H9" s="33">
        <f t="shared" si="1"/>
        <v>327257.97057299153</v>
      </c>
      <c r="I9" s="33">
        <f t="shared" si="2"/>
        <v>981773.91171897459</v>
      </c>
      <c r="K9" s="33">
        <f t="shared" si="3"/>
        <v>1309031.8822919661</v>
      </c>
      <c r="M9" s="34">
        <v>750000</v>
      </c>
      <c r="N9">
        <f t="shared" si="6"/>
        <v>547590.74517269747</v>
      </c>
      <c r="O9" s="33">
        <f t="shared" si="4"/>
        <v>1856622.6274646637</v>
      </c>
      <c r="R9" s="33">
        <f t="shared" si="5"/>
        <v>1856622.6274646637</v>
      </c>
    </row>
    <row r="10" spans="1:18" x14ac:dyDescent="0.25">
      <c r="A10">
        <v>67</v>
      </c>
      <c r="B10">
        <v>5</v>
      </c>
      <c r="C10">
        <f t="shared" si="0"/>
        <v>0.66634222381651254</v>
      </c>
      <c r="D10">
        <v>0.98740000000000006</v>
      </c>
      <c r="E10">
        <f>PRODUCT($D$5:D9)</f>
        <v>0.94556477935508509</v>
      </c>
      <c r="F10">
        <v>2.5200000000000001E-3</v>
      </c>
      <c r="G10">
        <v>1.008E-2</v>
      </c>
      <c r="H10" s="33">
        <f t="shared" si="1"/>
        <v>317555.14787037083</v>
      </c>
      <c r="I10" s="33">
        <f t="shared" si="2"/>
        <v>952665.44361111266</v>
      </c>
      <c r="K10" s="33">
        <f t="shared" si="3"/>
        <v>1270220.5914814835</v>
      </c>
      <c r="M10" s="34">
        <v>750000</v>
      </c>
      <c r="N10">
        <f t="shared" si="6"/>
        <v>505630.96461502503</v>
      </c>
      <c r="O10" s="33">
        <f t="shared" si="4"/>
        <v>1775851.5560965086</v>
      </c>
      <c r="R10" s="33">
        <f t="shared" si="5"/>
        <v>1775851.5560965086</v>
      </c>
    </row>
    <row r="11" spans="1:18" x14ac:dyDescent="0.25">
      <c r="A11">
        <v>68</v>
      </c>
      <c r="B11">
        <v>6</v>
      </c>
      <c r="C11">
        <f t="shared" si="0"/>
        <v>0.62274974188459109</v>
      </c>
      <c r="D11">
        <v>0.98670999999999998</v>
      </c>
      <c r="E11">
        <f>PRODUCT($D$5:D10)</f>
        <v>0.93365066313521106</v>
      </c>
      <c r="F11">
        <v>2.6580000000000002E-3</v>
      </c>
      <c r="G11">
        <v>1.0632000000000001E-2</v>
      </c>
      <c r="H11" s="33">
        <f t="shared" si="1"/>
        <v>309088.56515841442</v>
      </c>
      <c r="I11" s="33">
        <f t="shared" si="2"/>
        <v>927265.69547524338</v>
      </c>
      <c r="K11" s="33">
        <f t="shared" si="3"/>
        <v>1236354.2606336577</v>
      </c>
      <c r="M11" s="34">
        <v>750000</v>
      </c>
      <c r="N11">
        <f t="shared" si="6"/>
        <v>466598.14435595862</v>
      </c>
      <c r="O11" s="33">
        <f t="shared" si="4"/>
        <v>1702952.4049896162</v>
      </c>
      <c r="R11" s="33">
        <f t="shared" si="5"/>
        <v>1702952.4049896162</v>
      </c>
    </row>
    <row r="12" spans="1:18" x14ac:dyDescent="0.25">
      <c r="A12">
        <v>69</v>
      </c>
      <c r="B12">
        <v>7</v>
      </c>
      <c r="C12">
        <f t="shared" si="0"/>
        <v>0.5820091045650384</v>
      </c>
      <c r="D12">
        <v>0.98594999999999999</v>
      </c>
      <c r="E12">
        <f>PRODUCT($D$5:D11)</f>
        <v>0.9212424458221441</v>
      </c>
      <c r="F12">
        <v>2.81E-3</v>
      </c>
      <c r="G12">
        <v>1.124E-2</v>
      </c>
      <c r="H12" s="33">
        <f t="shared" si="1"/>
        <v>301328.3779309016</v>
      </c>
      <c r="I12" s="33">
        <f t="shared" si="2"/>
        <v>903985.13379270479</v>
      </c>
      <c r="K12" s="33">
        <f t="shared" si="3"/>
        <v>1205313.5117236064</v>
      </c>
      <c r="M12" s="34">
        <v>750000</v>
      </c>
      <c r="N12">
        <f t="shared" si="6"/>
        <v>430277.62151165219</v>
      </c>
      <c r="O12" s="33">
        <f t="shared" si="4"/>
        <v>1635591.1332352585</v>
      </c>
      <c r="R12" s="33">
        <f t="shared" si="5"/>
        <v>1635591.1332352585</v>
      </c>
    </row>
    <row r="13" spans="1:18" x14ac:dyDescent="0.25">
      <c r="A13">
        <v>70</v>
      </c>
      <c r="B13">
        <v>8</v>
      </c>
      <c r="C13">
        <f t="shared" si="0"/>
        <v>0.54393374258414806</v>
      </c>
      <c r="D13">
        <v>0.98514999999999997</v>
      </c>
      <c r="E13">
        <f>PRODUCT($D$5:D12)</f>
        <v>0.90829898945834298</v>
      </c>
      <c r="F13">
        <v>2.9700000000000004E-3</v>
      </c>
      <c r="G13">
        <v>1.1880000000000002E-2</v>
      </c>
      <c r="J13" s="33">
        <f>$G$2*C12*E13</f>
        <v>52863828.153197944</v>
      </c>
      <c r="K13" s="33">
        <f t="shared" si="3"/>
        <v>52863828.153197944</v>
      </c>
      <c r="O13" s="33">
        <f t="shared" si="4"/>
        <v>52863828.153197944</v>
      </c>
      <c r="R13" s="33">
        <f t="shared" si="5"/>
        <v>52863828.153197944</v>
      </c>
    </row>
    <row r="14" spans="1:18" x14ac:dyDescent="0.25">
      <c r="H14" s="32">
        <f>SUM(H5:H12)</f>
        <v>2707978.9860100509</v>
      </c>
      <c r="I14" s="32">
        <f>SUM(I5:I12)</f>
        <v>8123936.9580301531</v>
      </c>
      <c r="J14" s="32">
        <f>SUM(J13)</f>
        <v>52863828.153197944</v>
      </c>
      <c r="N14" s="35">
        <f>SUM(N5:N12)</f>
        <v>9475251.5885676295</v>
      </c>
    </row>
    <row r="15" spans="1:18" x14ac:dyDescent="0.25">
      <c r="Q15" s="11" t="s">
        <v>69</v>
      </c>
      <c r="R15" s="31">
        <f>SUM(R5:R13)</f>
        <v>58619746.537429221</v>
      </c>
    </row>
  </sheetData>
  <mergeCells count="1">
    <mergeCell ref="D1:D2"/>
  </mergeCell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opLeftCell="M1" workbookViewId="0">
      <selection activeCell="M7" sqref="M7:M11"/>
    </sheetView>
  </sheetViews>
  <sheetFormatPr defaultRowHeight="15" x14ac:dyDescent="0.25"/>
  <cols>
    <col min="5" max="5" width="12.5703125" bestFit="1" customWidth="1"/>
    <col min="6" max="6" width="14.85546875" bestFit="1" customWidth="1"/>
    <col min="7" max="7" width="12.5703125" bestFit="1" customWidth="1"/>
    <col min="8" max="9" width="15.5703125" bestFit="1" customWidth="1"/>
    <col min="10" max="10" width="16.5703125" bestFit="1" customWidth="1"/>
    <col min="11" max="11" width="14.140625" customWidth="1"/>
    <col min="12" max="12" width="15" customWidth="1"/>
    <col min="14" max="14" width="16.5703125" bestFit="1" customWidth="1"/>
    <col min="15" max="15" width="14.28515625" bestFit="1" customWidth="1"/>
    <col min="17" max="17" width="13.28515625" bestFit="1" customWidth="1"/>
    <col min="18" max="18" width="14.28515625" bestFit="1" customWidth="1"/>
  </cols>
  <sheetData>
    <row r="1" spans="1:18" x14ac:dyDescent="0.25">
      <c r="D1" s="40" t="s">
        <v>21</v>
      </c>
      <c r="E1" s="10" t="s">
        <v>22</v>
      </c>
      <c r="F1" s="10" t="s">
        <v>23</v>
      </c>
      <c r="G1" s="10" t="s">
        <v>24</v>
      </c>
      <c r="H1" s="10" t="s">
        <v>111</v>
      </c>
      <c r="I1" s="10" t="s">
        <v>75</v>
      </c>
      <c r="J1" s="10"/>
      <c r="K1" t="s">
        <v>39</v>
      </c>
      <c r="L1" s="14">
        <v>5234545.4440942304</v>
      </c>
    </row>
    <row r="2" spans="1:18" x14ac:dyDescent="0.25">
      <c r="D2" s="40"/>
      <c r="E2" s="34">
        <v>200000000</v>
      </c>
      <c r="F2" s="34">
        <v>150000000</v>
      </c>
      <c r="G2" s="34">
        <v>100000000</v>
      </c>
      <c r="I2" s="34"/>
    </row>
    <row r="4" spans="1:18" x14ac:dyDescent="0.25">
      <c r="A4" t="s">
        <v>51</v>
      </c>
      <c r="B4" t="s">
        <v>10</v>
      </c>
      <c r="C4" t="s">
        <v>43</v>
      </c>
      <c r="D4" t="s">
        <v>15</v>
      </c>
      <c r="E4" t="s">
        <v>13</v>
      </c>
      <c r="F4" t="s">
        <v>32</v>
      </c>
      <c r="G4" t="s">
        <v>48</v>
      </c>
      <c r="H4" t="s">
        <v>41</v>
      </c>
      <c r="I4" t="s">
        <v>42</v>
      </c>
      <c r="J4" t="s">
        <v>44</v>
      </c>
      <c r="K4" t="s">
        <v>52</v>
      </c>
      <c r="L4" t="s">
        <v>33</v>
      </c>
      <c r="M4" s="34" t="s">
        <v>34</v>
      </c>
      <c r="N4" s="34" t="s">
        <v>49</v>
      </c>
      <c r="O4" s="34" t="s">
        <v>45</v>
      </c>
      <c r="P4" t="s">
        <v>40</v>
      </c>
      <c r="Q4" s="34" t="s">
        <v>46</v>
      </c>
      <c r="R4" t="s">
        <v>47</v>
      </c>
    </row>
    <row r="5" spans="1:18" x14ac:dyDescent="0.25">
      <c r="A5">
        <v>63</v>
      </c>
      <c r="B5">
        <v>0</v>
      </c>
      <c r="C5">
        <f t="shared" ref="C5:C12" si="0">1.07^-(B5+1)</f>
        <v>0.93457943925233644</v>
      </c>
      <c r="D5">
        <v>0.98929</v>
      </c>
      <c r="E5">
        <v>1</v>
      </c>
      <c r="F5">
        <v>2.1420000000000002E-3</v>
      </c>
      <c r="G5">
        <v>8.568000000000001E-3</v>
      </c>
      <c r="H5" s="33">
        <f t="shared" ref="H5:H11" si="1">$E$2*C5*E5*F5</f>
        <v>400373.83177570096</v>
      </c>
      <c r="I5" s="33">
        <f t="shared" ref="I5:I11" si="2">$F$2*C5*E5*G5</f>
        <v>1201121.495327103</v>
      </c>
      <c r="K5" s="33">
        <f t="shared" ref="K5:K12" si="3">SUM(H5:J5)</f>
        <v>1601495.3271028039</v>
      </c>
      <c r="L5">
        <v>0.4</v>
      </c>
      <c r="M5" s="34">
        <v>400000</v>
      </c>
      <c r="N5">
        <f>((L5*$L$1)+M5)*1*E5</f>
        <v>2493818.1776376925</v>
      </c>
      <c r="O5" s="33">
        <f t="shared" ref="O5:O12" si="4">H5+I5+J5+N5</f>
        <v>4095313.5047404962</v>
      </c>
      <c r="P5">
        <v>1</v>
      </c>
      <c r="Q5" s="33">
        <f>L1*P5</f>
        <v>5234545.4440942304</v>
      </c>
      <c r="R5" s="33">
        <f t="shared" ref="R5:R12" si="5">O5-Q5</f>
        <v>-1139231.9393537343</v>
      </c>
    </row>
    <row r="6" spans="1:18" x14ac:dyDescent="0.25">
      <c r="A6">
        <v>64</v>
      </c>
      <c r="B6">
        <v>1</v>
      </c>
      <c r="C6">
        <f t="shared" si="0"/>
        <v>0.87343872827321156</v>
      </c>
      <c r="D6">
        <v>0.98895999999999995</v>
      </c>
      <c r="E6">
        <f>D5</f>
        <v>0.98929</v>
      </c>
      <c r="F6">
        <v>2.2079999999999999E-3</v>
      </c>
      <c r="G6">
        <v>8.8319999999999996E-3</v>
      </c>
      <c r="H6" s="33">
        <f t="shared" si="1"/>
        <v>381579.58249628788</v>
      </c>
      <c r="I6" s="33">
        <f t="shared" si="2"/>
        <v>1144738.7474888635</v>
      </c>
      <c r="K6" s="33">
        <f t="shared" si="3"/>
        <v>1526318.3299851515</v>
      </c>
      <c r="L6">
        <v>0.4</v>
      </c>
      <c r="M6" s="34">
        <v>400000</v>
      </c>
      <c r="N6">
        <f t="shared" ref="N6:N11" si="6">((L6*$L$1)+M6)*C5*E6</f>
        <v>2305709.7055656007</v>
      </c>
      <c r="O6" s="33">
        <f t="shared" si="4"/>
        <v>3832028.0355507522</v>
      </c>
      <c r="P6">
        <f>C5*E6</f>
        <v>0.92457009345794394</v>
      </c>
      <c r="Q6" s="33">
        <f>L1*P6</f>
        <v>4839704.1704560574</v>
      </c>
      <c r="R6" s="33">
        <f t="shared" si="5"/>
        <v>-1007676.1349053052</v>
      </c>
    </row>
    <row r="7" spans="1:18" x14ac:dyDescent="0.25">
      <c r="A7">
        <v>65</v>
      </c>
      <c r="B7">
        <v>2</v>
      </c>
      <c r="C7">
        <f t="shared" si="0"/>
        <v>0.81629787689085187</v>
      </c>
      <c r="D7">
        <v>0.98853999999999997</v>
      </c>
      <c r="E7">
        <f>PRODUCT($D$5:D6)</f>
        <v>0.97836823839999998</v>
      </c>
      <c r="F7">
        <v>2.2920000000000002E-3</v>
      </c>
      <c r="G7">
        <v>9.1680000000000008E-3</v>
      </c>
      <c r="H7" s="33">
        <f t="shared" si="1"/>
        <v>366096.53741342953</v>
      </c>
      <c r="I7" s="33">
        <f t="shared" si="2"/>
        <v>1098289.6122402886</v>
      </c>
      <c r="K7" s="33">
        <f t="shared" si="3"/>
        <v>1464386.1496537181</v>
      </c>
      <c r="M7" s="34">
        <v>750000</v>
      </c>
      <c r="N7">
        <f t="shared" si="6"/>
        <v>640908.5324482487</v>
      </c>
      <c r="O7" s="33">
        <f t="shared" si="4"/>
        <v>2105294.6821019668</v>
      </c>
      <c r="R7" s="33">
        <f t="shared" si="5"/>
        <v>2105294.6821019668</v>
      </c>
    </row>
    <row r="8" spans="1:18" x14ac:dyDescent="0.25">
      <c r="A8">
        <v>66</v>
      </c>
      <c r="B8">
        <v>3</v>
      </c>
      <c r="C8">
        <f t="shared" si="0"/>
        <v>0.7628952120475252</v>
      </c>
      <c r="D8">
        <v>0.98801000000000005</v>
      </c>
      <c r="E8">
        <f>PRODUCT($D$5:D7)</f>
        <v>0.9671561383879359</v>
      </c>
      <c r="F8">
        <v>2.3980000000000004E-3</v>
      </c>
      <c r="G8">
        <v>9.5920000000000016E-3</v>
      </c>
      <c r="H8" s="33">
        <f t="shared" si="1"/>
        <v>353867.48237878305</v>
      </c>
      <c r="I8" s="33">
        <f t="shared" si="2"/>
        <v>1061602.447136349</v>
      </c>
      <c r="K8" s="33">
        <f t="shared" si="3"/>
        <v>1415469.9295151322</v>
      </c>
      <c r="M8" s="34">
        <v>750000</v>
      </c>
      <c r="N8">
        <f t="shared" si="6"/>
        <v>592115.62679102016</v>
      </c>
      <c r="O8" s="33">
        <f t="shared" si="4"/>
        <v>2007585.5563061524</v>
      </c>
      <c r="R8" s="33">
        <f t="shared" si="5"/>
        <v>2007585.5563061524</v>
      </c>
    </row>
    <row r="9" spans="1:18" x14ac:dyDescent="0.25">
      <c r="A9">
        <v>67</v>
      </c>
      <c r="B9">
        <v>4</v>
      </c>
      <c r="C9">
        <f t="shared" si="0"/>
        <v>0.71298617948366838</v>
      </c>
      <c r="D9">
        <v>0.98740000000000006</v>
      </c>
      <c r="E9">
        <f>PRODUCT($D$5:D8)</f>
        <v>0.95555993628866465</v>
      </c>
      <c r="F9">
        <v>2.5200000000000001E-3</v>
      </c>
      <c r="G9">
        <v>1.008E-2</v>
      </c>
      <c r="H9" s="33">
        <f t="shared" si="1"/>
        <v>343375.71823402471</v>
      </c>
      <c r="I9" s="33">
        <f t="shared" si="2"/>
        <v>1030127.1547020742</v>
      </c>
      <c r="K9" s="33">
        <f t="shared" si="3"/>
        <v>1373502.8729360988</v>
      </c>
      <c r="M9" s="34">
        <v>750000</v>
      </c>
      <c r="N9">
        <f t="shared" si="6"/>
        <v>546744.07516429538</v>
      </c>
      <c r="O9" s="33">
        <f t="shared" si="4"/>
        <v>1920246.9481003941</v>
      </c>
      <c r="R9" s="33">
        <f t="shared" si="5"/>
        <v>1920246.9481003941</v>
      </c>
    </row>
    <row r="10" spans="1:18" x14ac:dyDescent="0.25">
      <c r="A10">
        <v>68</v>
      </c>
      <c r="B10">
        <v>5</v>
      </c>
      <c r="C10">
        <f t="shared" si="0"/>
        <v>0.66634222381651254</v>
      </c>
      <c r="D10">
        <v>0.98670999999999998</v>
      </c>
      <c r="E10">
        <f>PRODUCT($D$5:D9)</f>
        <v>0.94351988109142748</v>
      </c>
      <c r="F10">
        <v>2.6580000000000002E-3</v>
      </c>
      <c r="G10">
        <v>1.0632000000000001E-2</v>
      </c>
      <c r="H10" s="33">
        <f t="shared" si="1"/>
        <v>334220.71338147373</v>
      </c>
      <c r="I10" s="33">
        <f t="shared" si="2"/>
        <v>1002662.1401444213</v>
      </c>
      <c r="K10" s="33">
        <f t="shared" si="3"/>
        <v>1336882.8535258949</v>
      </c>
      <c r="M10" s="34">
        <v>750000</v>
      </c>
      <c r="N10">
        <f t="shared" si="6"/>
        <v>504537.47646469652</v>
      </c>
      <c r="O10" s="33">
        <f t="shared" si="4"/>
        <v>1841420.3299905914</v>
      </c>
      <c r="R10" s="33">
        <f t="shared" si="5"/>
        <v>1841420.3299905914</v>
      </c>
    </row>
    <row r="11" spans="1:18" x14ac:dyDescent="0.25">
      <c r="A11">
        <v>69</v>
      </c>
      <c r="B11">
        <v>6</v>
      </c>
      <c r="C11">
        <f t="shared" si="0"/>
        <v>0.62274974188459109</v>
      </c>
      <c r="D11">
        <v>0.98594999999999999</v>
      </c>
      <c r="E11">
        <f>PRODUCT($D$5:D10)</f>
        <v>0.93098050187172243</v>
      </c>
      <c r="F11">
        <v>2.81E-3</v>
      </c>
      <c r="G11">
        <v>1.124E-2</v>
      </c>
      <c r="H11" s="33">
        <f t="shared" si="1"/>
        <v>325829.54138899362</v>
      </c>
      <c r="I11" s="33">
        <f t="shared" si="2"/>
        <v>977488.62416698097</v>
      </c>
      <c r="K11" s="33">
        <f t="shared" si="3"/>
        <v>1303318.1655559745</v>
      </c>
      <c r="M11" s="34">
        <v>750000</v>
      </c>
      <c r="N11">
        <f t="shared" si="6"/>
        <v>465263.71346026234</v>
      </c>
      <c r="O11" s="33">
        <f t="shared" si="4"/>
        <v>1768581.8790162369</v>
      </c>
      <c r="R11" s="33">
        <f t="shared" si="5"/>
        <v>1768581.8790162369</v>
      </c>
    </row>
    <row r="12" spans="1:18" x14ac:dyDescent="0.25">
      <c r="A12">
        <v>70</v>
      </c>
      <c r="B12">
        <v>7</v>
      </c>
      <c r="C12">
        <f t="shared" si="0"/>
        <v>0.5820091045650384</v>
      </c>
      <c r="D12">
        <v>0.98514999999999997</v>
      </c>
      <c r="E12">
        <f>PRODUCT($D$5:D11)</f>
        <v>0.91790022582042474</v>
      </c>
      <c r="F12">
        <v>2.9700000000000004E-3</v>
      </c>
      <c r="G12">
        <v>1.1880000000000002E-2</v>
      </c>
      <c r="J12" s="33">
        <f>$G$2*C11*E12</f>
        <v>57162212.870547734</v>
      </c>
      <c r="K12" s="33">
        <f t="shared" si="3"/>
        <v>57162212.870547734</v>
      </c>
      <c r="O12" s="33">
        <f t="shared" si="4"/>
        <v>57162212.870547734</v>
      </c>
      <c r="R12" s="33">
        <f t="shared" si="5"/>
        <v>57162212.870547734</v>
      </c>
    </row>
    <row r="13" spans="1:18" x14ac:dyDescent="0.25">
      <c r="H13" s="32">
        <f>SUM(H5:H11)</f>
        <v>2505343.4070686935</v>
      </c>
      <c r="I13" s="32">
        <f>SUM(I5:I11)</f>
        <v>7516030.2212060811</v>
      </c>
      <c r="J13" s="32">
        <f>SUM(J12)</f>
        <v>57162212.870547734</v>
      </c>
      <c r="N13" s="32">
        <f>SUM(N5:N11)</f>
        <v>7549097.307531816</v>
      </c>
      <c r="Q13" s="11" t="s">
        <v>69</v>
      </c>
      <c r="R13" s="31">
        <f>SUM(R5:R12)</f>
        <v>64658434.191804036</v>
      </c>
    </row>
  </sheetData>
  <mergeCells count="1">
    <mergeCell ref="D1:D2"/>
  </mergeCell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opLeftCell="N1" workbookViewId="0">
      <selection activeCell="M6" sqref="M6:M10"/>
    </sheetView>
  </sheetViews>
  <sheetFormatPr defaultRowHeight="15" x14ac:dyDescent="0.25"/>
  <cols>
    <col min="3" max="5" width="17.7109375" bestFit="1" customWidth="1"/>
    <col min="6" max="6" width="15" bestFit="1" customWidth="1"/>
    <col min="8" max="9" width="17.7109375" bestFit="1" customWidth="1"/>
    <col min="10" max="11" width="16.5703125" bestFit="1" customWidth="1"/>
    <col min="13" max="13" width="9.85546875" bestFit="1" customWidth="1"/>
    <col min="14" max="14" width="13.28515625" bestFit="1" customWidth="1"/>
    <col min="15" max="15" width="16.5703125" bestFit="1" customWidth="1"/>
    <col min="16" max="16" width="12.28515625" bestFit="1" customWidth="1"/>
    <col min="17" max="17" width="13.28515625" bestFit="1" customWidth="1"/>
    <col min="18" max="18" width="16.5703125" bestFit="1" customWidth="1"/>
  </cols>
  <sheetData>
    <row r="1" spans="1:18" x14ac:dyDescent="0.25">
      <c r="B1" s="39" t="s">
        <v>21</v>
      </c>
      <c r="C1" t="s">
        <v>82</v>
      </c>
      <c r="D1" t="s">
        <v>23</v>
      </c>
      <c r="E1" t="s">
        <v>81</v>
      </c>
      <c r="F1" t="s">
        <v>80</v>
      </c>
      <c r="I1" t="s">
        <v>39</v>
      </c>
      <c r="J1" s="14">
        <v>5234545.4440942304</v>
      </c>
    </row>
    <row r="2" spans="1:18" x14ac:dyDescent="0.25">
      <c r="B2" s="39"/>
      <c r="C2" s="36">
        <v>200000000</v>
      </c>
      <c r="D2" s="36">
        <v>150000000</v>
      </c>
      <c r="E2" s="36">
        <v>100000000</v>
      </c>
    </row>
    <row r="4" spans="1:18" x14ac:dyDescent="0.25">
      <c r="A4" t="s">
        <v>79</v>
      </c>
      <c r="B4" t="s">
        <v>10</v>
      </c>
      <c r="C4" t="s">
        <v>43</v>
      </c>
      <c r="D4" t="s">
        <v>15</v>
      </c>
      <c r="E4" t="s">
        <v>13</v>
      </c>
      <c r="F4" t="s">
        <v>32</v>
      </c>
      <c r="G4" t="s">
        <v>48</v>
      </c>
      <c r="H4" t="s">
        <v>41</v>
      </c>
      <c r="I4" t="s">
        <v>42</v>
      </c>
      <c r="J4" t="s">
        <v>44</v>
      </c>
      <c r="K4" t="s">
        <v>52</v>
      </c>
      <c r="L4" t="s">
        <v>33</v>
      </c>
      <c r="M4" t="s">
        <v>35</v>
      </c>
      <c r="N4" t="s">
        <v>49</v>
      </c>
      <c r="O4" t="s">
        <v>78</v>
      </c>
      <c r="P4" t="s">
        <v>40</v>
      </c>
      <c r="Q4" t="s">
        <v>77</v>
      </c>
      <c r="R4" t="s">
        <v>47</v>
      </c>
    </row>
    <row r="5" spans="1:18" x14ac:dyDescent="0.25">
      <c r="A5">
        <v>64</v>
      </c>
      <c r="B5">
        <v>0</v>
      </c>
      <c r="C5">
        <f t="shared" ref="C5:C11" si="0">1.07^-(B5+1)</f>
        <v>0.93457943925233644</v>
      </c>
      <c r="D5">
        <v>0.98895999999999995</v>
      </c>
      <c r="E5">
        <v>1</v>
      </c>
      <c r="F5">
        <v>2.2079999999999999E-3</v>
      </c>
      <c r="G5">
        <v>8.8319999999999996E-3</v>
      </c>
      <c r="H5" s="36">
        <f t="shared" ref="H5:H10" si="1">$C$2*C5*E5*F5</f>
        <v>412710.28037383175</v>
      </c>
      <c r="I5" s="36">
        <f t="shared" ref="I5:I10" si="2">$D$2*C5*E5*G5</f>
        <v>1238130.8411214952</v>
      </c>
      <c r="K5" s="36">
        <f t="shared" ref="K5:K11" si="3">SUM(H5:J5)</f>
        <v>1650841.121495327</v>
      </c>
      <c r="L5">
        <v>0.4</v>
      </c>
      <c r="M5" s="14">
        <v>400000</v>
      </c>
      <c r="N5" s="15">
        <f>((L5*$J$1)+M5)*1*E5</f>
        <v>2493818.1776376925</v>
      </c>
      <c r="O5" s="36">
        <f t="shared" ref="O5:O11" si="4">H5+I5+J5+N5</f>
        <v>4144659.2991330195</v>
      </c>
      <c r="P5">
        <v>1</v>
      </c>
      <c r="Q5" s="15">
        <f t="shared" ref="Q5:Q10" si="5">$J$1*P5</f>
        <v>5234545.4440942304</v>
      </c>
      <c r="R5" s="36">
        <f t="shared" ref="R5:R11" si="6">O5-Q5</f>
        <v>-1089886.1449612109</v>
      </c>
    </row>
    <row r="6" spans="1:18" x14ac:dyDescent="0.25">
      <c r="A6">
        <v>65</v>
      </c>
      <c r="B6">
        <v>1</v>
      </c>
      <c r="C6">
        <f t="shared" si="0"/>
        <v>0.87343872827321156</v>
      </c>
      <c r="D6">
        <v>0.98853999999999997</v>
      </c>
      <c r="E6">
        <f>D5</f>
        <v>0.98895999999999995</v>
      </c>
      <c r="F6">
        <v>2.2920000000000002E-3</v>
      </c>
      <c r="G6">
        <v>9.1680000000000008E-3</v>
      </c>
      <c r="H6" s="36">
        <f t="shared" si="1"/>
        <v>395964.07022447378</v>
      </c>
      <c r="I6" s="36">
        <f t="shared" si="2"/>
        <v>1187892.2106734212</v>
      </c>
      <c r="K6" s="36">
        <f t="shared" si="3"/>
        <v>1583856.2808978949</v>
      </c>
      <c r="M6" s="14">
        <v>750000</v>
      </c>
      <c r="N6" s="15">
        <f>((L6*$J$1)+M6)*C5*E6</f>
        <v>693196.26168224297</v>
      </c>
      <c r="O6" s="36">
        <f t="shared" si="4"/>
        <v>2277052.542580138</v>
      </c>
      <c r="Q6" s="15">
        <f t="shared" si="5"/>
        <v>0</v>
      </c>
      <c r="R6" s="36">
        <f t="shared" si="6"/>
        <v>2277052.542580138</v>
      </c>
    </row>
    <row r="7" spans="1:18" x14ac:dyDescent="0.25">
      <c r="A7">
        <v>66</v>
      </c>
      <c r="B7">
        <v>2</v>
      </c>
      <c r="C7">
        <f t="shared" si="0"/>
        <v>0.81629787689085187</v>
      </c>
      <c r="D7">
        <v>0.98801000000000005</v>
      </c>
      <c r="E7">
        <f>PRODUCT($D$5:D6)</f>
        <v>0.97762651839999992</v>
      </c>
      <c r="F7">
        <v>2.3980000000000004E-3</v>
      </c>
      <c r="G7">
        <v>9.5920000000000016E-3</v>
      </c>
      <c r="H7" s="36">
        <f t="shared" si="1"/>
        <v>382737.32287327055</v>
      </c>
      <c r="I7" s="36">
        <f t="shared" si="2"/>
        <v>1148211.9686198116</v>
      </c>
      <c r="K7" s="36">
        <f t="shared" si="3"/>
        <v>1530949.2914930822</v>
      </c>
      <c r="M7" s="14">
        <v>750000</v>
      </c>
      <c r="N7" s="15">
        <f>((L7*$J$1)+M7)*C6*E7</f>
        <v>640422.64721809747</v>
      </c>
      <c r="O7" s="36">
        <f t="shared" si="4"/>
        <v>2171371.9387111794</v>
      </c>
      <c r="Q7" s="15">
        <f t="shared" si="5"/>
        <v>0</v>
      </c>
      <c r="R7" s="36">
        <f t="shared" si="6"/>
        <v>2171371.9387111794</v>
      </c>
    </row>
    <row r="8" spans="1:18" x14ac:dyDescent="0.25">
      <c r="A8">
        <v>67</v>
      </c>
      <c r="B8">
        <v>3</v>
      </c>
      <c r="C8">
        <f t="shared" si="0"/>
        <v>0.7628952120475252</v>
      </c>
      <c r="D8">
        <v>0.98740000000000006</v>
      </c>
      <c r="E8">
        <f>PRODUCT($D$5:D7)</f>
        <v>0.96590477644438399</v>
      </c>
      <c r="F8">
        <v>2.5200000000000001E-3</v>
      </c>
      <c r="G8">
        <v>1.008E-2</v>
      </c>
      <c r="H8" s="36">
        <f t="shared" si="1"/>
        <v>371389.6011386009</v>
      </c>
      <c r="I8" s="36">
        <f t="shared" si="2"/>
        <v>1114168.8034158025</v>
      </c>
      <c r="K8" s="36">
        <f t="shared" si="3"/>
        <v>1485558.4045544034</v>
      </c>
      <c r="M8" s="14">
        <v>750000</v>
      </c>
      <c r="N8" s="15">
        <f>((L8*$J$1)+M8)*C7*E8</f>
        <v>591349.5137177126</v>
      </c>
      <c r="O8" s="36">
        <f t="shared" si="4"/>
        <v>2076907.918272116</v>
      </c>
      <c r="Q8" s="15">
        <f t="shared" si="5"/>
        <v>0</v>
      </c>
      <c r="R8" s="36">
        <f t="shared" si="6"/>
        <v>2076907.918272116</v>
      </c>
    </row>
    <row r="9" spans="1:18" x14ac:dyDescent="0.25">
      <c r="A9">
        <v>68</v>
      </c>
      <c r="B9">
        <v>4</v>
      </c>
      <c r="C9">
        <f t="shared" si="0"/>
        <v>0.71298617948366838</v>
      </c>
      <c r="D9">
        <v>0.98670999999999998</v>
      </c>
      <c r="E9">
        <f>PRODUCT($D$5:D8)</f>
        <v>0.95373437626118485</v>
      </c>
      <c r="F9">
        <v>2.6580000000000002E-3</v>
      </c>
      <c r="G9">
        <v>1.0632000000000001E-2</v>
      </c>
      <c r="H9" s="36">
        <f t="shared" si="1"/>
        <v>361487.69654820825</v>
      </c>
      <c r="I9" s="36">
        <f t="shared" si="2"/>
        <v>1084463.0896446246</v>
      </c>
      <c r="K9" s="36">
        <f t="shared" si="3"/>
        <v>1445950.786192833</v>
      </c>
      <c r="M9" s="14">
        <v>750000</v>
      </c>
      <c r="N9" s="15">
        <f>((L9*$J$1)+M9)*C8*E9</f>
        <v>545699.54191109305</v>
      </c>
      <c r="O9" s="36">
        <f t="shared" si="4"/>
        <v>1991650.328103926</v>
      </c>
      <c r="Q9" s="15">
        <f t="shared" si="5"/>
        <v>0</v>
      </c>
      <c r="R9" s="36">
        <f t="shared" si="6"/>
        <v>1991650.328103926</v>
      </c>
    </row>
    <row r="10" spans="1:18" x14ac:dyDescent="0.25">
      <c r="A10">
        <v>69</v>
      </c>
      <c r="B10">
        <v>5</v>
      </c>
      <c r="C10">
        <f t="shared" si="0"/>
        <v>0.66634222381651254</v>
      </c>
      <c r="D10">
        <v>0.98594999999999999</v>
      </c>
      <c r="E10">
        <f>PRODUCT($D$5:D9)</f>
        <v>0.94105924640067373</v>
      </c>
      <c r="F10">
        <v>2.81E-3</v>
      </c>
      <c r="G10">
        <v>1.124E-2</v>
      </c>
      <c r="H10" s="36">
        <f t="shared" si="1"/>
        <v>352411.9411762206</v>
      </c>
      <c r="I10" s="36">
        <f t="shared" si="2"/>
        <v>1057235.8235286619</v>
      </c>
      <c r="K10" s="36">
        <f t="shared" si="3"/>
        <v>1409647.7647048824</v>
      </c>
      <c r="M10" s="14">
        <v>750000</v>
      </c>
      <c r="N10" s="15">
        <f>((L10*$J$1)+M10)*C9*E10</f>
        <v>503221.67756924737</v>
      </c>
      <c r="O10" s="36">
        <f t="shared" si="4"/>
        <v>1912869.4422741297</v>
      </c>
      <c r="Q10" s="15">
        <f t="shared" si="5"/>
        <v>0</v>
      </c>
      <c r="R10" s="36">
        <f t="shared" si="6"/>
        <v>1912869.4422741297</v>
      </c>
    </row>
    <row r="11" spans="1:18" x14ac:dyDescent="0.25">
      <c r="A11">
        <v>70</v>
      </c>
      <c r="B11">
        <v>6</v>
      </c>
      <c r="C11">
        <f t="shared" si="0"/>
        <v>0.62274974188459109</v>
      </c>
      <c r="D11">
        <v>0.98514999999999997</v>
      </c>
      <c r="E11">
        <f>PRODUCT($D$5:D10)</f>
        <v>0.92783736398874428</v>
      </c>
      <c r="F11">
        <v>2.9700000000000004E-3</v>
      </c>
      <c r="G11">
        <v>1.1880000000000002E-2</v>
      </c>
      <c r="H11" s="36"/>
      <c r="I11" s="36"/>
      <c r="J11" s="36">
        <f>E2*C10*E11</f>
        <v>61825721.246031083</v>
      </c>
      <c r="K11" s="36">
        <f t="shared" si="3"/>
        <v>61825721.246031083</v>
      </c>
      <c r="O11" s="36">
        <f t="shared" si="4"/>
        <v>61825721.246031083</v>
      </c>
      <c r="R11" s="36">
        <f t="shared" si="6"/>
        <v>61825721.246031083</v>
      </c>
    </row>
    <row r="13" spans="1:18" x14ac:dyDescent="0.25">
      <c r="Q13" t="s">
        <v>76</v>
      </c>
      <c r="R13" s="36">
        <f>SUM(R5:R11)</f>
        <v>71165687.271011367</v>
      </c>
    </row>
  </sheetData>
  <mergeCells count="1">
    <mergeCell ref="B1:B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opLeftCell="L1" workbookViewId="0">
      <selection activeCell="M5" sqref="M5:M9"/>
    </sheetView>
  </sheetViews>
  <sheetFormatPr defaultRowHeight="15" x14ac:dyDescent="0.25"/>
  <cols>
    <col min="3" max="5" width="17.7109375" bestFit="1" customWidth="1"/>
    <col min="8" max="8" width="14" bestFit="1" customWidth="1"/>
    <col min="9" max="9" width="15.5703125" bestFit="1" customWidth="1"/>
    <col min="10" max="11" width="16.5703125" bestFit="1" customWidth="1"/>
    <col min="14" max="14" width="15.5703125" bestFit="1" customWidth="1"/>
    <col min="15" max="15" width="16.5703125" bestFit="1" customWidth="1"/>
    <col min="16" max="16" width="12.28515625" bestFit="1" customWidth="1"/>
    <col min="17" max="17" width="13.42578125" bestFit="1" customWidth="1"/>
    <col min="18" max="18" width="16.5703125" bestFit="1" customWidth="1"/>
  </cols>
  <sheetData>
    <row r="1" spans="1:18" x14ac:dyDescent="0.25">
      <c r="A1" s="37"/>
      <c r="B1" s="37" t="s">
        <v>21</v>
      </c>
      <c r="C1" s="37" t="s">
        <v>82</v>
      </c>
      <c r="D1" s="37" t="s">
        <v>23</v>
      </c>
      <c r="E1" s="37" t="s">
        <v>81</v>
      </c>
      <c r="F1" s="37" t="s">
        <v>84</v>
      </c>
      <c r="G1" s="37"/>
      <c r="H1" s="37"/>
      <c r="I1" s="37" t="s">
        <v>39</v>
      </c>
      <c r="J1" s="14">
        <v>5234545.4440942304</v>
      </c>
    </row>
    <row r="2" spans="1:18" x14ac:dyDescent="0.25">
      <c r="A2" s="37"/>
      <c r="B2" s="37"/>
      <c r="C2" s="37">
        <v>200000000</v>
      </c>
      <c r="D2" s="37">
        <v>150000000</v>
      </c>
      <c r="E2" s="37">
        <v>100000000</v>
      </c>
      <c r="F2" s="37"/>
      <c r="G2" s="37"/>
      <c r="H2" s="37"/>
      <c r="I2" s="37"/>
      <c r="J2" s="37"/>
    </row>
    <row r="4" spans="1:18" x14ac:dyDescent="0.25">
      <c r="A4" t="s">
        <v>79</v>
      </c>
      <c r="B4" t="s">
        <v>10</v>
      </c>
      <c r="C4" t="s">
        <v>43</v>
      </c>
      <c r="D4" t="s">
        <v>15</v>
      </c>
      <c r="E4" t="s">
        <v>13</v>
      </c>
      <c r="F4" t="s">
        <v>32</v>
      </c>
      <c r="G4" t="s">
        <v>48</v>
      </c>
      <c r="H4" t="s">
        <v>41</v>
      </c>
      <c r="I4" t="s">
        <v>42</v>
      </c>
      <c r="J4" t="s">
        <v>44</v>
      </c>
      <c r="K4" t="s">
        <v>52</v>
      </c>
      <c r="L4" t="s">
        <v>33</v>
      </c>
      <c r="M4" t="s">
        <v>35</v>
      </c>
      <c r="N4" t="s">
        <v>49</v>
      </c>
      <c r="O4" t="s">
        <v>78</v>
      </c>
      <c r="P4" t="s">
        <v>40</v>
      </c>
      <c r="Q4" t="s">
        <v>77</v>
      </c>
      <c r="R4" t="s">
        <v>47</v>
      </c>
    </row>
    <row r="5" spans="1:18" x14ac:dyDescent="0.25">
      <c r="A5">
        <v>65</v>
      </c>
      <c r="B5">
        <v>0</v>
      </c>
      <c r="C5">
        <f t="shared" ref="C5:C10" si="0">1.07^-(B5+1)</f>
        <v>0.93457943925233644</v>
      </c>
      <c r="D5">
        <v>0.98853999999999997</v>
      </c>
      <c r="E5">
        <v>1</v>
      </c>
      <c r="F5">
        <v>2.2920000000000002E-3</v>
      </c>
      <c r="G5">
        <v>9.1680000000000008E-3</v>
      </c>
      <c r="H5" s="36">
        <f>$C$2*C5*E5*F5</f>
        <v>428411.21495327109</v>
      </c>
      <c r="I5" s="36">
        <f>$D$2*C5*E5*G5</f>
        <v>1285233.6448598132</v>
      </c>
      <c r="K5" s="36">
        <f t="shared" ref="K5:K10" si="1">H5+I5+J5</f>
        <v>1713644.8598130844</v>
      </c>
      <c r="M5" s="14">
        <v>750000</v>
      </c>
      <c r="N5" s="36">
        <f>((L5*$J$1)+M5)*1*E5</f>
        <v>750000</v>
      </c>
      <c r="O5" s="36">
        <f t="shared" ref="O5:O10" si="2">N5+H5+I5+J5</f>
        <v>2463644.8598130844</v>
      </c>
      <c r="R5" s="36">
        <f t="shared" ref="R5:R10" si="3">O5-Q5</f>
        <v>2463644.8598130844</v>
      </c>
    </row>
    <row r="6" spans="1:18" x14ac:dyDescent="0.25">
      <c r="A6">
        <v>66</v>
      </c>
      <c r="B6">
        <v>1</v>
      </c>
      <c r="C6">
        <f t="shared" si="0"/>
        <v>0.87343872827321156</v>
      </c>
      <c r="D6">
        <v>0.98801000000000005</v>
      </c>
      <c r="E6">
        <f>D5</f>
        <v>0.98853999999999997</v>
      </c>
      <c r="F6">
        <v>2.3980000000000004E-3</v>
      </c>
      <c r="G6">
        <v>9.5920000000000016E-3</v>
      </c>
      <c r="H6" s="36">
        <f>$C$2*C6*E6*F6</f>
        <v>414100.60616647743</v>
      </c>
      <c r="I6" s="36">
        <f>$D$2*C6*E6*G6</f>
        <v>1242301.8184994324</v>
      </c>
      <c r="K6" s="36">
        <f t="shared" si="1"/>
        <v>1656402.4246659097</v>
      </c>
      <c r="M6" s="14">
        <v>750000</v>
      </c>
      <c r="N6" s="36">
        <f>((L6*$J$1)+M6)*C5*E6</f>
        <v>692901.86915887857</v>
      </c>
      <c r="O6" s="36">
        <f t="shared" si="2"/>
        <v>2349304.2938247882</v>
      </c>
      <c r="R6" s="36">
        <f t="shared" si="3"/>
        <v>2349304.2938247882</v>
      </c>
    </row>
    <row r="7" spans="1:18" x14ac:dyDescent="0.25">
      <c r="A7">
        <v>67</v>
      </c>
      <c r="B7">
        <v>2</v>
      </c>
      <c r="C7">
        <f t="shared" si="0"/>
        <v>0.81629787689085187</v>
      </c>
      <c r="D7">
        <v>0.98740000000000006</v>
      </c>
      <c r="E7">
        <f>PRODUCT($D$5:D6)</f>
        <v>0.97668740539999999</v>
      </c>
      <c r="F7">
        <v>2.5200000000000001E-3</v>
      </c>
      <c r="G7">
        <v>1.008E-2</v>
      </c>
      <c r="H7" s="36">
        <f>$C$2*C7*E7*F7</f>
        <v>401822.99912868359</v>
      </c>
      <c r="I7" s="36">
        <f>$D$2*C7*E7*G7</f>
        <v>1205468.9973860506</v>
      </c>
      <c r="K7" s="36">
        <f t="shared" si="1"/>
        <v>1607291.9965147343</v>
      </c>
      <c r="M7" s="14">
        <v>750000</v>
      </c>
      <c r="N7" s="36">
        <f>((L7*$J$1)+M7)*C6*E7</f>
        <v>639807.45396977896</v>
      </c>
      <c r="O7" s="36">
        <f t="shared" si="2"/>
        <v>2247099.4504845133</v>
      </c>
      <c r="R7" s="36">
        <f t="shared" si="3"/>
        <v>2247099.4504845133</v>
      </c>
    </row>
    <row r="8" spans="1:18" x14ac:dyDescent="0.25">
      <c r="A8">
        <v>68</v>
      </c>
      <c r="B8">
        <v>3</v>
      </c>
      <c r="C8">
        <f t="shared" si="0"/>
        <v>0.7628952120475252</v>
      </c>
      <c r="D8">
        <v>0.98670999999999998</v>
      </c>
      <c r="E8">
        <f>PRODUCT($D$5:D7)</f>
        <v>0.96438114409196007</v>
      </c>
      <c r="F8">
        <v>2.6580000000000002E-3</v>
      </c>
      <c r="G8">
        <v>1.0632000000000001E-2</v>
      </c>
      <c r="H8" s="36">
        <f>$C$2*C8*E8*F8</f>
        <v>391109.68624270218</v>
      </c>
      <c r="I8" s="36">
        <f>$D$2*C8*E8*G8</f>
        <v>1173329.0587281068</v>
      </c>
      <c r="K8" s="36">
        <f t="shared" si="1"/>
        <v>1564438.744970809</v>
      </c>
      <c r="M8" s="14">
        <v>750000</v>
      </c>
      <c r="N8" s="36">
        <f>((L8*$J$1)+M8)*C7*E8</f>
        <v>590416.71032687824</v>
      </c>
      <c r="O8" s="36">
        <f t="shared" si="2"/>
        <v>2154855.4552976871</v>
      </c>
      <c r="R8" s="36">
        <f t="shared" si="3"/>
        <v>2154855.4552976871</v>
      </c>
    </row>
    <row r="9" spans="1:18" x14ac:dyDescent="0.25">
      <c r="A9">
        <v>69</v>
      </c>
      <c r="B9">
        <v>4</v>
      </c>
      <c r="C9">
        <f t="shared" si="0"/>
        <v>0.71298617948366838</v>
      </c>
      <c r="D9">
        <v>0.98594999999999999</v>
      </c>
      <c r="E9">
        <f>PRODUCT($D$5:D8)</f>
        <v>0.95156451868697789</v>
      </c>
      <c r="F9">
        <v>2.81E-3</v>
      </c>
      <c r="G9">
        <v>1.124E-2</v>
      </c>
      <c r="H9" s="36">
        <f>$C$2*C9*E9*F9</f>
        <v>381290.22109949437</v>
      </c>
      <c r="I9" s="36">
        <f>$D$2*C9*E9*G9</f>
        <v>1143870.6632984832</v>
      </c>
      <c r="K9" s="36">
        <f t="shared" si="1"/>
        <v>1525160.8843979775</v>
      </c>
      <c r="M9" s="14">
        <v>750000</v>
      </c>
      <c r="N9" s="36">
        <f>((L9*$J$1)+M9)*C8*E9</f>
        <v>544458.01144545246</v>
      </c>
      <c r="O9" s="36">
        <f t="shared" si="2"/>
        <v>2069618.89584343</v>
      </c>
      <c r="R9" s="36">
        <f t="shared" si="3"/>
        <v>2069618.89584343</v>
      </c>
    </row>
    <row r="10" spans="1:18" x14ac:dyDescent="0.25">
      <c r="A10">
        <v>70</v>
      </c>
      <c r="B10">
        <v>5</v>
      </c>
      <c r="C10">
        <f t="shared" si="0"/>
        <v>0.66634222381651254</v>
      </c>
      <c r="D10">
        <v>0.98514999999999997</v>
      </c>
      <c r="E10">
        <f>PRODUCT($D$5:D9)</f>
        <v>0.93819503719942587</v>
      </c>
      <c r="F10">
        <v>2.9700000000000004E-3</v>
      </c>
      <c r="G10">
        <v>1.1880000000000002E-2</v>
      </c>
      <c r="H10" s="36"/>
      <c r="I10" s="36"/>
      <c r="J10" s="36">
        <f>E2*E10*C9</f>
        <v>66892009.518335678</v>
      </c>
      <c r="K10" s="36">
        <f t="shared" si="1"/>
        <v>66892009.518335678</v>
      </c>
      <c r="O10" s="36">
        <f t="shared" si="2"/>
        <v>66892009.518335678</v>
      </c>
      <c r="R10" s="36">
        <f t="shared" si="3"/>
        <v>66892009.518335678</v>
      </c>
    </row>
    <row r="12" spans="1:18" x14ac:dyDescent="0.25">
      <c r="Q12" t="s">
        <v>83</v>
      </c>
      <c r="R12" s="36">
        <f>SUM(R5:R10)</f>
        <v>78176532.473599181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opLeftCell="O1" workbookViewId="0">
      <selection activeCell="M5" sqref="M5:M8"/>
    </sheetView>
  </sheetViews>
  <sheetFormatPr defaultRowHeight="15" x14ac:dyDescent="0.25"/>
  <cols>
    <col min="3" max="5" width="17.7109375" bestFit="1" customWidth="1"/>
    <col min="8" max="8" width="14" bestFit="1" customWidth="1"/>
    <col min="9" max="9" width="15.5703125" bestFit="1" customWidth="1"/>
    <col min="10" max="11" width="16.5703125" bestFit="1" customWidth="1"/>
    <col min="14" max="14" width="15.5703125" bestFit="1" customWidth="1"/>
    <col min="15" max="15" width="16.5703125" bestFit="1" customWidth="1"/>
    <col min="18" max="18" width="16.5703125" bestFit="1" customWidth="1"/>
  </cols>
  <sheetData>
    <row r="1" spans="1:18" x14ac:dyDescent="0.25">
      <c r="A1" s="37"/>
      <c r="B1" s="37" t="s">
        <v>21</v>
      </c>
      <c r="C1" s="37" t="s">
        <v>82</v>
      </c>
      <c r="D1" s="37" t="s">
        <v>23</v>
      </c>
      <c r="E1" s="37" t="s">
        <v>81</v>
      </c>
      <c r="F1" s="37" t="s">
        <v>86</v>
      </c>
      <c r="G1" s="37"/>
      <c r="H1" s="37"/>
      <c r="I1" s="37" t="s">
        <v>39</v>
      </c>
      <c r="J1" s="14">
        <v>5234545.4440942304</v>
      </c>
    </row>
    <row r="2" spans="1:18" x14ac:dyDescent="0.25">
      <c r="A2" s="37"/>
      <c r="B2" s="37"/>
      <c r="C2" s="37">
        <v>200000000</v>
      </c>
      <c r="D2" s="37">
        <v>150000000</v>
      </c>
      <c r="E2" s="37">
        <v>100000000</v>
      </c>
      <c r="F2" s="37"/>
      <c r="G2" s="37"/>
      <c r="H2" s="37"/>
      <c r="I2" s="37"/>
      <c r="J2" s="37"/>
    </row>
    <row r="4" spans="1:18" x14ac:dyDescent="0.25">
      <c r="A4" t="s">
        <v>79</v>
      </c>
      <c r="B4" t="s">
        <v>10</v>
      </c>
      <c r="C4" t="s">
        <v>43</v>
      </c>
      <c r="D4" t="s">
        <v>15</v>
      </c>
      <c r="E4" t="s">
        <v>13</v>
      </c>
      <c r="F4" t="s">
        <v>32</v>
      </c>
      <c r="G4" t="s">
        <v>48</v>
      </c>
      <c r="H4" t="s">
        <v>41</v>
      </c>
      <c r="I4" t="s">
        <v>42</v>
      </c>
      <c r="J4" t="s">
        <v>44</v>
      </c>
      <c r="K4" t="s">
        <v>52</v>
      </c>
      <c r="L4" t="s">
        <v>33</v>
      </c>
      <c r="M4" t="s">
        <v>35</v>
      </c>
      <c r="N4" t="s">
        <v>49</v>
      </c>
      <c r="O4" t="s">
        <v>78</v>
      </c>
      <c r="P4" t="s">
        <v>40</v>
      </c>
      <c r="Q4" t="s">
        <v>77</v>
      </c>
      <c r="R4" t="s">
        <v>47</v>
      </c>
    </row>
    <row r="5" spans="1:18" x14ac:dyDescent="0.25">
      <c r="A5">
        <v>66</v>
      </c>
      <c r="B5">
        <v>0</v>
      </c>
      <c r="C5">
        <f>1.07^-(B5+1)</f>
        <v>0.93457943925233644</v>
      </c>
      <c r="D5">
        <v>0.98801000000000005</v>
      </c>
      <c r="E5">
        <v>1</v>
      </c>
      <c r="F5">
        <v>2.3980000000000004E-3</v>
      </c>
      <c r="G5">
        <v>9.5920000000000016E-3</v>
      </c>
      <c r="H5" s="36">
        <f>$C$2*C5*E5*F5</f>
        <v>448224.29906542064</v>
      </c>
      <c r="I5" s="36">
        <f>$D$2*C5*E5*G5</f>
        <v>1344672.8971962619</v>
      </c>
      <c r="K5" s="36">
        <f>SUM(H5:J5)</f>
        <v>1792897.1962616825</v>
      </c>
      <c r="M5" s="14">
        <v>750000</v>
      </c>
      <c r="N5" s="36">
        <f>((L5*$J$1)+M5)*1*E5</f>
        <v>750000</v>
      </c>
      <c r="O5" s="36">
        <f>H5+I5+J5+N5</f>
        <v>2542897.1962616825</v>
      </c>
      <c r="R5" s="36">
        <f>O5-Q5</f>
        <v>2542897.1962616825</v>
      </c>
    </row>
    <row r="6" spans="1:18" x14ac:dyDescent="0.25">
      <c r="A6">
        <v>67</v>
      </c>
      <c r="B6">
        <v>1</v>
      </c>
      <c r="C6">
        <f>1.07^-(B6+1)</f>
        <v>0.87343872827321156</v>
      </c>
      <c r="D6">
        <v>0.98740000000000006</v>
      </c>
      <c r="E6">
        <f>D5</f>
        <v>0.98801000000000005</v>
      </c>
      <c r="F6">
        <v>2.5200000000000001E-3</v>
      </c>
      <c r="G6">
        <v>1.008E-2</v>
      </c>
      <c r="H6" s="36">
        <f>$C$2*C6*E6*F6</f>
        <v>434934.96375229274</v>
      </c>
      <c r="I6" s="36">
        <f>$D$2*C6*E6*G6</f>
        <v>1304804.8912568784</v>
      </c>
      <c r="K6" s="36">
        <f>SUM(H6:J6)</f>
        <v>1739739.8550091712</v>
      </c>
      <c r="M6" s="14">
        <v>750000</v>
      </c>
      <c r="N6" s="36">
        <f>((L6*$J$1)+M6)*C5*E6</f>
        <v>692530.37383177574</v>
      </c>
      <c r="O6" s="36">
        <f>H6+I6+J6+N6</f>
        <v>2432270.2288409472</v>
      </c>
      <c r="R6" s="36">
        <f>O6-Q6</f>
        <v>2432270.2288409472</v>
      </c>
    </row>
    <row r="7" spans="1:18" x14ac:dyDescent="0.25">
      <c r="A7">
        <v>68</v>
      </c>
      <c r="B7">
        <v>2</v>
      </c>
      <c r="C7">
        <f>1.07^-(B7+1)</f>
        <v>0.81629787689085187</v>
      </c>
      <c r="D7">
        <v>0.98670999999999998</v>
      </c>
      <c r="E7">
        <f>PRODUCT($D$5:D6)</f>
        <v>0.97556107400000014</v>
      </c>
      <c r="F7">
        <v>2.6580000000000002E-3</v>
      </c>
      <c r="G7">
        <v>1.0632000000000001E-2</v>
      </c>
      <c r="H7" s="36">
        <f>$C$2*C7*E7*F7</f>
        <v>423338.8272398602</v>
      </c>
      <c r="I7" s="36">
        <f>$D$2*C7*E7*G7</f>
        <v>1270016.4817195805</v>
      </c>
      <c r="K7" s="36">
        <f>SUM(H7:J7)</f>
        <v>1693355.3089594408</v>
      </c>
      <c r="M7" s="14">
        <v>750000</v>
      </c>
      <c r="N7" s="36">
        <f>((L7*$J$1)+M7)*C6*E7</f>
        <v>639069.61787055642</v>
      </c>
      <c r="O7" s="36">
        <f>H7+I7+J7+N7</f>
        <v>2332424.9268299975</v>
      </c>
      <c r="R7" s="36">
        <f>O7-Q7</f>
        <v>2332424.9268299975</v>
      </c>
    </row>
    <row r="8" spans="1:18" x14ac:dyDescent="0.25">
      <c r="A8">
        <v>69</v>
      </c>
      <c r="B8">
        <v>3</v>
      </c>
      <c r="C8">
        <f>1.07^-(B8+1)</f>
        <v>0.7628952120475252</v>
      </c>
      <c r="D8">
        <v>0.98594999999999999</v>
      </c>
      <c r="E8">
        <f>PRODUCT($D$5:D7)</f>
        <v>0.96259586732654012</v>
      </c>
      <c r="F8">
        <v>2.81E-3</v>
      </c>
      <c r="G8">
        <v>1.124E-2</v>
      </c>
      <c r="H8" s="36">
        <f>$C$2*C8*E8*F8</f>
        <v>412710.19541592558</v>
      </c>
      <c r="I8" s="36">
        <f>$D$2*C8*E8*G8</f>
        <v>1238130.5862477766</v>
      </c>
      <c r="K8" s="36">
        <f>SUM(H8:J8)</f>
        <v>1650840.7816637023</v>
      </c>
      <c r="M8" s="14">
        <v>750000</v>
      </c>
      <c r="N8" s="36">
        <f>((L8*$J$1)+M8)*C7*E8</f>
        <v>589323.72210192203</v>
      </c>
      <c r="O8" s="36">
        <f>H8+I8+J8+N8</f>
        <v>2240164.5037656245</v>
      </c>
      <c r="R8" s="36">
        <f>O8-Q8</f>
        <v>2240164.5037656245</v>
      </c>
    </row>
    <row r="9" spans="1:18" x14ac:dyDescent="0.25">
      <c r="A9">
        <v>70</v>
      </c>
      <c r="B9">
        <v>4</v>
      </c>
      <c r="C9">
        <f>1.07^-(B9+1)</f>
        <v>0.71298617948366838</v>
      </c>
      <c r="D9">
        <v>0.98514999999999997</v>
      </c>
      <c r="E9">
        <f>PRODUCT($D$5:D8)</f>
        <v>0.94907139539060226</v>
      </c>
      <c r="F9">
        <v>2.9700000000000004E-3</v>
      </c>
      <c r="G9">
        <v>1.1880000000000002E-2</v>
      </c>
      <c r="H9" s="36"/>
      <c r="J9" s="36">
        <f>E2*C8*E9</f>
        <v>72404202.343475416</v>
      </c>
      <c r="K9" s="36">
        <f>SUM(H9:J9)</f>
        <v>72404202.343475416</v>
      </c>
      <c r="O9" s="36">
        <f>H9+I9+J9+N9</f>
        <v>72404202.343475416</v>
      </c>
      <c r="R9" s="36">
        <f>O9-Q9</f>
        <v>72404202.343475416</v>
      </c>
    </row>
    <row r="11" spans="1:18" x14ac:dyDescent="0.25">
      <c r="Q11" t="s">
        <v>85</v>
      </c>
      <c r="R11" s="36">
        <f>SUM(R5:R9)</f>
        <v>81951959.199173674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opLeftCell="N1" zoomScaleNormal="100" workbookViewId="0">
      <selection activeCell="M5" sqref="M5:M7"/>
    </sheetView>
  </sheetViews>
  <sheetFormatPr defaultRowHeight="15" x14ac:dyDescent="0.25"/>
  <cols>
    <col min="3" max="5" width="17.7109375" bestFit="1" customWidth="1"/>
    <col min="8" max="8" width="14" bestFit="1" customWidth="1"/>
    <col min="9" max="9" width="15.5703125" bestFit="1" customWidth="1"/>
    <col min="10" max="11" width="16.5703125" bestFit="1" customWidth="1"/>
    <col min="14" max="14" width="15.5703125" bestFit="1" customWidth="1"/>
    <col min="15" max="15" width="16.5703125" bestFit="1" customWidth="1"/>
    <col min="17" max="17" width="12.85546875" bestFit="1" customWidth="1"/>
    <col min="18" max="18" width="16.5703125" bestFit="1" customWidth="1"/>
  </cols>
  <sheetData>
    <row r="1" spans="1:18" x14ac:dyDescent="0.25">
      <c r="A1" s="37"/>
      <c r="B1" s="37" t="s">
        <v>21</v>
      </c>
      <c r="C1" s="37" t="s">
        <v>82</v>
      </c>
      <c r="D1" s="37" t="s">
        <v>23</v>
      </c>
      <c r="E1" s="37" t="s">
        <v>81</v>
      </c>
      <c r="F1" s="37" t="s">
        <v>88</v>
      </c>
      <c r="G1" s="37"/>
      <c r="H1" s="37"/>
      <c r="I1" s="37" t="s">
        <v>39</v>
      </c>
      <c r="J1" s="14">
        <v>5234545.4440942304</v>
      </c>
    </row>
    <row r="2" spans="1:18" x14ac:dyDescent="0.25">
      <c r="A2" s="37"/>
      <c r="B2" s="37"/>
      <c r="C2" s="37">
        <v>200000000</v>
      </c>
      <c r="D2" s="37">
        <v>150000000</v>
      </c>
      <c r="E2" s="37">
        <v>100000000</v>
      </c>
      <c r="F2" s="37"/>
      <c r="G2" s="37"/>
      <c r="H2" s="37"/>
      <c r="I2" s="37"/>
      <c r="J2" s="37"/>
    </row>
    <row r="4" spans="1:18" x14ac:dyDescent="0.25">
      <c r="A4" t="s">
        <v>79</v>
      </c>
      <c r="B4" t="s">
        <v>10</v>
      </c>
      <c r="C4" t="s">
        <v>43</v>
      </c>
      <c r="D4" t="s">
        <v>15</v>
      </c>
      <c r="E4" t="s">
        <v>13</v>
      </c>
      <c r="F4" t="s">
        <v>32</v>
      </c>
      <c r="G4" t="s">
        <v>48</v>
      </c>
      <c r="H4" t="s">
        <v>41</v>
      </c>
      <c r="I4" t="s">
        <v>42</v>
      </c>
      <c r="J4" t="s">
        <v>44</v>
      </c>
      <c r="K4" t="s">
        <v>52</v>
      </c>
      <c r="L4" t="s">
        <v>33</v>
      </c>
      <c r="M4" t="s">
        <v>35</v>
      </c>
      <c r="N4" t="s">
        <v>49</v>
      </c>
      <c r="O4" t="s">
        <v>78</v>
      </c>
      <c r="P4" t="s">
        <v>40</v>
      </c>
      <c r="Q4" t="s">
        <v>77</v>
      </c>
      <c r="R4" t="s">
        <v>47</v>
      </c>
    </row>
    <row r="5" spans="1:18" x14ac:dyDescent="0.25">
      <c r="A5">
        <v>67</v>
      </c>
      <c r="B5">
        <v>0</v>
      </c>
      <c r="C5">
        <f>1.07^-(B5+1)</f>
        <v>0.93457943925233644</v>
      </c>
      <c r="D5">
        <v>0.98740000000000006</v>
      </c>
      <c r="E5">
        <v>1</v>
      </c>
      <c r="F5">
        <v>2.5200000000000001E-3</v>
      </c>
      <c r="G5">
        <v>1.008E-2</v>
      </c>
      <c r="H5" s="36">
        <f>$C$2*C5*E5*F5</f>
        <v>471028.03738317761</v>
      </c>
      <c r="I5" s="36">
        <f>$D$2*C5*E5*G5</f>
        <v>1413084.1121495327</v>
      </c>
      <c r="K5" s="36">
        <f>SUM(H5:J5)</f>
        <v>1884112.1495327102</v>
      </c>
      <c r="M5" s="14">
        <v>750000</v>
      </c>
      <c r="N5" s="36">
        <f>((L5*$J$1)+M5)*1*E5</f>
        <v>750000</v>
      </c>
      <c r="O5" s="36">
        <f>H5+I5+J5+N5</f>
        <v>2634112.1495327102</v>
      </c>
      <c r="R5" s="36">
        <f>O5-Q5</f>
        <v>2634112.1495327102</v>
      </c>
    </row>
    <row r="6" spans="1:18" x14ac:dyDescent="0.25">
      <c r="A6">
        <v>68</v>
      </c>
      <c r="B6">
        <v>1</v>
      </c>
      <c r="C6">
        <f>1.07^-(B6+1)</f>
        <v>0.87343872827321156</v>
      </c>
      <c r="D6">
        <v>0.98670999999999998</v>
      </c>
      <c r="E6">
        <f>D5</f>
        <v>0.98740000000000006</v>
      </c>
      <c r="F6">
        <v>2.6580000000000002E-3</v>
      </c>
      <c r="G6">
        <v>1.0632000000000001E-2</v>
      </c>
      <c r="H6" s="36">
        <f>$C$2*C6*E6*F6</f>
        <v>458469.59559786884</v>
      </c>
      <c r="I6" s="36">
        <f>$D$2*C6*E6*G6</f>
        <v>1375408.7867936064</v>
      </c>
      <c r="K6" s="36">
        <f>SUM(H6:J6)</f>
        <v>1833878.3823914751</v>
      </c>
      <c r="M6" s="14">
        <v>750000</v>
      </c>
      <c r="N6" s="36">
        <f>((L6*$J$1)+M6)*C5*E6</f>
        <v>692102.8037383178</v>
      </c>
      <c r="O6" s="36">
        <f>H6+I6+J6+N6</f>
        <v>2525981.1861297931</v>
      </c>
      <c r="R6" s="36">
        <f>O6-Q6</f>
        <v>2525981.1861297931</v>
      </c>
    </row>
    <row r="7" spans="1:18" x14ac:dyDescent="0.25">
      <c r="A7">
        <v>69</v>
      </c>
      <c r="B7">
        <v>2</v>
      </c>
      <c r="C7">
        <f>1.07^-(B7+1)</f>
        <v>0.81629787689085187</v>
      </c>
      <c r="D7">
        <v>0.98594999999999999</v>
      </c>
      <c r="E7">
        <f>PRODUCT($D$5:D6)</f>
        <v>0.97427745399999999</v>
      </c>
      <c r="F7">
        <v>2.81E-3</v>
      </c>
      <c r="G7">
        <v>1.124E-2</v>
      </c>
      <c r="H7" s="36">
        <f>$C$2*C7*E7*F7</f>
        <v>446958.9468679874</v>
      </c>
      <c r="I7" s="36">
        <f>$D$2*C7*E7*G7</f>
        <v>1340876.8406039623</v>
      </c>
      <c r="K7" s="36">
        <f>SUM(H7:J7)</f>
        <v>1787835.7874719496</v>
      </c>
      <c r="M7" s="14">
        <v>750000</v>
      </c>
      <c r="N7" s="36">
        <f>((L7*$J$1)+M7)*C6*E7</f>
        <v>638228.7453052667</v>
      </c>
      <c r="O7" s="36">
        <f>H7+I7+J7+N7</f>
        <v>2426064.5327772163</v>
      </c>
      <c r="R7" s="36">
        <f>O7-Q7</f>
        <v>2426064.5327772163</v>
      </c>
    </row>
    <row r="8" spans="1:18" x14ac:dyDescent="0.25">
      <c r="A8">
        <v>70</v>
      </c>
      <c r="B8">
        <v>3</v>
      </c>
      <c r="C8">
        <f>1.07^-(B8+1)</f>
        <v>0.7628952120475252</v>
      </c>
      <c r="D8">
        <v>0.98514999999999997</v>
      </c>
      <c r="E8">
        <f>PRODUCT($D$5:D7)</f>
        <v>0.96058885577129993</v>
      </c>
      <c r="F8">
        <v>2.9700000000000004E-3</v>
      </c>
      <c r="G8">
        <v>1.1880000000000002E-2</v>
      </c>
      <c r="J8" s="36">
        <f>E2*C7*E8</f>
        <v>78412664.353112489</v>
      </c>
      <c r="K8" s="36">
        <f>SUM(H8:J8)</f>
        <v>78412664.353112489</v>
      </c>
      <c r="N8" s="36">
        <f>((L8*$J$1)+M8)*C7*E8</f>
        <v>0</v>
      </c>
      <c r="O8" s="36">
        <f>H8+I8+J8+N8</f>
        <v>78412664.353112489</v>
      </c>
      <c r="R8" s="36">
        <f>O8-Q8</f>
        <v>78412664.353112489</v>
      </c>
    </row>
    <row r="10" spans="1:18" x14ac:dyDescent="0.25">
      <c r="Q10" t="s">
        <v>87</v>
      </c>
      <c r="R10" s="36">
        <f>SUM(R5:R8)</f>
        <v>85998822.221552208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opLeftCell="L1" workbookViewId="0">
      <selection activeCell="M5" sqref="M5:M6"/>
    </sheetView>
  </sheetViews>
  <sheetFormatPr defaultRowHeight="15" x14ac:dyDescent="0.25"/>
  <cols>
    <col min="3" max="5" width="17.7109375" bestFit="1" customWidth="1"/>
    <col min="8" max="8" width="14" bestFit="1" customWidth="1"/>
    <col min="9" max="9" width="15.5703125" bestFit="1" customWidth="1"/>
    <col min="10" max="11" width="16.5703125" bestFit="1" customWidth="1"/>
    <col min="14" max="14" width="15.5703125" bestFit="1" customWidth="1"/>
    <col min="15" max="15" width="16.5703125" bestFit="1" customWidth="1"/>
    <col min="17" max="17" width="14.140625" bestFit="1" customWidth="1"/>
    <col min="18" max="18" width="16.5703125" bestFit="1" customWidth="1"/>
  </cols>
  <sheetData>
    <row r="1" spans="1:18" x14ac:dyDescent="0.25">
      <c r="A1" s="37"/>
      <c r="B1" s="37" t="s">
        <v>21</v>
      </c>
      <c r="C1" s="37" t="s">
        <v>82</v>
      </c>
      <c r="D1" s="37" t="s">
        <v>23</v>
      </c>
      <c r="E1" s="37" t="s">
        <v>81</v>
      </c>
      <c r="F1" s="37" t="s">
        <v>90</v>
      </c>
      <c r="G1" s="37"/>
      <c r="H1" s="37"/>
      <c r="I1" s="37" t="s">
        <v>39</v>
      </c>
      <c r="J1" s="14">
        <v>5234545.4440942304</v>
      </c>
    </row>
    <row r="2" spans="1:18" x14ac:dyDescent="0.25">
      <c r="A2" s="37"/>
      <c r="B2" s="37"/>
      <c r="C2" s="37">
        <v>200000000</v>
      </c>
      <c r="D2" s="37">
        <v>150000000</v>
      </c>
      <c r="E2" s="37">
        <v>100000000</v>
      </c>
      <c r="F2" s="37"/>
      <c r="G2" s="37"/>
      <c r="H2" s="37"/>
      <c r="I2" s="37"/>
      <c r="J2" s="37"/>
    </row>
    <row r="4" spans="1:18" x14ac:dyDescent="0.25">
      <c r="A4" t="s">
        <v>79</v>
      </c>
      <c r="B4" t="s">
        <v>10</v>
      </c>
      <c r="C4" t="s">
        <v>43</v>
      </c>
      <c r="D4" t="s">
        <v>15</v>
      </c>
      <c r="E4" t="s">
        <v>13</v>
      </c>
      <c r="F4" t="s">
        <v>32</v>
      </c>
      <c r="G4" t="s">
        <v>48</v>
      </c>
      <c r="H4" t="s">
        <v>41</v>
      </c>
      <c r="I4" t="s">
        <v>42</v>
      </c>
      <c r="J4" t="s">
        <v>44</v>
      </c>
      <c r="K4" t="s">
        <v>52</v>
      </c>
      <c r="L4" t="s">
        <v>33</v>
      </c>
      <c r="M4" t="s">
        <v>35</v>
      </c>
      <c r="N4" t="s">
        <v>49</v>
      </c>
      <c r="O4" t="s">
        <v>78</v>
      </c>
      <c r="P4" t="s">
        <v>40</v>
      </c>
      <c r="Q4" t="s">
        <v>77</v>
      </c>
      <c r="R4" t="s">
        <v>47</v>
      </c>
    </row>
    <row r="5" spans="1:18" x14ac:dyDescent="0.25">
      <c r="A5">
        <v>68</v>
      </c>
      <c r="B5">
        <v>0</v>
      </c>
      <c r="C5">
        <f>(1.07)^-(B5+1)</f>
        <v>0.93457943925233644</v>
      </c>
      <c r="D5">
        <v>0.98670999999999998</v>
      </c>
      <c r="E5">
        <v>1</v>
      </c>
      <c r="F5">
        <v>2.6580000000000002E-3</v>
      </c>
      <c r="G5">
        <v>1.0632000000000001E-2</v>
      </c>
      <c r="H5" s="36">
        <f>$C$2*C5*E5*F5</f>
        <v>496822.42990654212</v>
      </c>
      <c r="I5" s="36">
        <f>$D$2*G5*E5*C5</f>
        <v>1490467.2897196263</v>
      </c>
      <c r="K5" s="36">
        <f>SUM(H5:J5)</f>
        <v>1987289.7196261685</v>
      </c>
      <c r="M5" s="14">
        <v>750000</v>
      </c>
      <c r="N5" s="36">
        <f>((L5*$J$1)+M5)*1*E5</f>
        <v>750000</v>
      </c>
      <c r="O5" s="36">
        <f>H5+I5+J5+N5</f>
        <v>2737289.7196261687</v>
      </c>
      <c r="R5" s="36">
        <f>O5-Q5</f>
        <v>2737289.7196261687</v>
      </c>
    </row>
    <row r="6" spans="1:18" x14ac:dyDescent="0.25">
      <c r="A6">
        <v>69</v>
      </c>
      <c r="B6">
        <v>1</v>
      </c>
      <c r="C6">
        <f>(1.07)^-(B6+1)</f>
        <v>0.87343872827321156</v>
      </c>
      <c r="D6">
        <v>0.98594999999999999</v>
      </c>
      <c r="E6">
        <f>D5</f>
        <v>0.98670999999999998</v>
      </c>
      <c r="F6">
        <v>2.81E-3</v>
      </c>
      <c r="G6">
        <v>1.124E-2</v>
      </c>
      <c r="H6" s="36">
        <f>$C$2*C6*E6*F6</f>
        <v>484348.86889684678</v>
      </c>
      <c r="I6" s="36">
        <f>$D$2*G6*E6*C6</f>
        <v>1453046.6066905407</v>
      </c>
      <c r="K6" s="36">
        <f>SUM(H6:J6)</f>
        <v>1937395.4755873876</v>
      </c>
      <c r="M6" s="14">
        <v>750000</v>
      </c>
      <c r="N6" s="36">
        <f>((L6*$J$1)+M6)*C5*E6</f>
        <v>691619.15887850465</v>
      </c>
      <c r="O6" s="36">
        <f>H6+I6+J6+N6</f>
        <v>2629014.6344658923</v>
      </c>
      <c r="R6" s="36">
        <f>O6-Q6</f>
        <v>2629014.6344658923</v>
      </c>
    </row>
    <row r="7" spans="1:18" x14ac:dyDescent="0.25">
      <c r="A7">
        <v>70</v>
      </c>
      <c r="B7">
        <v>2</v>
      </c>
      <c r="C7">
        <f>(1.07)^-(B7+1)</f>
        <v>0.81629787689085187</v>
      </c>
      <c r="D7">
        <v>0.98514999999999997</v>
      </c>
      <c r="E7">
        <f>D5*D6</f>
        <v>0.97284672449999998</v>
      </c>
      <c r="F7">
        <v>2.9700000000000004E-3</v>
      </c>
      <c r="G7">
        <v>1.1880000000000002E-2</v>
      </c>
      <c r="H7" s="36"/>
      <c r="J7" s="36">
        <f>E2*C6*E7</f>
        <v>84972200.585203946</v>
      </c>
      <c r="K7" s="36">
        <f>SUM(H7:J7)</f>
        <v>84972200.585203946</v>
      </c>
      <c r="O7" s="36">
        <f>H7+I7+J7+N7</f>
        <v>84972200.585203946</v>
      </c>
      <c r="R7" s="36">
        <f>O7-Q7</f>
        <v>84972200.585203946</v>
      </c>
    </row>
    <row r="9" spans="1:18" x14ac:dyDescent="0.25">
      <c r="Q9" t="s">
        <v>89</v>
      </c>
      <c r="R9" s="36">
        <f>SUM(R5:R7)</f>
        <v>90338504.939296007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opLeftCell="N1" workbookViewId="0">
      <selection activeCell="M6" sqref="M6"/>
    </sheetView>
  </sheetViews>
  <sheetFormatPr defaultRowHeight="15" x14ac:dyDescent="0.25"/>
  <cols>
    <col min="3" max="5" width="17.7109375" bestFit="1" customWidth="1"/>
    <col min="8" max="8" width="14" bestFit="1" customWidth="1"/>
    <col min="9" max="9" width="17.7109375" bestFit="1" customWidth="1"/>
    <col min="10" max="11" width="16.5703125" bestFit="1" customWidth="1"/>
    <col min="13" max="13" width="14" bestFit="1" customWidth="1"/>
    <col min="14" max="14" width="15.5703125" bestFit="1" customWidth="1"/>
    <col min="15" max="15" width="16.5703125" bestFit="1" customWidth="1"/>
    <col min="18" max="18" width="16.5703125" bestFit="1" customWidth="1"/>
  </cols>
  <sheetData>
    <row r="1" spans="1:18" x14ac:dyDescent="0.25">
      <c r="A1" s="37"/>
      <c r="B1" s="37" t="s">
        <v>21</v>
      </c>
      <c r="C1" s="37" t="s">
        <v>82</v>
      </c>
      <c r="D1" s="37" t="s">
        <v>23</v>
      </c>
      <c r="E1" s="37" t="s">
        <v>81</v>
      </c>
      <c r="F1" s="37" t="s">
        <v>92</v>
      </c>
      <c r="G1" s="37"/>
      <c r="H1" s="37"/>
      <c r="I1" s="37" t="s">
        <v>39</v>
      </c>
      <c r="J1" s="14">
        <v>5234545.4440942304</v>
      </c>
    </row>
    <row r="2" spans="1:18" x14ac:dyDescent="0.25">
      <c r="A2" s="37"/>
      <c r="B2" s="37"/>
      <c r="C2" s="37">
        <v>200000000</v>
      </c>
      <c r="D2" s="37">
        <v>150000000</v>
      </c>
      <c r="E2" s="37">
        <v>100000000</v>
      </c>
      <c r="F2" s="37"/>
      <c r="G2" s="37"/>
      <c r="H2" s="37"/>
      <c r="I2" s="37"/>
      <c r="J2" s="37"/>
    </row>
    <row r="4" spans="1:18" x14ac:dyDescent="0.25">
      <c r="A4" t="s">
        <v>79</v>
      </c>
      <c r="B4" t="s">
        <v>10</v>
      </c>
      <c r="C4" t="s">
        <v>43</v>
      </c>
      <c r="D4" t="s">
        <v>15</v>
      </c>
      <c r="E4" t="s">
        <v>13</v>
      </c>
      <c r="F4" t="s">
        <v>32</v>
      </c>
      <c r="G4" t="s">
        <v>48</v>
      </c>
      <c r="H4" t="s">
        <v>41</v>
      </c>
      <c r="I4" t="s">
        <v>42</v>
      </c>
      <c r="J4" t="s">
        <v>44</v>
      </c>
      <c r="K4" t="s">
        <v>52</v>
      </c>
      <c r="L4" t="s">
        <v>33</v>
      </c>
      <c r="M4" t="s">
        <v>35</v>
      </c>
      <c r="N4" t="s">
        <v>49</v>
      </c>
      <c r="O4" t="s">
        <v>78</v>
      </c>
      <c r="P4" t="s">
        <v>40</v>
      </c>
      <c r="Q4" t="s">
        <v>77</v>
      </c>
      <c r="R4" t="s">
        <v>47</v>
      </c>
    </row>
    <row r="5" spans="1:18" x14ac:dyDescent="0.25">
      <c r="A5">
        <v>69</v>
      </c>
      <c r="B5">
        <v>0</v>
      </c>
      <c r="C5">
        <f>(1.07)^-(B5+1)</f>
        <v>0.93457943925233644</v>
      </c>
      <c r="D5">
        <v>0.98594999999999999</v>
      </c>
      <c r="E5">
        <v>1</v>
      </c>
      <c r="F5">
        <v>2.81E-3</v>
      </c>
      <c r="G5">
        <v>1.124E-2</v>
      </c>
      <c r="H5" s="36">
        <f>$C$2*C5*E5*F5</f>
        <v>525233.64485981315</v>
      </c>
      <c r="I5" s="36">
        <f>D2*C5*G5*E5</f>
        <v>1575700.9345794392</v>
      </c>
      <c r="K5" s="36">
        <f>SUM(H5:J5)</f>
        <v>2100934.5794392526</v>
      </c>
      <c r="L5">
        <v>0</v>
      </c>
      <c r="M5" s="37">
        <v>750000</v>
      </c>
      <c r="N5" s="36">
        <f>((L5*$J$1)+M5)*1*E5</f>
        <v>750000</v>
      </c>
      <c r="O5" s="36">
        <f>H5+I5+J5+N5</f>
        <v>2850934.5794392526</v>
      </c>
      <c r="R5" s="36">
        <f>O5</f>
        <v>2850934.5794392526</v>
      </c>
    </row>
    <row r="6" spans="1:18" x14ac:dyDescent="0.25">
      <c r="A6">
        <v>70</v>
      </c>
      <c r="B6">
        <v>1</v>
      </c>
      <c r="C6">
        <f>(1.07)^-(B6+1)</f>
        <v>0.87343872827321156</v>
      </c>
      <c r="D6">
        <v>0.98514999999999997</v>
      </c>
      <c r="E6">
        <f>D5</f>
        <v>0.98594999999999999</v>
      </c>
      <c r="F6">
        <v>2.9700000000000004E-3</v>
      </c>
      <c r="G6">
        <v>1.1880000000000002E-2</v>
      </c>
      <c r="J6" s="36">
        <f>E2*C5*E6</f>
        <v>92144859.813084111</v>
      </c>
      <c r="K6" s="36">
        <f>J6</f>
        <v>92144859.813084111</v>
      </c>
      <c r="N6" s="36"/>
      <c r="O6" s="36">
        <f>H6+I6+J6+N6</f>
        <v>92144859.813084111</v>
      </c>
      <c r="R6" s="36">
        <f>O6</f>
        <v>92144859.813084111</v>
      </c>
    </row>
    <row r="8" spans="1:18" x14ac:dyDescent="0.25">
      <c r="Q8" t="s">
        <v>91</v>
      </c>
      <c r="R8" s="36">
        <f>SUM(R5:R6)</f>
        <v>94995794.392523363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O2" sqref="O2"/>
    </sheetView>
  </sheetViews>
  <sheetFormatPr defaultRowHeight="15" x14ac:dyDescent="0.25"/>
  <cols>
    <col min="2" max="2" width="6.5703125" customWidth="1"/>
    <col min="5" max="5" width="13.7109375" bestFit="1" customWidth="1"/>
    <col min="7" max="7" width="11.5703125" bestFit="1" customWidth="1"/>
    <col min="11" max="11" width="15.28515625" bestFit="1" customWidth="1"/>
    <col min="12" max="12" width="12.5703125" bestFit="1" customWidth="1"/>
    <col min="13" max="13" width="15" bestFit="1" customWidth="1"/>
    <col min="14" max="14" width="12.5703125" bestFit="1" customWidth="1"/>
    <col min="15" max="15" width="15.7109375" bestFit="1" customWidth="1"/>
  </cols>
  <sheetData>
    <row r="1" spans="1:16" x14ac:dyDescent="0.25">
      <c r="A1" s="41" t="s">
        <v>12</v>
      </c>
      <c r="B1" s="41"/>
      <c r="C1" s="41"/>
      <c r="D1" s="41"/>
      <c r="E1" s="41"/>
      <c r="F1" s="41"/>
      <c r="G1" s="41"/>
      <c r="H1" s="41"/>
      <c r="I1" s="41"/>
      <c r="J1" s="41" t="s">
        <v>112</v>
      </c>
      <c r="K1" s="41"/>
      <c r="L1" s="41" t="s">
        <v>21</v>
      </c>
      <c r="M1" s="41"/>
      <c r="N1" s="41"/>
      <c r="O1" s="11" t="s">
        <v>25</v>
      </c>
      <c r="P1" t="s">
        <v>26</v>
      </c>
    </row>
    <row r="2" spans="1:16" x14ac:dyDescent="0.25">
      <c r="A2" t="s">
        <v>14</v>
      </c>
      <c r="B2" t="s">
        <v>10</v>
      </c>
      <c r="C2" s="9" t="s">
        <v>11</v>
      </c>
      <c r="D2" t="s">
        <v>15</v>
      </c>
      <c r="E2" s="9" t="s">
        <v>13</v>
      </c>
      <c r="F2" s="9" t="s">
        <v>16</v>
      </c>
      <c r="G2" s="10" t="s">
        <v>17</v>
      </c>
      <c r="H2" s="9" t="s">
        <v>18</v>
      </c>
      <c r="I2" s="10" t="s">
        <v>19</v>
      </c>
      <c r="J2" s="9" t="s">
        <v>53</v>
      </c>
      <c r="K2" s="9" t="s">
        <v>54</v>
      </c>
      <c r="L2" s="10" t="s">
        <v>22</v>
      </c>
      <c r="M2" s="10" t="s">
        <v>23</v>
      </c>
      <c r="N2" s="10" t="s">
        <v>24</v>
      </c>
      <c r="O2" s="25">
        <f>(L3*G29)+(M3*I29)+(N3*K5)</f>
        <v>26877837.157881591</v>
      </c>
      <c r="P2" s="10" t="s">
        <v>27</v>
      </c>
    </row>
    <row r="3" spans="1:16" x14ac:dyDescent="0.25">
      <c r="A3">
        <v>45</v>
      </c>
      <c r="B3">
        <v>0</v>
      </c>
      <c r="C3">
        <f>1.07^-(B3+1)</f>
        <v>0.93457943925233644</v>
      </c>
      <c r="D3">
        <v>0.99697999999999998</v>
      </c>
      <c r="E3">
        <v>1</v>
      </c>
      <c r="F3">
        <v>6.0400000000000004E-4</v>
      </c>
      <c r="G3" s="21">
        <f t="shared" ref="G3:G28" si="0">C3*E3*F3</f>
        <v>5.6448598130841125E-4</v>
      </c>
      <c r="H3">
        <v>2.4160000000000002E-3</v>
      </c>
      <c r="I3">
        <f t="shared" ref="I3:I28" si="1">C3*E3*H3</f>
        <v>2.257943925233645E-3</v>
      </c>
      <c r="J3">
        <f>1.07^-25</f>
        <v>0.18424917752223957</v>
      </c>
      <c r="K3">
        <f>E28</f>
        <v>0.80984107391344529</v>
      </c>
      <c r="L3" s="14">
        <v>200000000</v>
      </c>
      <c r="M3" s="14">
        <v>150000000</v>
      </c>
      <c r="N3" s="14">
        <v>100000000</v>
      </c>
      <c r="P3">
        <f>1*E3</f>
        <v>1</v>
      </c>
    </row>
    <row r="4" spans="1:16" x14ac:dyDescent="0.25">
      <c r="A4">
        <v>46</v>
      </c>
      <c r="B4">
        <v>1</v>
      </c>
      <c r="C4">
        <f t="shared" ref="C4:C28" si="2">1.07^-(B4+1)</f>
        <v>0.87343872827321156</v>
      </c>
      <c r="D4">
        <v>0.99661999999999995</v>
      </c>
      <c r="E4">
        <f>D3</f>
        <v>0.99697999999999998</v>
      </c>
      <c r="F4">
        <v>6.7600000000000006E-4</v>
      </c>
      <c r="G4">
        <f t="shared" si="0"/>
        <v>5.8866143768014666E-4</v>
      </c>
      <c r="H4">
        <v>2.7040000000000002E-3</v>
      </c>
      <c r="I4">
        <f t="shared" si="1"/>
        <v>2.3546457507205867E-3</v>
      </c>
      <c r="P4">
        <f t="shared" ref="P4:P22" si="3">C3*E4</f>
        <v>0.93175700934579442</v>
      </c>
    </row>
    <row r="5" spans="1:16" x14ac:dyDescent="0.25">
      <c r="A5">
        <v>47</v>
      </c>
      <c r="B5">
        <v>2</v>
      </c>
      <c r="C5">
        <f t="shared" si="2"/>
        <v>0.81629787689085187</v>
      </c>
      <c r="D5">
        <v>0.99622999999999995</v>
      </c>
      <c r="E5">
        <f>PRODUCT($D$3:D4)</f>
        <v>0.99361020759999996</v>
      </c>
      <c r="F5">
        <v>7.54E-4</v>
      </c>
      <c r="G5">
        <f t="shared" si="0"/>
        <v>6.1155575480240272E-4</v>
      </c>
      <c r="H5">
        <v>3.016E-3</v>
      </c>
      <c r="I5">
        <f t="shared" si="1"/>
        <v>2.4462230192096109E-3</v>
      </c>
      <c r="J5" t="s">
        <v>20</v>
      </c>
      <c r="K5" s="12">
        <f>J3*K3</f>
        <v>0.14921255179227952</v>
      </c>
      <c r="P5">
        <f t="shared" si="3"/>
        <v>0.86785763612542566</v>
      </c>
    </row>
    <row r="6" spans="1:16" x14ac:dyDescent="0.25">
      <c r="A6">
        <v>48</v>
      </c>
      <c r="B6">
        <v>3</v>
      </c>
      <c r="C6">
        <f t="shared" si="2"/>
        <v>0.7628952120475252</v>
      </c>
      <c r="D6">
        <v>0.99582000000000004</v>
      </c>
      <c r="E6">
        <f>PRODUCT($D$3:D5)</f>
        <v>0.98986429711734791</v>
      </c>
      <c r="F6">
        <v>8.3599999999999994E-4</v>
      </c>
      <c r="G6">
        <f t="shared" si="0"/>
        <v>6.313160446606049E-4</v>
      </c>
      <c r="H6">
        <v>3.3439999999999998E-3</v>
      </c>
      <c r="I6">
        <f t="shared" si="1"/>
        <v>2.5252641786424196E-3</v>
      </c>
      <c r="J6" s="42" t="s">
        <v>28</v>
      </c>
      <c r="K6" s="43">
        <f>O2/P23</f>
        <v>2464581.344892025</v>
      </c>
      <c r="P6">
        <f t="shared" si="3"/>
        <v>0.80802412414694647</v>
      </c>
    </row>
    <row r="7" spans="1:16" x14ac:dyDescent="0.25">
      <c r="A7">
        <v>49</v>
      </c>
      <c r="B7">
        <v>4</v>
      </c>
      <c r="C7">
        <f t="shared" si="2"/>
        <v>0.71298617948366838</v>
      </c>
      <c r="D7">
        <v>0.99539</v>
      </c>
      <c r="E7">
        <f>PRODUCT($D$3:D6)</f>
        <v>0.98572666435539746</v>
      </c>
      <c r="F7">
        <v>9.2200000000000008E-4</v>
      </c>
      <c r="G7">
        <f t="shared" si="0"/>
        <v>6.4799034833608836E-4</v>
      </c>
      <c r="H7">
        <v>3.6880000000000003E-3</v>
      </c>
      <c r="I7">
        <f t="shared" si="1"/>
        <v>2.5919613933443534E-3</v>
      </c>
      <c r="J7" s="42"/>
      <c r="K7" s="43"/>
      <c r="P7">
        <f t="shared" si="3"/>
        <v>0.7520061526243107</v>
      </c>
    </row>
    <row r="8" spans="1:16" x14ac:dyDescent="0.25">
      <c r="A8">
        <v>50</v>
      </c>
      <c r="B8">
        <v>5</v>
      </c>
      <c r="C8">
        <f t="shared" si="2"/>
        <v>0.66634222381651254</v>
      </c>
      <c r="D8">
        <v>0.99492000000000003</v>
      </c>
      <c r="E8">
        <f>PRODUCT($D$3:D7)</f>
        <v>0.98118246443271906</v>
      </c>
      <c r="F8">
        <v>1.0160000000000002E-3</v>
      </c>
      <c r="G8">
        <f t="shared" si="0"/>
        <v>6.6426415820498212E-4</v>
      </c>
      <c r="H8">
        <v>4.0640000000000008E-3</v>
      </c>
      <c r="I8">
        <f t="shared" si="1"/>
        <v>2.6570566328199285E-3</v>
      </c>
      <c r="P8">
        <f t="shared" si="3"/>
        <v>0.69956953669225475</v>
      </c>
    </row>
    <row r="9" spans="1:16" x14ac:dyDescent="0.25">
      <c r="A9">
        <v>51</v>
      </c>
      <c r="B9">
        <v>6</v>
      </c>
      <c r="C9">
        <f t="shared" si="2"/>
        <v>0.62274974188459109</v>
      </c>
      <c r="D9">
        <v>0.99443999999999999</v>
      </c>
      <c r="E9" s="20">
        <f>PRODUCT($D$3:D8)</f>
        <v>0.97619805751340083</v>
      </c>
      <c r="F9">
        <v>1.1119999999999999E-3</v>
      </c>
      <c r="G9">
        <f t="shared" si="0"/>
        <v>6.7601492223931699E-4</v>
      </c>
      <c r="H9">
        <v>4.4479999999999997E-3</v>
      </c>
      <c r="I9">
        <f t="shared" si="1"/>
        <v>2.7040596889572679E-3</v>
      </c>
      <c r="J9" t="s">
        <v>29</v>
      </c>
      <c r="K9" s="16">
        <f>(L3*G29)/P23</f>
        <v>274091.70537203009</v>
      </c>
      <c r="P9">
        <f t="shared" si="3"/>
        <v>0.65048198452883932</v>
      </c>
    </row>
    <row r="10" spans="1:16" x14ac:dyDescent="0.25">
      <c r="A10">
        <v>52</v>
      </c>
      <c r="B10">
        <v>7</v>
      </c>
      <c r="C10">
        <f t="shared" si="2"/>
        <v>0.5820091045650384</v>
      </c>
      <c r="D10">
        <v>0.99390999999999996</v>
      </c>
      <c r="E10">
        <f>PRODUCT($D$3:D9)</f>
        <v>0.97077039631362627</v>
      </c>
      <c r="F10">
        <v>1.2180000000000001E-3</v>
      </c>
      <c r="G10">
        <f t="shared" si="0"/>
        <v>6.8816660067983078E-4</v>
      </c>
      <c r="H10">
        <v>4.8720000000000005E-3</v>
      </c>
      <c r="I10">
        <f t="shared" si="1"/>
        <v>2.7526664027193231E-3</v>
      </c>
      <c r="J10" t="s">
        <v>30</v>
      </c>
      <c r="K10" s="15">
        <f>(M3*I29)/P23</f>
        <v>822275.11611609033</v>
      </c>
      <c r="P10">
        <f t="shared" si="3"/>
        <v>0.60454701373351294</v>
      </c>
    </row>
    <row r="11" spans="1:16" x14ac:dyDescent="0.25">
      <c r="A11">
        <v>53</v>
      </c>
      <c r="B11">
        <v>8</v>
      </c>
      <c r="C11">
        <f t="shared" si="2"/>
        <v>0.54393374258414806</v>
      </c>
      <c r="D11">
        <v>0.99333000000000005</v>
      </c>
      <c r="E11">
        <f>PRODUCT($D$3:D10)</f>
        <v>0.96485840460007621</v>
      </c>
      <c r="F11">
        <v>1.3340000000000001E-3</v>
      </c>
      <c r="G11">
        <f t="shared" si="0"/>
        <v>7.0010860346590481E-4</v>
      </c>
      <c r="H11">
        <v>5.3360000000000005E-3</v>
      </c>
      <c r="I11">
        <f t="shared" si="1"/>
        <v>2.8004344138636192E-3</v>
      </c>
      <c r="J11" t="s">
        <v>31</v>
      </c>
      <c r="K11">
        <f>(N3*K5)/P23</f>
        <v>1368214.5234039046</v>
      </c>
      <c r="P11">
        <f t="shared" si="3"/>
        <v>0.56155637609334186</v>
      </c>
    </row>
    <row r="12" spans="1:16" x14ac:dyDescent="0.25">
      <c r="A12">
        <v>54</v>
      </c>
      <c r="B12">
        <v>9</v>
      </c>
      <c r="C12">
        <f t="shared" si="2"/>
        <v>0.5083492921347178</v>
      </c>
      <c r="D12">
        <v>0.99273</v>
      </c>
      <c r="E12">
        <f>PRODUCT($D$3:D11)</f>
        <v>0.95842279904139371</v>
      </c>
      <c r="F12">
        <v>1.4540000000000002E-3</v>
      </c>
      <c r="G12">
        <f t="shared" si="0"/>
        <v>7.0840850382061175E-4</v>
      </c>
      <c r="H12">
        <v>5.8160000000000009E-3</v>
      </c>
      <c r="I12">
        <f t="shared" si="1"/>
        <v>2.833634015282447E-3</v>
      </c>
      <c r="P12">
        <f t="shared" si="3"/>
        <v>0.52131850006056013</v>
      </c>
    </row>
    <row r="13" spans="1:16" x14ac:dyDescent="0.25">
      <c r="A13">
        <v>55</v>
      </c>
      <c r="B13">
        <v>10</v>
      </c>
      <c r="C13">
        <f t="shared" si="2"/>
        <v>0.47509279638758667</v>
      </c>
      <c r="D13">
        <v>0.99211000000000005</v>
      </c>
      <c r="E13">
        <f>PRODUCT($D$3:D12)</f>
        <v>0.95145506529236279</v>
      </c>
      <c r="F13">
        <v>1.578E-3</v>
      </c>
      <c r="G13">
        <f t="shared" si="0"/>
        <v>7.1330246832366064E-4</v>
      </c>
      <c r="H13">
        <v>6.3119999999999999E-3</v>
      </c>
      <c r="I13">
        <f t="shared" si="1"/>
        <v>2.8532098732946425E-3</v>
      </c>
      <c r="P13">
        <f t="shared" si="3"/>
        <v>0.48367150893936434</v>
      </c>
    </row>
    <row r="14" spans="1:16" x14ac:dyDescent="0.25">
      <c r="A14">
        <v>56</v>
      </c>
      <c r="B14">
        <v>11</v>
      </c>
      <c r="C14">
        <f t="shared" si="2"/>
        <v>0.44401195924073528</v>
      </c>
      <c r="D14">
        <v>0.99153000000000002</v>
      </c>
      <c r="E14">
        <f>PRODUCT($D$3:D13)</f>
        <v>0.94394808482720605</v>
      </c>
      <c r="F14">
        <v>1.6940000000000002E-3</v>
      </c>
      <c r="G14">
        <f t="shared" si="0"/>
        <v>7.0999646013024094E-4</v>
      </c>
      <c r="H14">
        <v>6.7760000000000008E-3</v>
      </c>
      <c r="I14">
        <f t="shared" si="1"/>
        <v>2.8399858405209638E-3</v>
      </c>
      <c r="P14">
        <f t="shared" si="3"/>
        <v>0.44846293526526421</v>
      </c>
    </row>
    <row r="15" spans="1:16" x14ac:dyDescent="0.25">
      <c r="A15">
        <v>57</v>
      </c>
      <c r="B15">
        <v>12</v>
      </c>
      <c r="C15">
        <f t="shared" si="2"/>
        <v>0.41496444788853759</v>
      </c>
      <c r="D15">
        <v>0.99102000000000001</v>
      </c>
      <c r="E15">
        <f>PRODUCT($D$3:D14)</f>
        <v>0.93595284454871963</v>
      </c>
      <c r="F15">
        <v>1.7960000000000001E-3</v>
      </c>
      <c r="G15">
        <f t="shared" si="0"/>
        <v>6.9754333107660679E-4</v>
      </c>
      <c r="H15">
        <v>7.1840000000000003E-3</v>
      </c>
      <c r="I15">
        <f t="shared" si="1"/>
        <v>2.7901733243064272E-3</v>
      </c>
      <c r="P15">
        <f t="shared" si="3"/>
        <v>0.41557425626501632</v>
      </c>
    </row>
    <row r="16" spans="1:16" x14ac:dyDescent="0.25">
      <c r="A16">
        <v>58</v>
      </c>
      <c r="B16">
        <v>13</v>
      </c>
      <c r="C16">
        <f t="shared" si="2"/>
        <v>0.3878172410173249</v>
      </c>
      <c r="D16">
        <v>0.99060999999999999</v>
      </c>
      <c r="E16">
        <f>PRODUCT($D$3:D15)</f>
        <v>0.92754798800467209</v>
      </c>
      <c r="F16">
        <v>1.8780000000000003E-3</v>
      </c>
      <c r="G16">
        <f t="shared" si="0"/>
        <v>6.7555247284075011E-4</v>
      </c>
      <c r="H16">
        <v>7.5120000000000013E-3</v>
      </c>
      <c r="I16">
        <f t="shared" si="1"/>
        <v>2.7022098913630005E-3</v>
      </c>
      <c r="P16">
        <f t="shared" si="3"/>
        <v>0.38489943873248261</v>
      </c>
    </row>
    <row r="17" spans="1:17" x14ac:dyDescent="0.25">
      <c r="A17">
        <v>59</v>
      </c>
      <c r="B17">
        <v>14</v>
      </c>
      <c r="C17">
        <f t="shared" si="2"/>
        <v>0.36244601964235967</v>
      </c>
      <c r="D17">
        <v>0.99029</v>
      </c>
      <c r="E17">
        <f>PRODUCT($D$3:D16)</f>
        <v>0.91883831239730818</v>
      </c>
      <c r="F17">
        <v>1.9420000000000001E-3</v>
      </c>
      <c r="G17">
        <f t="shared" si="0"/>
        <v>6.4674287928326291E-4</v>
      </c>
      <c r="H17">
        <v>7.7680000000000006E-3</v>
      </c>
      <c r="I17">
        <f t="shared" si="1"/>
        <v>2.5869715171330516E-3</v>
      </c>
      <c r="P17">
        <f t="shared" si="3"/>
        <v>0.35634133925493894</v>
      </c>
    </row>
    <row r="18" spans="1:17" x14ac:dyDescent="0.25">
      <c r="A18">
        <v>60</v>
      </c>
      <c r="B18">
        <v>15</v>
      </c>
      <c r="C18">
        <f t="shared" si="2"/>
        <v>0.33873459779659787</v>
      </c>
      <c r="D18">
        <v>0.99000999999999995</v>
      </c>
      <c r="E18">
        <f>PRODUCT($D$3:D17)</f>
        <v>0.90991639238393029</v>
      </c>
      <c r="F18">
        <v>1.9980000000000002E-3</v>
      </c>
      <c r="G18">
        <f t="shared" si="0"/>
        <v>6.1582388607899863E-4</v>
      </c>
      <c r="H18">
        <v>7.9920000000000008E-3</v>
      </c>
      <c r="I18">
        <f t="shared" si="1"/>
        <v>2.4632955443159945E-3</v>
      </c>
      <c r="P18">
        <f t="shared" si="3"/>
        <v>0.32979557462689107</v>
      </c>
    </row>
    <row r="19" spans="1:17" x14ac:dyDescent="0.25">
      <c r="A19">
        <v>61</v>
      </c>
      <c r="B19">
        <v>16</v>
      </c>
      <c r="C19">
        <f t="shared" si="2"/>
        <v>0.31657439046411018</v>
      </c>
      <c r="D19">
        <v>0.98975999999999997</v>
      </c>
      <c r="E19">
        <f>PRODUCT($D$3:D18)</f>
        <v>0.90082632762401482</v>
      </c>
      <c r="F19">
        <v>2.0480000000000003E-3</v>
      </c>
      <c r="G19">
        <f t="shared" si="0"/>
        <v>5.8404566135110739E-4</v>
      </c>
      <c r="H19">
        <v>8.1920000000000014E-3</v>
      </c>
      <c r="I19">
        <f t="shared" si="1"/>
        <v>2.3361826454044296E-3</v>
      </c>
      <c r="P19">
        <f t="shared" si="3"/>
        <v>0.30514104377230694</v>
      </c>
    </row>
    <row r="20" spans="1:17" x14ac:dyDescent="0.25">
      <c r="A20">
        <v>62</v>
      </c>
      <c r="B20">
        <v>17</v>
      </c>
      <c r="C20">
        <f t="shared" si="2"/>
        <v>0.29586391632159825</v>
      </c>
      <c r="D20">
        <v>0.98953999999999998</v>
      </c>
      <c r="E20">
        <f>PRODUCT($D$3:D19)</f>
        <v>0.89160186602914493</v>
      </c>
      <c r="F20">
        <v>2.0920000000000001E-3</v>
      </c>
      <c r="G20">
        <f t="shared" si="0"/>
        <v>5.5185457919529411E-4</v>
      </c>
      <c r="H20">
        <v>8.3680000000000004E-3</v>
      </c>
      <c r="I20">
        <f t="shared" si="1"/>
        <v>2.2074183167811764E-3</v>
      </c>
      <c r="P20">
        <f t="shared" si="3"/>
        <v>0.2822583172748398</v>
      </c>
    </row>
    <row r="21" spans="1:17" x14ac:dyDescent="0.25">
      <c r="A21">
        <v>63</v>
      </c>
      <c r="B21">
        <v>18</v>
      </c>
      <c r="C21">
        <f t="shared" si="2"/>
        <v>0.27650833301083949</v>
      </c>
      <c r="D21">
        <v>0.98929</v>
      </c>
      <c r="E21">
        <f>PRODUCT($D$3:D20)</f>
        <v>0.88227571051048004</v>
      </c>
      <c r="F21">
        <v>2.1420000000000002E-3</v>
      </c>
      <c r="G21">
        <f t="shared" si="0"/>
        <v>5.225550071460411E-4</v>
      </c>
      <c r="H21">
        <v>8.568000000000001E-3</v>
      </c>
      <c r="I21">
        <f t="shared" si="1"/>
        <v>2.0902200285841644E-3</v>
      </c>
      <c r="P21">
        <f t="shared" si="3"/>
        <v>0.26103354698705133</v>
      </c>
    </row>
    <row r="22" spans="1:17" x14ac:dyDescent="0.25">
      <c r="A22">
        <v>64</v>
      </c>
      <c r="B22">
        <v>19</v>
      </c>
      <c r="C22">
        <f t="shared" si="2"/>
        <v>0.2584190028138687</v>
      </c>
      <c r="D22">
        <v>0.98895999999999995</v>
      </c>
      <c r="E22">
        <f>PRODUCT($D$3:D21)</f>
        <v>0.87282653765091278</v>
      </c>
      <c r="F22">
        <v>2.2079999999999999E-3</v>
      </c>
      <c r="G22">
        <f t="shared" si="0"/>
        <v>4.9802535938422098E-4</v>
      </c>
      <c r="H22">
        <v>8.8319999999999996E-3</v>
      </c>
      <c r="I22">
        <f t="shared" si="1"/>
        <v>1.9921014375368839E-3</v>
      </c>
      <c r="P22">
        <f t="shared" si="3"/>
        <v>0.24134381093347662</v>
      </c>
    </row>
    <row r="23" spans="1:17" x14ac:dyDescent="0.25">
      <c r="A23">
        <v>65</v>
      </c>
      <c r="B23">
        <v>20</v>
      </c>
      <c r="C23">
        <f t="shared" si="2"/>
        <v>0.24151308674193336</v>
      </c>
      <c r="D23">
        <v>0.98853999999999997</v>
      </c>
      <c r="E23">
        <f>PRODUCT($D$3:D22)</f>
        <v>0.8631905326752467</v>
      </c>
      <c r="F23">
        <v>2.2920000000000002E-3</v>
      </c>
      <c r="G23">
        <f t="shared" si="0"/>
        <v>4.778173885035264E-4</v>
      </c>
      <c r="H23">
        <v>9.1680000000000008E-3</v>
      </c>
      <c r="I23">
        <f t="shared" si="1"/>
        <v>1.9112695540141056E-3</v>
      </c>
      <c r="P23" s="11">
        <f>SUM(P3:P22)</f>
        <v>10.905640105402618</v>
      </c>
      <c r="Q23">
        <f t="shared" ref="Q23:Q28" si="4">C22*E23</f>
        <v>0.22306483669230939</v>
      </c>
    </row>
    <row r="24" spans="1:17" x14ac:dyDescent="0.25">
      <c r="A24">
        <v>66</v>
      </c>
      <c r="B24">
        <v>21</v>
      </c>
      <c r="C24">
        <f t="shared" si="2"/>
        <v>0.22571316517937698</v>
      </c>
      <c r="D24">
        <v>0.98801000000000005</v>
      </c>
      <c r="E24">
        <f>PRODUCT($D$3:D23)</f>
        <v>0.85329836917078838</v>
      </c>
      <c r="F24">
        <v>2.3980000000000004E-3</v>
      </c>
      <c r="G24">
        <f t="shared" si="0"/>
        <v>4.6185642044355819E-4</v>
      </c>
      <c r="H24">
        <v>9.5920000000000016E-3</v>
      </c>
      <c r="I24">
        <f t="shared" si="1"/>
        <v>1.8474256817742328E-3</v>
      </c>
      <c r="Q24">
        <f t="shared" si="4"/>
        <v>0.2060827230502949</v>
      </c>
    </row>
    <row r="25" spans="1:17" x14ac:dyDescent="0.25">
      <c r="A25">
        <v>67</v>
      </c>
      <c r="B25">
        <v>22</v>
      </c>
      <c r="C25">
        <f t="shared" si="2"/>
        <v>0.21094688334521211</v>
      </c>
      <c r="D25">
        <v>0.98740000000000006</v>
      </c>
      <c r="E25">
        <f>PRODUCT($D$3:D24)</f>
        <v>0.84306732172443066</v>
      </c>
      <c r="F25">
        <v>2.5200000000000001E-3</v>
      </c>
      <c r="G25">
        <f t="shared" si="0"/>
        <v>4.48162908399269E-4</v>
      </c>
      <c r="H25">
        <v>1.008E-2</v>
      </c>
      <c r="I25">
        <f t="shared" si="1"/>
        <v>1.792651633597076E-3</v>
      </c>
      <c r="Q25">
        <f t="shared" si="4"/>
        <v>0.19029139364572137</v>
      </c>
    </row>
    <row r="26" spans="1:17" x14ac:dyDescent="0.25">
      <c r="A26">
        <v>68</v>
      </c>
      <c r="B26">
        <v>23</v>
      </c>
      <c r="C26">
        <f t="shared" si="2"/>
        <v>0.19714661994879637</v>
      </c>
      <c r="D26">
        <v>0.98670999999999998</v>
      </c>
      <c r="E26">
        <f>PRODUCT($D$3:D25)</f>
        <v>0.83244467347070283</v>
      </c>
      <c r="F26">
        <v>2.6580000000000002E-3</v>
      </c>
      <c r="G26">
        <f t="shared" si="0"/>
        <v>4.3621409145254376E-4</v>
      </c>
      <c r="H26">
        <v>1.0632000000000001E-2</v>
      </c>
      <c r="I26">
        <f t="shared" si="1"/>
        <v>1.744856365810175E-3</v>
      </c>
      <c r="Q26">
        <f t="shared" si="4"/>
        <v>0.17560160942596753</v>
      </c>
    </row>
    <row r="27" spans="1:17" x14ac:dyDescent="0.25">
      <c r="A27">
        <v>69</v>
      </c>
      <c r="B27">
        <v>24</v>
      </c>
      <c r="C27">
        <f t="shared" si="2"/>
        <v>0.18424917752223957</v>
      </c>
      <c r="D27">
        <v>0.98594999999999999</v>
      </c>
      <c r="E27">
        <f>PRODUCT($D$3:D26)</f>
        <v>0.8213814837602772</v>
      </c>
      <c r="F27">
        <v>2.81E-3</v>
      </c>
      <c r="G27">
        <f t="shared" si="0"/>
        <v>4.2526220450966629E-4</v>
      </c>
      <c r="H27">
        <v>1.124E-2</v>
      </c>
      <c r="I27">
        <f t="shared" si="1"/>
        <v>1.7010488180386652E-3</v>
      </c>
      <c r="Q27">
        <f t="shared" si="4"/>
        <v>0.16193258321186582</v>
      </c>
    </row>
    <row r="28" spans="1:17" x14ac:dyDescent="0.25">
      <c r="A28">
        <v>70</v>
      </c>
      <c r="B28">
        <v>25</v>
      </c>
      <c r="C28">
        <f t="shared" si="2"/>
        <v>0.17219549301143888</v>
      </c>
      <c r="D28">
        <v>0.98514999999999997</v>
      </c>
      <c r="E28">
        <f>PRODUCT($D$3:D27)</f>
        <v>0.80984107391344529</v>
      </c>
      <c r="G28">
        <f t="shared" si="0"/>
        <v>0</v>
      </c>
      <c r="I28">
        <f t="shared" si="1"/>
        <v>0</v>
      </c>
      <c r="Q28">
        <f t="shared" si="4"/>
        <v>0.14921255179227952</v>
      </c>
    </row>
    <row r="29" spans="1:17" x14ac:dyDescent="0.25">
      <c r="G29" s="26">
        <f>SUM(G3:G27)</f>
        <v>1.4945727473317049E-2</v>
      </c>
      <c r="I29" s="12">
        <f>SUM(I3:I27)</f>
        <v>5.9782909893268198E-2</v>
      </c>
    </row>
    <row r="30" spans="1:17" x14ac:dyDescent="0.25">
      <c r="G30">
        <f t="shared" ref="G30:G40" si="5">C30*E30*F30</f>
        <v>0</v>
      </c>
      <c r="I30">
        <f t="shared" ref="I30:I42" si="6">C30*E30*H30</f>
        <v>0</v>
      </c>
    </row>
    <row r="31" spans="1:17" x14ac:dyDescent="0.25">
      <c r="G31">
        <f t="shared" si="5"/>
        <v>0</v>
      </c>
      <c r="I31">
        <f t="shared" si="6"/>
        <v>0</v>
      </c>
    </row>
    <row r="32" spans="1:17" x14ac:dyDescent="0.25">
      <c r="G32">
        <f t="shared" si="5"/>
        <v>0</v>
      </c>
      <c r="I32">
        <f t="shared" si="6"/>
        <v>0</v>
      </c>
    </row>
    <row r="33" spans="7:9" x14ac:dyDescent="0.25">
      <c r="G33">
        <f t="shared" si="5"/>
        <v>0</v>
      </c>
      <c r="I33">
        <f t="shared" si="6"/>
        <v>0</v>
      </c>
    </row>
    <row r="34" spans="7:9" x14ac:dyDescent="0.25">
      <c r="G34">
        <f t="shared" si="5"/>
        <v>0</v>
      </c>
      <c r="I34">
        <f t="shared" si="6"/>
        <v>0</v>
      </c>
    </row>
    <row r="35" spans="7:9" x14ac:dyDescent="0.25">
      <c r="G35">
        <f t="shared" si="5"/>
        <v>0</v>
      </c>
      <c r="I35">
        <f t="shared" si="6"/>
        <v>0</v>
      </c>
    </row>
    <row r="36" spans="7:9" x14ac:dyDescent="0.25">
      <c r="G36">
        <f t="shared" si="5"/>
        <v>0</v>
      </c>
      <c r="I36">
        <f t="shared" si="6"/>
        <v>0</v>
      </c>
    </row>
    <row r="37" spans="7:9" x14ac:dyDescent="0.25">
      <c r="G37">
        <f t="shared" si="5"/>
        <v>0</v>
      </c>
      <c r="I37">
        <f t="shared" si="6"/>
        <v>0</v>
      </c>
    </row>
    <row r="38" spans="7:9" x14ac:dyDescent="0.25">
      <c r="G38">
        <f t="shared" si="5"/>
        <v>0</v>
      </c>
      <c r="I38">
        <f t="shared" si="6"/>
        <v>0</v>
      </c>
    </row>
    <row r="39" spans="7:9" x14ac:dyDescent="0.25">
      <c r="G39">
        <f t="shared" si="5"/>
        <v>0</v>
      </c>
      <c r="I39">
        <f t="shared" si="6"/>
        <v>0</v>
      </c>
    </row>
    <row r="40" spans="7:9" x14ac:dyDescent="0.25">
      <c r="G40">
        <f t="shared" si="5"/>
        <v>0</v>
      </c>
      <c r="I40">
        <f t="shared" si="6"/>
        <v>0</v>
      </c>
    </row>
    <row r="41" spans="7:9" x14ac:dyDescent="0.25">
      <c r="G41" s="23"/>
      <c r="I41">
        <f t="shared" si="6"/>
        <v>0</v>
      </c>
    </row>
    <row r="42" spans="7:9" x14ac:dyDescent="0.25">
      <c r="G42" s="21"/>
      <c r="I42">
        <f t="shared" si="6"/>
        <v>0</v>
      </c>
    </row>
  </sheetData>
  <mergeCells count="5">
    <mergeCell ref="A1:I1"/>
    <mergeCell ref="J1:K1"/>
    <mergeCell ref="L1:N1"/>
    <mergeCell ref="J6:J7"/>
    <mergeCell ref="K6:K7"/>
  </mergeCells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J7" sqref="J7"/>
    </sheetView>
  </sheetViews>
  <sheetFormatPr defaultRowHeight="15" x14ac:dyDescent="0.25"/>
  <cols>
    <col min="3" max="5" width="17.7109375" bestFit="1" customWidth="1"/>
    <col min="9" max="9" width="13.140625" bestFit="1" customWidth="1"/>
    <col min="10" max="11" width="17.7109375" bestFit="1" customWidth="1"/>
    <col min="15" max="15" width="17.7109375" bestFit="1" customWidth="1"/>
    <col min="16" max="16" width="12.28515625" bestFit="1" customWidth="1"/>
    <col min="18" max="18" width="17.7109375" bestFit="1" customWidth="1"/>
  </cols>
  <sheetData>
    <row r="1" spans="1:18" x14ac:dyDescent="0.25">
      <c r="A1" s="37"/>
      <c r="B1" s="37" t="s">
        <v>21</v>
      </c>
      <c r="C1" s="37" t="s">
        <v>82</v>
      </c>
      <c r="D1" s="37" t="s">
        <v>23</v>
      </c>
      <c r="E1" s="37" t="s">
        <v>81</v>
      </c>
      <c r="F1" s="37" t="s">
        <v>94</v>
      </c>
      <c r="G1" s="37"/>
      <c r="H1" s="37"/>
      <c r="I1" s="37" t="s">
        <v>39</v>
      </c>
      <c r="J1" s="14">
        <v>5234545.4440942304</v>
      </c>
    </row>
    <row r="2" spans="1:18" x14ac:dyDescent="0.25">
      <c r="A2" s="37"/>
      <c r="B2" s="37"/>
      <c r="C2" s="37">
        <v>200000000</v>
      </c>
      <c r="D2" s="37">
        <v>150000000</v>
      </c>
      <c r="E2" s="37">
        <v>100000000</v>
      </c>
      <c r="F2" s="37"/>
      <c r="G2" s="37"/>
      <c r="H2" s="37"/>
      <c r="I2" s="37"/>
      <c r="J2" s="37"/>
    </row>
    <row r="4" spans="1:18" x14ac:dyDescent="0.25">
      <c r="A4" t="s">
        <v>79</v>
      </c>
      <c r="B4" t="s">
        <v>10</v>
      </c>
      <c r="C4" t="s">
        <v>43</v>
      </c>
      <c r="D4" t="s">
        <v>15</v>
      </c>
      <c r="E4" t="s">
        <v>13</v>
      </c>
      <c r="F4" t="s">
        <v>32</v>
      </c>
      <c r="G4" t="s">
        <v>48</v>
      </c>
      <c r="H4" t="s">
        <v>41</v>
      </c>
      <c r="I4" t="s">
        <v>42</v>
      </c>
      <c r="J4" t="s">
        <v>44</v>
      </c>
      <c r="K4" t="s">
        <v>52</v>
      </c>
      <c r="L4" t="s">
        <v>33</v>
      </c>
      <c r="M4" t="s">
        <v>35</v>
      </c>
      <c r="N4" t="s">
        <v>49</v>
      </c>
      <c r="O4" t="s">
        <v>78</v>
      </c>
      <c r="P4" t="s">
        <v>40</v>
      </c>
      <c r="Q4" t="s">
        <v>77</v>
      </c>
      <c r="R4" t="s">
        <v>47</v>
      </c>
    </row>
    <row r="5" spans="1:18" x14ac:dyDescent="0.25">
      <c r="A5">
        <v>70</v>
      </c>
      <c r="B5">
        <v>0</v>
      </c>
      <c r="C5">
        <f>1.07^-(B5+1)</f>
        <v>0.93457943925233644</v>
      </c>
      <c r="D5">
        <v>0.98514999999999997</v>
      </c>
      <c r="E5">
        <v>1</v>
      </c>
      <c r="F5">
        <v>2.9700000000000004E-3</v>
      </c>
      <c r="G5">
        <v>1.1880000000000002E-2</v>
      </c>
      <c r="J5" s="36">
        <f>E2</f>
        <v>100000000</v>
      </c>
      <c r="K5" s="36">
        <f>J5</f>
        <v>100000000</v>
      </c>
      <c r="O5" s="36">
        <f>K5</f>
        <v>100000000</v>
      </c>
      <c r="R5" s="36">
        <f>O5-Q5</f>
        <v>100000000</v>
      </c>
    </row>
    <row r="7" spans="1:18" x14ac:dyDescent="0.25">
      <c r="Q7" t="s">
        <v>93</v>
      </c>
      <c r="R7" s="36">
        <f>SUM(R5)</f>
        <v>100000000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H8" sqref="H8"/>
    </sheetView>
  </sheetViews>
  <sheetFormatPr defaultRowHeight="15" x14ac:dyDescent="0.25"/>
  <cols>
    <col min="8" max="8" width="10.5703125" bestFit="1" customWidth="1"/>
  </cols>
  <sheetData>
    <row r="1" spans="1:8" x14ac:dyDescent="0.25">
      <c r="E1" s="39" t="s">
        <v>36</v>
      </c>
      <c r="F1" s="39"/>
    </row>
    <row r="2" spans="1:8" x14ac:dyDescent="0.25">
      <c r="A2" t="s">
        <v>10</v>
      </c>
      <c r="B2" t="s">
        <v>33</v>
      </c>
      <c r="C2" t="s">
        <v>34</v>
      </c>
      <c r="D2" t="s">
        <v>26</v>
      </c>
      <c r="E2" t="s">
        <v>33</v>
      </c>
      <c r="F2" t="s">
        <v>35</v>
      </c>
      <c r="G2" t="s">
        <v>37</v>
      </c>
    </row>
    <row r="3" spans="1:8" x14ac:dyDescent="0.25">
      <c r="A3">
        <v>0</v>
      </c>
      <c r="B3">
        <v>0.8</v>
      </c>
      <c r="C3">
        <v>600000</v>
      </c>
      <c r="D3">
        <v>1</v>
      </c>
      <c r="E3">
        <f>B3*D3</f>
        <v>0.8</v>
      </c>
      <c r="F3">
        <f>C3*D3</f>
        <v>600000</v>
      </c>
      <c r="G3">
        <v>10.905640105402618</v>
      </c>
    </row>
    <row r="4" spans="1:8" x14ac:dyDescent="0.25">
      <c r="A4">
        <v>1</v>
      </c>
      <c r="B4">
        <v>0.4</v>
      </c>
      <c r="C4">
        <v>400000</v>
      </c>
      <c r="D4">
        <v>0.93175700934579442</v>
      </c>
      <c r="E4">
        <f t="shared" ref="E4:E27" si="0">B4*D4</f>
        <v>0.37270280373831777</v>
      </c>
      <c r="F4">
        <f t="shared" ref="F4:F27" si="1">C4*D4</f>
        <v>372702.80373831774</v>
      </c>
    </row>
    <row r="5" spans="1:8" x14ac:dyDescent="0.25">
      <c r="A5">
        <v>2</v>
      </c>
      <c r="B5">
        <v>0.4</v>
      </c>
      <c r="C5">
        <v>400000</v>
      </c>
      <c r="D5">
        <v>0.86785763612542566</v>
      </c>
      <c r="E5">
        <f t="shared" si="0"/>
        <v>0.3471430544501703</v>
      </c>
      <c r="F5">
        <f t="shared" si="1"/>
        <v>347143.05445017025</v>
      </c>
      <c r="G5" t="s">
        <v>38</v>
      </c>
    </row>
    <row r="6" spans="1:8" x14ac:dyDescent="0.25">
      <c r="A6">
        <v>3</v>
      </c>
      <c r="B6">
        <v>0.4</v>
      </c>
      <c r="C6">
        <v>400000</v>
      </c>
      <c r="D6">
        <v>0.80802412414694647</v>
      </c>
      <c r="E6">
        <f t="shared" si="0"/>
        <v>0.32320964965877863</v>
      </c>
      <c r="F6">
        <f t="shared" si="1"/>
        <v>323209.64965877857</v>
      </c>
      <c r="G6">
        <v>26877837.157881591</v>
      </c>
    </row>
    <row r="7" spans="1:8" x14ac:dyDescent="0.25">
      <c r="A7">
        <v>4</v>
      </c>
      <c r="B7">
        <v>0.4</v>
      </c>
      <c r="C7">
        <v>400000</v>
      </c>
      <c r="D7">
        <v>0.7520061526243107</v>
      </c>
      <c r="E7">
        <f t="shared" si="0"/>
        <v>0.3008024610497243</v>
      </c>
      <c r="F7">
        <f t="shared" si="1"/>
        <v>300802.46104972425</v>
      </c>
    </row>
    <row r="8" spans="1:8" x14ac:dyDescent="0.25">
      <c r="A8">
        <v>5</v>
      </c>
      <c r="B8">
        <v>0.4</v>
      </c>
      <c r="C8">
        <v>400000</v>
      </c>
      <c r="D8">
        <v>0.69956953669225475</v>
      </c>
      <c r="E8">
        <f t="shared" si="0"/>
        <v>0.27982781467690193</v>
      </c>
      <c r="F8">
        <f t="shared" si="1"/>
        <v>279827.81467690191</v>
      </c>
      <c r="G8" t="s">
        <v>39</v>
      </c>
      <c r="H8" s="17">
        <f>(G6+F28)/(G3-E28)</f>
        <v>5234545.4440942304</v>
      </c>
    </row>
    <row r="9" spans="1:8" x14ac:dyDescent="0.25">
      <c r="A9">
        <v>6</v>
      </c>
      <c r="B9">
        <v>0.4</v>
      </c>
      <c r="C9">
        <v>400000</v>
      </c>
      <c r="D9">
        <v>0.65048198452883932</v>
      </c>
      <c r="E9">
        <f t="shared" si="0"/>
        <v>0.26019279381153576</v>
      </c>
      <c r="F9">
        <f t="shared" si="1"/>
        <v>260192.79381153572</v>
      </c>
    </row>
    <row r="10" spans="1:8" x14ac:dyDescent="0.25">
      <c r="A10">
        <v>7</v>
      </c>
      <c r="B10">
        <v>0.4</v>
      </c>
      <c r="C10">
        <v>400000</v>
      </c>
      <c r="D10">
        <v>0.60454701373351294</v>
      </c>
      <c r="E10">
        <f t="shared" si="0"/>
        <v>0.24181880549340518</v>
      </c>
      <c r="F10">
        <f t="shared" si="1"/>
        <v>241818.80549340518</v>
      </c>
    </row>
    <row r="11" spans="1:8" x14ac:dyDescent="0.25">
      <c r="A11">
        <v>8</v>
      </c>
      <c r="B11">
        <v>0.4</v>
      </c>
      <c r="C11">
        <v>400000</v>
      </c>
      <c r="D11">
        <v>0.56155637609334186</v>
      </c>
      <c r="E11">
        <f t="shared" si="0"/>
        <v>0.22462255043733675</v>
      </c>
      <c r="F11">
        <f t="shared" si="1"/>
        <v>224622.55043733673</v>
      </c>
    </row>
    <row r="12" spans="1:8" x14ac:dyDescent="0.25">
      <c r="A12">
        <v>9</v>
      </c>
      <c r="B12">
        <v>0.4</v>
      </c>
      <c r="C12">
        <v>400000</v>
      </c>
      <c r="D12">
        <v>0.52131850006056013</v>
      </c>
      <c r="E12">
        <f t="shared" si="0"/>
        <v>0.20852740002422407</v>
      </c>
      <c r="F12">
        <f t="shared" si="1"/>
        <v>208527.40002422404</v>
      </c>
    </row>
    <row r="13" spans="1:8" x14ac:dyDescent="0.25">
      <c r="A13">
        <v>10</v>
      </c>
      <c r="B13">
        <v>0.4</v>
      </c>
      <c r="C13">
        <v>400000</v>
      </c>
      <c r="D13">
        <v>0.48367150893936434</v>
      </c>
      <c r="E13">
        <f t="shared" si="0"/>
        <v>0.19346860357574575</v>
      </c>
      <c r="F13">
        <f t="shared" si="1"/>
        <v>193468.60357574574</v>
      </c>
    </row>
    <row r="14" spans="1:8" x14ac:dyDescent="0.25">
      <c r="A14">
        <v>11</v>
      </c>
      <c r="B14">
        <v>0.4</v>
      </c>
      <c r="C14">
        <v>400000</v>
      </c>
      <c r="D14">
        <v>0.44846293526526421</v>
      </c>
      <c r="E14">
        <f t="shared" si="0"/>
        <v>0.17938517410610569</v>
      </c>
      <c r="F14">
        <f t="shared" si="1"/>
        <v>179385.1741061057</v>
      </c>
    </row>
    <row r="15" spans="1:8" x14ac:dyDescent="0.25">
      <c r="A15">
        <v>12</v>
      </c>
      <c r="B15">
        <v>0.4</v>
      </c>
      <c r="C15">
        <v>400000</v>
      </c>
      <c r="D15">
        <v>0.41557425626501632</v>
      </c>
      <c r="E15">
        <f t="shared" si="0"/>
        <v>0.16622970250600655</v>
      </c>
      <c r="F15">
        <f t="shared" si="1"/>
        <v>166229.70250600652</v>
      </c>
    </row>
    <row r="16" spans="1:8" x14ac:dyDescent="0.25">
      <c r="A16">
        <v>13</v>
      </c>
      <c r="B16">
        <v>0.4</v>
      </c>
      <c r="C16">
        <v>400000</v>
      </c>
      <c r="D16">
        <v>0.38489943873248261</v>
      </c>
      <c r="E16">
        <f t="shared" si="0"/>
        <v>0.15395977549299306</v>
      </c>
      <c r="F16">
        <f t="shared" si="1"/>
        <v>153959.77549299304</v>
      </c>
    </row>
    <row r="17" spans="1:6" x14ac:dyDescent="0.25">
      <c r="A17">
        <v>14</v>
      </c>
      <c r="B17">
        <v>0.4</v>
      </c>
      <c r="C17">
        <v>400000</v>
      </c>
      <c r="D17">
        <v>0.35634133925493894</v>
      </c>
      <c r="E17">
        <f t="shared" si="0"/>
        <v>0.14253653570197558</v>
      </c>
      <c r="F17">
        <f t="shared" si="1"/>
        <v>142536.53570197558</v>
      </c>
    </row>
    <row r="18" spans="1:6" x14ac:dyDescent="0.25">
      <c r="A18">
        <v>15</v>
      </c>
      <c r="B18">
        <v>0.4</v>
      </c>
      <c r="C18">
        <v>400000</v>
      </c>
      <c r="D18">
        <v>0.32979557462689107</v>
      </c>
      <c r="E18">
        <f t="shared" si="0"/>
        <v>0.13191822985075644</v>
      </c>
      <c r="F18">
        <f t="shared" si="1"/>
        <v>131918.22985075644</v>
      </c>
    </row>
    <row r="19" spans="1:6" x14ac:dyDescent="0.25">
      <c r="A19">
        <v>16</v>
      </c>
      <c r="B19">
        <v>0.4</v>
      </c>
      <c r="C19">
        <v>400000</v>
      </c>
      <c r="D19">
        <v>0.30514104377230694</v>
      </c>
      <c r="E19">
        <f t="shared" si="0"/>
        <v>0.12205641750892278</v>
      </c>
      <c r="F19">
        <f t="shared" si="1"/>
        <v>122056.41750892278</v>
      </c>
    </row>
    <row r="20" spans="1:6" x14ac:dyDescent="0.25">
      <c r="A20">
        <v>17</v>
      </c>
      <c r="B20">
        <v>0.4</v>
      </c>
      <c r="C20">
        <v>400000</v>
      </c>
      <c r="D20">
        <v>0.2822583172748398</v>
      </c>
      <c r="E20">
        <f t="shared" si="0"/>
        <v>0.11290332690993593</v>
      </c>
      <c r="F20">
        <f t="shared" si="1"/>
        <v>112903.32690993592</v>
      </c>
    </row>
    <row r="21" spans="1:6" x14ac:dyDescent="0.25">
      <c r="A21">
        <v>18</v>
      </c>
      <c r="B21">
        <v>0.4</v>
      </c>
      <c r="C21">
        <v>400000</v>
      </c>
      <c r="D21">
        <v>0.26103354698705133</v>
      </c>
      <c r="E21">
        <f t="shared" si="0"/>
        <v>0.10441341879482054</v>
      </c>
      <c r="F21">
        <f t="shared" si="1"/>
        <v>104413.41879482054</v>
      </c>
    </row>
    <row r="22" spans="1:6" x14ac:dyDescent="0.25">
      <c r="A22">
        <v>19</v>
      </c>
      <c r="B22">
        <v>0.4</v>
      </c>
      <c r="C22">
        <v>400000</v>
      </c>
      <c r="D22">
        <v>0.24134381093347662</v>
      </c>
      <c r="E22">
        <f t="shared" si="0"/>
        <v>9.6537524373390651E-2</v>
      </c>
      <c r="F22">
        <f t="shared" si="1"/>
        <v>96537.524373390654</v>
      </c>
    </row>
    <row r="23" spans="1:6" x14ac:dyDescent="0.25">
      <c r="A23">
        <v>20</v>
      </c>
      <c r="C23">
        <v>750000</v>
      </c>
      <c r="D23">
        <v>0.22306483669230939</v>
      </c>
      <c r="E23">
        <f t="shared" si="0"/>
        <v>0</v>
      </c>
      <c r="F23">
        <f t="shared" si="1"/>
        <v>167298.62751923205</v>
      </c>
    </row>
    <row r="24" spans="1:6" x14ac:dyDescent="0.25">
      <c r="A24">
        <v>21</v>
      </c>
      <c r="C24">
        <v>750000</v>
      </c>
      <c r="D24">
        <v>0.2060827230502949</v>
      </c>
      <c r="E24">
        <f t="shared" si="0"/>
        <v>0</v>
      </c>
      <c r="F24">
        <f t="shared" si="1"/>
        <v>154562.04228772118</v>
      </c>
    </row>
    <row r="25" spans="1:6" x14ac:dyDescent="0.25">
      <c r="A25">
        <v>22</v>
      </c>
      <c r="C25">
        <v>750000</v>
      </c>
      <c r="D25">
        <v>0.19029139364572137</v>
      </c>
      <c r="E25">
        <f t="shared" si="0"/>
        <v>0</v>
      </c>
      <c r="F25">
        <f t="shared" si="1"/>
        <v>142718.54523429103</v>
      </c>
    </row>
    <row r="26" spans="1:6" x14ac:dyDescent="0.25">
      <c r="A26">
        <v>23</v>
      </c>
      <c r="C26">
        <v>750000</v>
      </c>
      <c r="D26">
        <v>0.17560160942596753</v>
      </c>
      <c r="E26">
        <f t="shared" si="0"/>
        <v>0</v>
      </c>
      <c r="F26">
        <f t="shared" si="1"/>
        <v>131701.20706947564</v>
      </c>
    </row>
    <row r="27" spans="1:6" x14ac:dyDescent="0.25">
      <c r="A27">
        <v>24</v>
      </c>
      <c r="C27">
        <v>750000</v>
      </c>
      <c r="D27">
        <v>0.16193258321186582</v>
      </c>
      <c r="E27">
        <f t="shared" si="0"/>
        <v>0</v>
      </c>
      <c r="F27">
        <f t="shared" si="1"/>
        <v>121449.43740889936</v>
      </c>
    </row>
    <row r="28" spans="1:6" x14ac:dyDescent="0.25">
      <c r="E28">
        <f>SUM(E3:E27)</f>
        <v>4.7622560421610487</v>
      </c>
      <c r="F28">
        <f>SUM(F3:F27)</f>
        <v>5279985.901680666</v>
      </c>
    </row>
    <row r="41" spans="5:5" x14ac:dyDescent="0.25">
      <c r="E41" s="22"/>
    </row>
  </sheetData>
  <mergeCells count="1"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zoomScaleNormal="100" workbookViewId="0">
      <selection activeCell="I1" sqref="I1"/>
    </sheetView>
  </sheetViews>
  <sheetFormatPr defaultRowHeight="15" x14ac:dyDescent="0.25"/>
  <cols>
    <col min="3" max="3" width="12.5703125" bestFit="1" customWidth="1"/>
    <col min="4" max="4" width="15" bestFit="1" customWidth="1"/>
    <col min="5" max="5" width="12.5703125" bestFit="1" customWidth="1"/>
    <col min="6" max="6" width="12.5703125" customWidth="1"/>
    <col min="7" max="7" width="10" customWidth="1"/>
    <col min="8" max="8" width="11.5703125" bestFit="1" customWidth="1"/>
    <col min="9" max="9" width="14.28515625" bestFit="1" customWidth="1"/>
    <col min="10" max="10" width="14.28515625" customWidth="1"/>
    <col min="12" max="12" width="9.140625" style="14"/>
    <col min="13" max="13" width="11.5703125" style="14" bestFit="1" customWidth="1"/>
    <col min="14" max="14" width="12.140625" style="14" bestFit="1" customWidth="1"/>
    <col min="16" max="16" width="13.85546875" style="14" bestFit="1" customWidth="1"/>
    <col min="17" max="17" width="14.7109375" bestFit="1" customWidth="1"/>
    <col min="18" max="18" width="11.5703125" bestFit="1" customWidth="1"/>
  </cols>
  <sheetData>
    <row r="1" spans="1:18" x14ac:dyDescent="0.25">
      <c r="B1" s="40" t="s">
        <v>21</v>
      </c>
      <c r="C1" s="10" t="s">
        <v>22</v>
      </c>
      <c r="D1" s="10" t="s">
        <v>23</v>
      </c>
      <c r="E1" s="10" t="s">
        <v>24</v>
      </c>
      <c r="F1" s="10" t="s">
        <v>56</v>
      </c>
      <c r="G1" s="10"/>
      <c r="H1" t="s">
        <v>39</v>
      </c>
      <c r="I1" s="14">
        <v>5234545.4440942304</v>
      </c>
      <c r="J1" s="14"/>
    </row>
    <row r="2" spans="1:18" x14ac:dyDescent="0.25">
      <c r="B2" s="40"/>
      <c r="C2" s="14">
        <v>200000000</v>
      </c>
      <c r="D2" s="14">
        <v>150000000</v>
      </c>
      <c r="E2" s="14">
        <v>100000000</v>
      </c>
      <c r="F2" s="14"/>
    </row>
    <row r="4" spans="1:18" x14ac:dyDescent="0.25">
      <c r="A4" t="s">
        <v>51</v>
      </c>
      <c r="B4" t="s">
        <v>10</v>
      </c>
      <c r="C4" t="s">
        <v>43</v>
      </c>
      <c r="D4" t="s">
        <v>13</v>
      </c>
      <c r="E4" t="s">
        <v>32</v>
      </c>
      <c r="F4" t="s">
        <v>48</v>
      </c>
      <c r="G4" t="s">
        <v>41</v>
      </c>
      <c r="H4" t="s">
        <v>42</v>
      </c>
      <c r="I4" t="s">
        <v>44</v>
      </c>
      <c r="J4" t="s">
        <v>52</v>
      </c>
      <c r="K4" t="s">
        <v>33</v>
      </c>
      <c r="L4" s="14" t="s">
        <v>34</v>
      </c>
      <c r="M4" s="14" t="s">
        <v>49</v>
      </c>
      <c r="N4" s="14" t="s">
        <v>45</v>
      </c>
      <c r="O4" t="s">
        <v>40</v>
      </c>
      <c r="P4" s="14" t="s">
        <v>46</v>
      </c>
      <c r="Q4" t="s">
        <v>47</v>
      </c>
    </row>
    <row r="5" spans="1:18" x14ac:dyDescent="0.25">
      <c r="A5">
        <v>45</v>
      </c>
      <c r="B5">
        <v>0</v>
      </c>
      <c r="C5">
        <f t="shared" ref="C5:C30" si="0">1.07^-(B5+1)</f>
        <v>0.93457943925233644</v>
      </c>
      <c r="D5">
        <v>1</v>
      </c>
      <c r="E5">
        <v>6.0400000000000004E-4</v>
      </c>
      <c r="F5">
        <v>2.4160000000000002E-3</v>
      </c>
      <c r="G5">
        <f t="shared" ref="G5:G29" si="1">$C$2*C5*D5*E5</f>
        <v>112897.19626168226</v>
      </c>
      <c r="H5" s="15">
        <f t="shared" ref="H5:H29" si="2">$D$2*C5*D5*F5</f>
        <v>338691.58878504677</v>
      </c>
      <c r="J5">
        <f t="shared" ref="J5:J30" si="3">SUM(G5:I5)</f>
        <v>451588.78504672903</v>
      </c>
      <c r="K5">
        <v>0.8</v>
      </c>
      <c r="L5" s="14">
        <v>600000</v>
      </c>
      <c r="M5" s="14">
        <f>((K5*$I$1)+L5)*1*D5</f>
        <v>4787636.3552753851</v>
      </c>
      <c r="N5" s="14">
        <f t="shared" ref="N5:N30" si="4">G5+H5+I5+M5</f>
        <v>5239225.1403221143</v>
      </c>
      <c r="O5">
        <v>1</v>
      </c>
      <c r="P5" s="14">
        <f t="shared" ref="P5:P24" si="5">$I$1*O5</f>
        <v>5234545.4440942304</v>
      </c>
      <c r="Q5" s="18">
        <f t="shared" ref="Q5:Q30" si="6">N5-P5</f>
        <v>4679.6962278839201</v>
      </c>
      <c r="R5" s="18"/>
    </row>
    <row r="6" spans="1:18" x14ac:dyDescent="0.25">
      <c r="A6">
        <v>46</v>
      </c>
      <c r="B6">
        <v>1</v>
      </c>
      <c r="C6">
        <f t="shared" si="0"/>
        <v>0.87343872827321156</v>
      </c>
      <c r="D6">
        <v>0.99697999999999998</v>
      </c>
      <c r="E6">
        <v>6.7600000000000006E-4</v>
      </c>
      <c r="F6">
        <v>2.7040000000000002E-3</v>
      </c>
      <c r="G6">
        <f t="shared" si="1"/>
        <v>117732.28753602935</v>
      </c>
      <c r="H6" s="15">
        <f t="shared" si="2"/>
        <v>353196.86260808801</v>
      </c>
      <c r="J6">
        <f t="shared" si="3"/>
        <v>470929.15014411736</v>
      </c>
      <c r="K6">
        <v>0.4</v>
      </c>
      <c r="L6" s="14">
        <v>400000</v>
      </c>
      <c r="M6" s="14">
        <f>((K6*$I$1)+L6)*C5*D6</f>
        <v>2323632.5670478754</v>
      </c>
      <c r="N6" s="14">
        <f t="shared" si="4"/>
        <v>2794561.7171919928</v>
      </c>
      <c r="O6">
        <v>0.93175700934579442</v>
      </c>
      <c r="P6" s="14">
        <f t="shared" si="5"/>
        <v>4877324.4082738934</v>
      </c>
      <c r="Q6" s="18">
        <f t="shared" si="6"/>
        <v>-2082762.6910819006</v>
      </c>
      <c r="R6" s="18"/>
    </row>
    <row r="7" spans="1:18" x14ac:dyDescent="0.25">
      <c r="A7">
        <v>47</v>
      </c>
      <c r="B7">
        <v>2</v>
      </c>
      <c r="C7">
        <f t="shared" si="0"/>
        <v>0.81629787689085187</v>
      </c>
      <c r="D7">
        <v>0.99361020759999996</v>
      </c>
      <c r="E7">
        <v>7.54E-4</v>
      </c>
      <c r="F7">
        <v>3.016E-3</v>
      </c>
      <c r="G7">
        <f t="shared" si="1"/>
        <v>122311.15096048055</v>
      </c>
      <c r="H7" s="15">
        <f t="shared" si="2"/>
        <v>366933.45288144163</v>
      </c>
      <c r="J7">
        <f t="shared" si="3"/>
        <v>489244.60384192219</v>
      </c>
      <c r="K7">
        <v>0.4</v>
      </c>
      <c r="L7" s="14">
        <v>400000</v>
      </c>
      <c r="M7" s="14">
        <f t="shared" ref="M7:M29" si="7">((K7*$I$1)+L7)*C6*D7</f>
        <v>2164279.1485712649</v>
      </c>
      <c r="N7" s="14">
        <f t="shared" si="4"/>
        <v>2653523.7524131872</v>
      </c>
      <c r="O7">
        <v>0.86785763612542566</v>
      </c>
      <c r="P7" s="14">
        <f t="shared" si="5"/>
        <v>4542840.2353027351</v>
      </c>
      <c r="Q7" s="18">
        <f t="shared" si="6"/>
        <v>-1889316.4828895479</v>
      </c>
      <c r="R7" s="18"/>
    </row>
    <row r="8" spans="1:18" x14ac:dyDescent="0.25">
      <c r="A8">
        <v>48</v>
      </c>
      <c r="B8">
        <v>3</v>
      </c>
      <c r="C8">
        <f t="shared" si="0"/>
        <v>0.7628952120475252</v>
      </c>
      <c r="D8">
        <v>0.98986429711734791</v>
      </c>
      <c r="E8">
        <v>8.3599999999999994E-4</v>
      </c>
      <c r="F8">
        <v>3.3439999999999998E-3</v>
      </c>
      <c r="G8">
        <f t="shared" si="1"/>
        <v>126263.20893212099</v>
      </c>
      <c r="H8" s="15">
        <f t="shared" si="2"/>
        <v>378789.62679636292</v>
      </c>
      <c r="J8">
        <f t="shared" si="3"/>
        <v>505052.83572848391</v>
      </c>
      <c r="K8">
        <v>0.4</v>
      </c>
      <c r="L8" s="14">
        <v>400000</v>
      </c>
      <c r="M8" s="14">
        <f t="shared" si="7"/>
        <v>2015065.2487674307</v>
      </c>
      <c r="N8" s="14">
        <f t="shared" si="4"/>
        <v>2520118.0844959146</v>
      </c>
      <c r="O8">
        <v>0.80802412414694647</v>
      </c>
      <c r="P8" s="14">
        <f t="shared" si="5"/>
        <v>4229638.9977716291</v>
      </c>
      <c r="Q8" s="18">
        <f t="shared" si="6"/>
        <v>-1709520.9132757145</v>
      </c>
      <c r="R8" s="18"/>
    </row>
    <row r="9" spans="1:18" x14ac:dyDescent="0.25">
      <c r="A9">
        <v>49</v>
      </c>
      <c r="B9">
        <v>4</v>
      </c>
      <c r="C9">
        <f t="shared" si="0"/>
        <v>0.71298617948366838</v>
      </c>
      <c r="D9">
        <v>0.98572666435539746</v>
      </c>
      <c r="E9">
        <v>9.2200000000000008E-4</v>
      </c>
      <c r="F9">
        <v>3.6880000000000003E-3</v>
      </c>
      <c r="G9">
        <f t="shared" si="1"/>
        <v>129598.06966721766</v>
      </c>
      <c r="H9" s="15">
        <f t="shared" si="2"/>
        <v>388794.20900165295</v>
      </c>
      <c r="J9">
        <f t="shared" si="3"/>
        <v>518392.27866887063</v>
      </c>
      <c r="K9">
        <v>0.4</v>
      </c>
      <c r="L9" s="14">
        <v>400000</v>
      </c>
      <c r="M9" s="14">
        <f t="shared" si="7"/>
        <v>1875366.6131098908</v>
      </c>
      <c r="N9" s="14">
        <f t="shared" si="4"/>
        <v>2393758.8917787615</v>
      </c>
      <c r="O9">
        <v>0.7520061526243107</v>
      </c>
      <c r="P9" s="14">
        <f t="shared" si="5"/>
        <v>3936410.3801504159</v>
      </c>
      <c r="Q9" s="18">
        <f t="shared" si="6"/>
        <v>-1542651.4883716544</v>
      </c>
      <c r="R9" s="18"/>
    </row>
    <row r="10" spans="1:18" x14ac:dyDescent="0.25">
      <c r="A10">
        <v>50</v>
      </c>
      <c r="B10">
        <v>5</v>
      </c>
      <c r="C10">
        <f t="shared" si="0"/>
        <v>0.66634222381651254</v>
      </c>
      <c r="D10">
        <v>0.98118246443271906</v>
      </c>
      <c r="E10">
        <v>1.0160000000000002E-3</v>
      </c>
      <c r="F10">
        <v>4.0640000000000008E-3</v>
      </c>
      <c r="G10">
        <f t="shared" si="1"/>
        <v>132852.83164099645</v>
      </c>
      <c r="H10" s="15">
        <f t="shared" si="2"/>
        <v>398558.49492298934</v>
      </c>
      <c r="J10">
        <f t="shared" si="3"/>
        <v>531411.32656398579</v>
      </c>
      <c r="K10">
        <v>0.4</v>
      </c>
      <c r="L10" s="14">
        <v>400000</v>
      </c>
      <c r="M10" s="14">
        <f t="shared" si="7"/>
        <v>1744599.2271247236</v>
      </c>
      <c r="N10" s="14">
        <f t="shared" si="4"/>
        <v>2276010.5536887096</v>
      </c>
      <c r="O10">
        <v>0.69956953669225475</v>
      </c>
      <c r="P10" s="14">
        <f t="shared" si="5"/>
        <v>3661928.5311195538</v>
      </c>
      <c r="Q10" s="18">
        <f t="shared" si="6"/>
        <v>-1385917.9774308442</v>
      </c>
      <c r="R10" s="18"/>
    </row>
    <row r="11" spans="1:18" x14ac:dyDescent="0.25">
      <c r="A11">
        <v>51</v>
      </c>
      <c r="B11">
        <v>6</v>
      </c>
      <c r="C11">
        <f t="shared" si="0"/>
        <v>0.62274974188459109</v>
      </c>
      <c r="D11">
        <v>0.97619805751340083</v>
      </c>
      <c r="E11">
        <v>1.1119999999999999E-3</v>
      </c>
      <c r="F11">
        <v>4.4479999999999997E-3</v>
      </c>
      <c r="G11">
        <f t="shared" si="1"/>
        <v>135202.98444786339</v>
      </c>
      <c r="H11" s="15">
        <f t="shared" si="2"/>
        <v>405608.9533435902</v>
      </c>
      <c r="J11">
        <f t="shared" si="3"/>
        <v>540811.93779145356</v>
      </c>
      <c r="K11">
        <v>0.4</v>
      </c>
      <c r="L11" s="14">
        <v>400000</v>
      </c>
      <c r="M11" s="14">
        <f t="shared" si="7"/>
        <v>1622183.7972438596</v>
      </c>
      <c r="N11" s="14">
        <f t="shared" si="4"/>
        <v>2162995.7350353133</v>
      </c>
      <c r="O11">
        <v>0.65048198452883932</v>
      </c>
      <c r="P11" s="14">
        <f t="shared" si="5"/>
        <v>3404977.5085808095</v>
      </c>
      <c r="Q11" s="18">
        <f t="shared" si="6"/>
        <v>-1241981.7735454962</v>
      </c>
      <c r="R11" s="18"/>
    </row>
    <row r="12" spans="1:18" x14ac:dyDescent="0.25">
      <c r="A12">
        <v>52</v>
      </c>
      <c r="B12">
        <v>7</v>
      </c>
      <c r="C12">
        <f t="shared" si="0"/>
        <v>0.5820091045650384</v>
      </c>
      <c r="D12">
        <v>0.97077039631362627</v>
      </c>
      <c r="E12">
        <v>1.2180000000000001E-3</v>
      </c>
      <c r="F12">
        <v>4.8720000000000005E-3</v>
      </c>
      <c r="G12">
        <f t="shared" si="1"/>
        <v>137633.32013596615</v>
      </c>
      <c r="H12" s="15">
        <f t="shared" si="2"/>
        <v>412899.96040789841</v>
      </c>
      <c r="J12">
        <f t="shared" si="3"/>
        <v>550533.28054386459</v>
      </c>
      <c r="K12">
        <v>0.4</v>
      </c>
      <c r="L12" s="14">
        <v>400000</v>
      </c>
      <c r="M12" s="14">
        <f t="shared" si="7"/>
        <v>1507630.3320852183</v>
      </c>
      <c r="N12" s="14">
        <f t="shared" si="4"/>
        <v>2058163.612629083</v>
      </c>
      <c r="O12">
        <v>0.60454701373351294</v>
      </c>
      <c r="P12" s="14">
        <f t="shared" si="5"/>
        <v>3164528.8164795325</v>
      </c>
      <c r="Q12" s="18">
        <f t="shared" si="6"/>
        <v>-1106365.2038504495</v>
      </c>
      <c r="R12" s="18"/>
    </row>
    <row r="13" spans="1:18" x14ac:dyDescent="0.25">
      <c r="A13">
        <v>53</v>
      </c>
      <c r="B13">
        <v>8</v>
      </c>
      <c r="C13">
        <f t="shared" si="0"/>
        <v>0.54393374258414806</v>
      </c>
      <c r="D13">
        <v>0.96485840460007621</v>
      </c>
      <c r="E13">
        <v>1.3340000000000001E-3</v>
      </c>
      <c r="F13">
        <v>5.3360000000000005E-3</v>
      </c>
      <c r="G13">
        <f t="shared" si="1"/>
        <v>140021.72069318095</v>
      </c>
      <c r="H13" s="15">
        <f t="shared" si="2"/>
        <v>420065.16207954288</v>
      </c>
      <c r="J13">
        <f t="shared" si="3"/>
        <v>560086.88277272379</v>
      </c>
      <c r="K13">
        <v>0.4</v>
      </c>
      <c r="L13" s="14">
        <v>400000</v>
      </c>
      <c r="M13" s="14">
        <f t="shared" si="7"/>
        <v>1400419.4984699246</v>
      </c>
      <c r="N13" s="14">
        <f t="shared" si="4"/>
        <v>1960506.3812426482</v>
      </c>
      <c r="O13">
        <v>0.56155637609334186</v>
      </c>
      <c r="P13" s="14">
        <f t="shared" si="5"/>
        <v>2939492.370081469</v>
      </c>
      <c r="Q13" s="18">
        <f t="shared" si="6"/>
        <v>-978985.98883882072</v>
      </c>
      <c r="R13" s="18"/>
    </row>
    <row r="14" spans="1:18" x14ac:dyDescent="0.25">
      <c r="A14">
        <v>54</v>
      </c>
      <c r="B14">
        <v>9</v>
      </c>
      <c r="C14">
        <f t="shared" si="0"/>
        <v>0.5083492921347178</v>
      </c>
      <c r="D14">
        <v>0.95842279904139371</v>
      </c>
      <c r="E14">
        <v>1.4540000000000002E-3</v>
      </c>
      <c r="F14">
        <v>5.8160000000000009E-3</v>
      </c>
      <c r="G14">
        <f t="shared" si="1"/>
        <v>141681.70076412233</v>
      </c>
      <c r="H14" s="15">
        <f t="shared" si="2"/>
        <v>425045.10229236697</v>
      </c>
      <c r="J14">
        <f t="shared" si="3"/>
        <v>566726.80305648933</v>
      </c>
      <c r="K14">
        <v>0.4</v>
      </c>
      <c r="L14" s="14">
        <v>400000</v>
      </c>
      <c r="M14" s="14">
        <f t="shared" si="7"/>
        <v>1300073.5517898414</v>
      </c>
      <c r="N14" s="14">
        <f t="shared" si="4"/>
        <v>1866800.3548463308</v>
      </c>
      <c r="O14">
        <v>0.52131850006056013</v>
      </c>
      <c r="P14" s="14">
        <f t="shared" si="5"/>
        <v>2728865.3794140429</v>
      </c>
      <c r="Q14" s="18">
        <f t="shared" si="6"/>
        <v>-862065.0245677121</v>
      </c>
      <c r="R14" s="18"/>
    </row>
    <row r="15" spans="1:18" x14ac:dyDescent="0.25">
      <c r="A15">
        <v>55</v>
      </c>
      <c r="B15">
        <v>10</v>
      </c>
      <c r="C15">
        <f t="shared" si="0"/>
        <v>0.47509279638758667</v>
      </c>
      <c r="D15">
        <v>0.95145506529236279</v>
      </c>
      <c r="E15">
        <v>1.578E-3</v>
      </c>
      <c r="F15">
        <v>6.3119999999999999E-3</v>
      </c>
      <c r="G15">
        <f t="shared" si="1"/>
        <v>142660.49366473212</v>
      </c>
      <c r="H15" s="15">
        <f t="shared" si="2"/>
        <v>427981.48099419638</v>
      </c>
      <c r="J15">
        <f t="shared" si="3"/>
        <v>570641.97465892846</v>
      </c>
      <c r="K15">
        <v>0.4</v>
      </c>
      <c r="L15" s="14">
        <v>400000</v>
      </c>
      <c r="M15" s="14">
        <f t="shared" si="7"/>
        <v>1206188.8009984384</v>
      </c>
      <c r="N15" s="14">
        <f t="shared" si="4"/>
        <v>1776830.775657367</v>
      </c>
      <c r="O15">
        <v>0.48367150893936434</v>
      </c>
      <c r="P15" s="14">
        <f t="shared" si="5"/>
        <v>2531800.4935567314</v>
      </c>
      <c r="Q15" s="18">
        <f t="shared" si="6"/>
        <v>-754969.71789936442</v>
      </c>
      <c r="R15" s="18"/>
    </row>
    <row r="16" spans="1:18" x14ac:dyDescent="0.25">
      <c r="A16">
        <v>56</v>
      </c>
      <c r="B16">
        <v>11</v>
      </c>
      <c r="C16">
        <f t="shared" si="0"/>
        <v>0.44401195924073528</v>
      </c>
      <c r="D16">
        <v>0.94394808482720605</v>
      </c>
      <c r="E16">
        <v>1.6940000000000002E-3</v>
      </c>
      <c r="F16">
        <v>6.7760000000000008E-3</v>
      </c>
      <c r="G16">
        <f t="shared" si="1"/>
        <v>141999.29202604818</v>
      </c>
      <c r="H16" s="15">
        <f t="shared" si="2"/>
        <v>425997.87607814453</v>
      </c>
      <c r="J16">
        <f t="shared" si="3"/>
        <v>567997.16810419271</v>
      </c>
      <c r="K16">
        <v>0.4</v>
      </c>
      <c r="L16" s="14">
        <v>400000</v>
      </c>
      <c r="M16" s="14">
        <f t="shared" si="7"/>
        <v>1118385.0199612717</v>
      </c>
      <c r="N16" s="14">
        <f t="shared" si="4"/>
        <v>1686382.1880654644</v>
      </c>
      <c r="O16">
        <v>0.44846293526526421</v>
      </c>
      <c r="P16" s="14">
        <f t="shared" si="5"/>
        <v>2347499.6146379146</v>
      </c>
      <c r="Q16" s="18">
        <f t="shared" si="6"/>
        <v>-661117.4265724502</v>
      </c>
      <c r="R16" s="18"/>
    </row>
    <row r="17" spans="1:18" x14ac:dyDescent="0.25">
      <c r="A17">
        <v>57</v>
      </c>
      <c r="B17">
        <v>12</v>
      </c>
      <c r="C17">
        <f t="shared" si="0"/>
        <v>0.41496444788853759</v>
      </c>
      <c r="D17">
        <v>0.93595284454871963</v>
      </c>
      <c r="E17">
        <v>1.7960000000000001E-3</v>
      </c>
      <c r="F17">
        <v>7.1840000000000003E-3</v>
      </c>
      <c r="G17">
        <f t="shared" si="1"/>
        <v>139508.66621532137</v>
      </c>
      <c r="H17" s="15">
        <f t="shared" si="2"/>
        <v>418525.99864596408</v>
      </c>
      <c r="J17">
        <f t="shared" si="3"/>
        <v>558034.66486128548</v>
      </c>
      <c r="K17">
        <v>0.4</v>
      </c>
      <c r="L17" s="14">
        <v>400000</v>
      </c>
      <c r="M17" s="14">
        <f t="shared" si="7"/>
        <v>1036366.6344319624</v>
      </c>
      <c r="N17" s="14">
        <f t="shared" si="4"/>
        <v>1594401.299293248</v>
      </c>
      <c r="O17">
        <v>0.41557425626501632</v>
      </c>
      <c r="P17" s="14">
        <f t="shared" si="5"/>
        <v>2175342.3298148895</v>
      </c>
      <c r="Q17" s="18">
        <f t="shared" si="6"/>
        <v>-580941.03052164149</v>
      </c>
      <c r="R17" s="18"/>
    </row>
    <row r="18" spans="1:18" x14ac:dyDescent="0.25">
      <c r="A18">
        <v>58</v>
      </c>
      <c r="B18">
        <v>13</v>
      </c>
      <c r="C18">
        <f t="shared" si="0"/>
        <v>0.3878172410173249</v>
      </c>
      <c r="D18">
        <v>0.92754798800467209</v>
      </c>
      <c r="E18">
        <v>1.8780000000000003E-3</v>
      </c>
      <c r="F18">
        <v>7.5120000000000013E-3</v>
      </c>
      <c r="G18">
        <f t="shared" si="1"/>
        <v>135110.49456815002</v>
      </c>
      <c r="H18" s="15">
        <f t="shared" si="2"/>
        <v>405331.48370445007</v>
      </c>
      <c r="J18">
        <f t="shared" si="3"/>
        <v>540441.9782726001</v>
      </c>
      <c r="K18">
        <v>0.4</v>
      </c>
      <c r="L18" s="14">
        <v>400000</v>
      </c>
      <c r="M18" s="14">
        <f t="shared" si="7"/>
        <v>959869.21687361051</v>
      </c>
      <c r="N18" s="14">
        <f t="shared" si="4"/>
        <v>1500311.1951462105</v>
      </c>
      <c r="O18">
        <v>0.38489943873248261</v>
      </c>
      <c r="P18" s="14">
        <f t="shared" si="5"/>
        <v>2014773.6034515433</v>
      </c>
      <c r="Q18" s="18">
        <f t="shared" si="6"/>
        <v>-514462.40830533276</v>
      </c>
      <c r="R18" s="18"/>
    </row>
    <row r="19" spans="1:18" x14ac:dyDescent="0.25">
      <c r="A19">
        <v>59</v>
      </c>
      <c r="B19">
        <v>14</v>
      </c>
      <c r="C19">
        <f t="shared" si="0"/>
        <v>0.36244601964235967</v>
      </c>
      <c r="D19">
        <v>0.91883831239730818</v>
      </c>
      <c r="E19">
        <v>1.9420000000000001E-3</v>
      </c>
      <c r="F19">
        <v>7.7680000000000006E-3</v>
      </c>
      <c r="G19">
        <f t="shared" si="1"/>
        <v>129348.57585665259</v>
      </c>
      <c r="H19" s="15">
        <f t="shared" si="2"/>
        <v>388045.72756995779</v>
      </c>
      <c r="J19">
        <f t="shared" si="3"/>
        <v>517394.30342661036</v>
      </c>
      <c r="K19">
        <v>0.4</v>
      </c>
      <c r="L19" s="14">
        <v>400000</v>
      </c>
      <c r="M19" s="14">
        <f t="shared" si="7"/>
        <v>888650.50927772664</v>
      </c>
      <c r="N19" s="14">
        <f t="shared" si="4"/>
        <v>1406044.8127043371</v>
      </c>
      <c r="O19">
        <v>0.35634133925493894</v>
      </c>
      <c r="P19" s="14">
        <f t="shared" si="5"/>
        <v>1865284.9339393771</v>
      </c>
      <c r="Q19" s="18">
        <f t="shared" si="6"/>
        <v>-459240.12123504002</v>
      </c>
      <c r="R19" s="18"/>
    </row>
    <row r="20" spans="1:18" x14ac:dyDescent="0.25">
      <c r="A20">
        <v>60</v>
      </c>
      <c r="B20">
        <v>15</v>
      </c>
      <c r="C20">
        <f t="shared" si="0"/>
        <v>0.33873459779659787</v>
      </c>
      <c r="D20">
        <v>0.90991639238393029</v>
      </c>
      <c r="E20">
        <v>1.9980000000000002E-3</v>
      </c>
      <c r="F20">
        <v>7.9920000000000008E-3</v>
      </c>
      <c r="G20">
        <f t="shared" si="1"/>
        <v>123164.77721579971</v>
      </c>
      <c r="H20" s="15">
        <f t="shared" si="2"/>
        <v>369494.33164739917</v>
      </c>
      <c r="J20">
        <f t="shared" si="3"/>
        <v>492659.1088631989</v>
      </c>
      <c r="K20">
        <v>0.4</v>
      </c>
      <c r="L20" s="14">
        <v>400000</v>
      </c>
      <c r="M20" s="14">
        <f t="shared" si="7"/>
        <v>822450.19890900911</v>
      </c>
      <c r="N20" s="14">
        <f t="shared" si="4"/>
        <v>1315109.307772208</v>
      </c>
      <c r="O20">
        <v>0.32979557462689107</v>
      </c>
      <c r="P20" s="14">
        <f t="shared" si="5"/>
        <v>1726329.9226456315</v>
      </c>
      <c r="Q20" s="18">
        <f t="shared" si="6"/>
        <v>-411220.61487342347</v>
      </c>
      <c r="R20" s="18"/>
    </row>
    <row r="21" spans="1:18" x14ac:dyDescent="0.25">
      <c r="A21">
        <v>61</v>
      </c>
      <c r="B21">
        <v>16</v>
      </c>
      <c r="C21">
        <f t="shared" si="0"/>
        <v>0.31657439046411018</v>
      </c>
      <c r="D21">
        <v>0.90082632762401482</v>
      </c>
      <c r="E21">
        <v>2.0480000000000003E-3</v>
      </c>
      <c r="F21">
        <v>8.1920000000000014E-3</v>
      </c>
      <c r="G21">
        <f t="shared" si="1"/>
        <v>116809.13227022145</v>
      </c>
      <c r="H21" s="15">
        <f t="shared" si="2"/>
        <v>350427.39681066439</v>
      </c>
      <c r="J21">
        <f t="shared" si="3"/>
        <v>467236.52908088581</v>
      </c>
      <c r="K21">
        <v>0.4</v>
      </c>
      <c r="L21" s="14">
        <v>400000</v>
      </c>
      <c r="M21" s="14">
        <f t="shared" si="7"/>
        <v>760966.28170271788</v>
      </c>
      <c r="N21" s="14">
        <f t="shared" si="4"/>
        <v>1228202.8107836037</v>
      </c>
      <c r="O21">
        <v>0.30514104377230694</v>
      </c>
      <c r="P21" s="14">
        <f t="shared" si="5"/>
        <v>1597274.6604844874</v>
      </c>
      <c r="Q21" s="18">
        <f t="shared" si="6"/>
        <v>-369071.84970088373</v>
      </c>
      <c r="R21" s="18"/>
    </row>
    <row r="22" spans="1:18" x14ac:dyDescent="0.25">
      <c r="A22">
        <v>62</v>
      </c>
      <c r="B22">
        <v>17</v>
      </c>
      <c r="C22">
        <f t="shared" si="0"/>
        <v>0.29586391632159825</v>
      </c>
      <c r="D22">
        <v>0.89160186602914493</v>
      </c>
      <c r="E22">
        <v>2.0920000000000001E-3</v>
      </c>
      <c r="F22">
        <v>8.3680000000000004E-3</v>
      </c>
      <c r="G22">
        <f t="shared" si="1"/>
        <v>110370.91583905883</v>
      </c>
      <c r="H22" s="15">
        <f t="shared" si="2"/>
        <v>331112.7475171765</v>
      </c>
      <c r="J22">
        <f t="shared" si="3"/>
        <v>441483.66335623531</v>
      </c>
      <c r="K22">
        <v>0.4</v>
      </c>
      <c r="L22" s="14">
        <v>400000</v>
      </c>
      <c r="M22" s="14">
        <f t="shared" si="7"/>
        <v>703900.92240942258</v>
      </c>
      <c r="N22" s="14">
        <f t="shared" si="4"/>
        <v>1145384.5857656579</v>
      </c>
      <c r="O22">
        <v>0.2822583172748398</v>
      </c>
      <c r="P22" s="14">
        <f t="shared" si="5"/>
        <v>1477493.9887487164</v>
      </c>
      <c r="Q22" s="18">
        <f t="shared" si="6"/>
        <v>-332109.40298305848</v>
      </c>
      <c r="R22" s="18"/>
    </row>
    <row r="23" spans="1:18" x14ac:dyDescent="0.25">
      <c r="A23">
        <v>63</v>
      </c>
      <c r="B23">
        <v>18</v>
      </c>
      <c r="C23">
        <f t="shared" si="0"/>
        <v>0.27650833301083949</v>
      </c>
      <c r="D23">
        <v>0.88227571051048004</v>
      </c>
      <c r="E23">
        <v>2.1420000000000002E-3</v>
      </c>
      <c r="F23">
        <v>8.568000000000001E-3</v>
      </c>
      <c r="G23">
        <f t="shared" si="1"/>
        <v>104511.00142920822</v>
      </c>
      <c r="H23" s="15">
        <f t="shared" si="2"/>
        <v>313533.00428762467</v>
      </c>
      <c r="J23">
        <f t="shared" si="3"/>
        <v>418044.00571683288</v>
      </c>
      <c r="K23">
        <v>0.4</v>
      </c>
      <c r="L23" s="14">
        <v>400000</v>
      </c>
      <c r="M23" s="14">
        <f t="shared" si="7"/>
        <v>650970.2044495513</v>
      </c>
      <c r="N23" s="14">
        <f t="shared" si="4"/>
        <v>1069014.2101663842</v>
      </c>
      <c r="O23">
        <v>0.26103354698705133</v>
      </c>
      <c r="P23" s="14">
        <f t="shared" si="5"/>
        <v>1366391.9641368268</v>
      </c>
      <c r="Q23" s="18">
        <f t="shared" si="6"/>
        <v>-297377.75397044257</v>
      </c>
      <c r="R23" s="18"/>
    </row>
    <row r="24" spans="1:18" x14ac:dyDescent="0.25">
      <c r="A24">
        <v>64</v>
      </c>
      <c r="B24">
        <v>19</v>
      </c>
      <c r="C24">
        <f t="shared" si="0"/>
        <v>0.2584190028138687</v>
      </c>
      <c r="D24">
        <v>0.87282653765091278</v>
      </c>
      <c r="E24">
        <v>2.2079999999999999E-3</v>
      </c>
      <c r="F24">
        <v>8.8319999999999996E-3</v>
      </c>
      <c r="G24">
        <f t="shared" si="1"/>
        <v>99605.071876844187</v>
      </c>
      <c r="H24" s="15">
        <f t="shared" si="2"/>
        <v>298815.21563053259</v>
      </c>
      <c r="J24">
        <f t="shared" si="3"/>
        <v>398420.28750737675</v>
      </c>
      <c r="K24">
        <v>0.4</v>
      </c>
      <c r="L24" s="14">
        <v>400000</v>
      </c>
      <c r="M24" s="14">
        <f t="shared" si="7"/>
        <v>601867.58276625851</v>
      </c>
      <c r="N24" s="14">
        <f t="shared" si="4"/>
        <v>1000287.8702736353</v>
      </c>
      <c r="O24">
        <v>0.24134381093347662</v>
      </c>
      <c r="P24" s="14">
        <f t="shared" si="5"/>
        <v>1263325.1459821693</v>
      </c>
      <c r="Q24" s="18">
        <f t="shared" si="6"/>
        <v>-263037.27570853406</v>
      </c>
      <c r="R24" s="18"/>
    </row>
    <row r="25" spans="1:18" x14ac:dyDescent="0.25">
      <c r="A25">
        <v>65</v>
      </c>
      <c r="B25">
        <v>20</v>
      </c>
      <c r="C25">
        <f t="shared" si="0"/>
        <v>0.24151308674193336</v>
      </c>
      <c r="D25">
        <v>0.8631905326752467</v>
      </c>
      <c r="E25">
        <v>2.2920000000000002E-3</v>
      </c>
      <c r="F25">
        <v>9.1680000000000008E-3</v>
      </c>
      <c r="G25">
        <f t="shared" si="1"/>
        <v>95563.477700705276</v>
      </c>
      <c r="H25" s="15">
        <f t="shared" si="2"/>
        <v>286690.43310211581</v>
      </c>
      <c r="J25">
        <f t="shared" si="3"/>
        <v>382253.9108028211</v>
      </c>
      <c r="L25" s="14">
        <v>750000</v>
      </c>
      <c r="M25" s="14">
        <f t="shared" si="7"/>
        <v>167298.62751923205</v>
      </c>
      <c r="N25" s="14">
        <f t="shared" si="4"/>
        <v>549552.53832205315</v>
      </c>
      <c r="Q25" s="18">
        <f t="shared" si="6"/>
        <v>549552.53832205315</v>
      </c>
      <c r="R25" s="18"/>
    </row>
    <row r="26" spans="1:18" x14ac:dyDescent="0.25">
      <c r="A26">
        <v>66</v>
      </c>
      <c r="B26">
        <v>21</v>
      </c>
      <c r="C26">
        <f t="shared" si="0"/>
        <v>0.22571316517937698</v>
      </c>
      <c r="D26">
        <v>0.85329836917078838</v>
      </c>
      <c r="E26">
        <v>2.3980000000000004E-3</v>
      </c>
      <c r="F26">
        <v>9.5920000000000016E-3</v>
      </c>
      <c r="G26">
        <f t="shared" si="1"/>
        <v>92371.284088711633</v>
      </c>
      <c r="H26" s="15">
        <f t="shared" si="2"/>
        <v>277113.85226613493</v>
      </c>
      <c r="J26">
        <f t="shared" si="3"/>
        <v>369485.13635484653</v>
      </c>
      <c r="L26" s="14">
        <v>750000</v>
      </c>
      <c r="M26" s="14">
        <f t="shared" si="7"/>
        <v>154562.04228772118</v>
      </c>
      <c r="N26" s="14">
        <f t="shared" si="4"/>
        <v>524047.17864256771</v>
      </c>
      <c r="Q26" s="18">
        <f t="shared" si="6"/>
        <v>524047.17864256771</v>
      </c>
      <c r="R26" s="18"/>
    </row>
    <row r="27" spans="1:18" x14ac:dyDescent="0.25">
      <c r="A27">
        <v>67</v>
      </c>
      <c r="B27">
        <v>22</v>
      </c>
      <c r="C27">
        <f t="shared" si="0"/>
        <v>0.21094688334521211</v>
      </c>
      <c r="D27">
        <v>0.84306732172443066</v>
      </c>
      <c r="E27">
        <v>2.5200000000000001E-3</v>
      </c>
      <c r="F27">
        <v>1.008E-2</v>
      </c>
      <c r="G27">
        <f t="shared" si="1"/>
        <v>89632.581679853814</v>
      </c>
      <c r="H27" s="15">
        <f t="shared" si="2"/>
        <v>268897.74503956141</v>
      </c>
      <c r="J27">
        <f t="shared" si="3"/>
        <v>358530.32671941526</v>
      </c>
      <c r="L27" s="14">
        <v>750000</v>
      </c>
      <c r="M27" s="14">
        <f t="shared" si="7"/>
        <v>142718.54523429103</v>
      </c>
      <c r="N27" s="14">
        <f t="shared" si="4"/>
        <v>501248.87195370626</v>
      </c>
      <c r="Q27" s="18">
        <f t="shared" si="6"/>
        <v>501248.87195370626</v>
      </c>
      <c r="R27" s="18"/>
    </row>
    <row r="28" spans="1:18" x14ac:dyDescent="0.25">
      <c r="A28">
        <v>68</v>
      </c>
      <c r="B28">
        <v>23</v>
      </c>
      <c r="C28">
        <f t="shared" si="0"/>
        <v>0.19714661994879637</v>
      </c>
      <c r="D28" s="13">
        <v>0.83244467347070283</v>
      </c>
      <c r="E28">
        <v>2.6580000000000002E-3</v>
      </c>
      <c r="F28">
        <v>1.0632000000000001E-2</v>
      </c>
      <c r="G28">
        <f t="shared" si="1"/>
        <v>87242.818290508745</v>
      </c>
      <c r="H28" s="15">
        <f t="shared" si="2"/>
        <v>261728.45487152622</v>
      </c>
      <c r="J28">
        <f t="shared" si="3"/>
        <v>348971.27316203498</v>
      </c>
      <c r="L28" s="14">
        <v>750000</v>
      </c>
      <c r="M28" s="14">
        <f t="shared" si="7"/>
        <v>131701.20706947567</v>
      </c>
      <c r="N28" s="14">
        <f t="shared" si="4"/>
        <v>480672.48023151065</v>
      </c>
      <c r="Q28" s="18">
        <f t="shared" si="6"/>
        <v>480672.48023151065</v>
      </c>
      <c r="R28" s="18"/>
    </row>
    <row r="29" spans="1:18" x14ac:dyDescent="0.25">
      <c r="A29">
        <v>69</v>
      </c>
      <c r="B29">
        <v>24</v>
      </c>
      <c r="C29">
        <f t="shared" si="0"/>
        <v>0.18424917752223957</v>
      </c>
      <c r="D29">
        <v>0.8213814837602772</v>
      </c>
      <c r="E29">
        <v>2.81E-3</v>
      </c>
      <c r="F29">
        <v>1.124E-2</v>
      </c>
      <c r="G29">
        <f t="shared" si="1"/>
        <v>85052.440901933252</v>
      </c>
      <c r="H29" s="15">
        <f t="shared" si="2"/>
        <v>255157.32270579974</v>
      </c>
      <c r="J29">
        <f t="shared" si="3"/>
        <v>340209.76360773301</v>
      </c>
      <c r="L29" s="14">
        <v>750000</v>
      </c>
      <c r="M29" s="14">
        <f t="shared" si="7"/>
        <v>121449.43740889938</v>
      </c>
      <c r="N29" s="14">
        <f t="shared" si="4"/>
        <v>461659.20101663237</v>
      </c>
      <c r="Q29" s="18">
        <f t="shared" si="6"/>
        <v>461659.20101663237</v>
      </c>
      <c r="R29" s="18"/>
    </row>
    <row r="30" spans="1:18" x14ac:dyDescent="0.25">
      <c r="A30">
        <v>70</v>
      </c>
      <c r="B30">
        <v>25</v>
      </c>
      <c r="C30">
        <f t="shared" si="0"/>
        <v>0.17219549301143888</v>
      </c>
      <c r="D30">
        <v>0.80984107391344529</v>
      </c>
      <c r="E30">
        <v>2.9700000000000004E-3</v>
      </c>
      <c r="F30">
        <v>1.1880000000000002E-2</v>
      </c>
      <c r="I30" s="19">
        <f>$E$2*C29*D30</f>
        <v>14921255.179227952</v>
      </c>
      <c r="J30">
        <f t="shared" si="3"/>
        <v>14921255.179227952</v>
      </c>
      <c r="N30" s="14">
        <f t="shared" si="4"/>
        <v>14921255.179227952</v>
      </c>
      <c r="Q30" s="18">
        <f t="shared" si="6"/>
        <v>14921255.179227952</v>
      </c>
      <c r="R30" s="18"/>
    </row>
    <row r="31" spans="1:18" x14ac:dyDescent="0.25">
      <c r="M31" s="14">
        <f>SUM(M5:M29)</f>
        <v>30208231.570785008</v>
      </c>
      <c r="P31" s="14" t="s">
        <v>50</v>
      </c>
      <c r="Q31" s="24">
        <f>SUM(Q5:Q30)</f>
        <v>0</v>
      </c>
    </row>
  </sheetData>
  <mergeCells count="1">
    <mergeCell ref="B1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M18" workbookViewId="0">
      <selection activeCell="J1" sqref="J1"/>
    </sheetView>
  </sheetViews>
  <sheetFormatPr defaultRowHeight="15" x14ac:dyDescent="0.25"/>
  <cols>
    <col min="3" max="3" width="12.5703125" bestFit="1" customWidth="1"/>
    <col min="4" max="4" width="12.5703125" customWidth="1"/>
    <col min="5" max="5" width="14.85546875" bestFit="1" customWidth="1"/>
    <col min="6" max="6" width="12.5703125" bestFit="1" customWidth="1"/>
    <col min="8" max="9" width="11.5703125" bestFit="1" customWidth="1"/>
    <col min="10" max="10" width="14.28515625" bestFit="1" customWidth="1"/>
    <col min="14" max="15" width="11.5703125" bestFit="1" customWidth="1"/>
    <col min="17" max="17" width="13.85546875" bestFit="1" customWidth="1"/>
    <col min="18" max="18" width="11.5703125" bestFit="1" customWidth="1"/>
  </cols>
  <sheetData>
    <row r="1" spans="1:18" x14ac:dyDescent="0.25">
      <c r="B1" s="40" t="s">
        <v>21</v>
      </c>
      <c r="C1" s="10" t="s">
        <v>22</v>
      </c>
      <c r="D1" s="10" t="s">
        <v>23</v>
      </c>
      <c r="E1" s="10" t="s">
        <v>24</v>
      </c>
      <c r="G1" s="10" t="s">
        <v>57</v>
      </c>
      <c r="H1" s="10"/>
      <c r="I1" t="s">
        <v>39</v>
      </c>
      <c r="J1" s="14">
        <v>5234545.4440942304</v>
      </c>
      <c r="K1" s="14"/>
      <c r="M1" s="14"/>
      <c r="N1" s="14"/>
      <c r="O1" s="14"/>
      <c r="Q1" s="14"/>
    </row>
    <row r="2" spans="1:18" x14ac:dyDescent="0.25">
      <c r="B2" s="40"/>
      <c r="C2" s="14">
        <v>200000000</v>
      </c>
      <c r="D2" s="14">
        <v>150000000</v>
      </c>
      <c r="E2" s="14">
        <v>100000000</v>
      </c>
      <c r="G2" s="14"/>
      <c r="M2" s="14"/>
      <c r="N2" s="14"/>
      <c r="O2" s="14"/>
      <c r="Q2" s="14"/>
    </row>
    <row r="3" spans="1:18" x14ac:dyDescent="0.25">
      <c r="M3" s="14"/>
      <c r="N3" s="14"/>
      <c r="O3" s="14"/>
      <c r="Q3" s="14"/>
    </row>
    <row r="4" spans="1:18" x14ac:dyDescent="0.25">
      <c r="A4" t="s">
        <v>51</v>
      </c>
      <c r="B4" t="s">
        <v>10</v>
      </c>
      <c r="C4" t="s">
        <v>43</v>
      </c>
      <c r="D4" t="s">
        <v>15</v>
      </c>
      <c r="E4" t="s">
        <v>13</v>
      </c>
      <c r="F4" t="s">
        <v>32</v>
      </c>
      <c r="G4" t="s">
        <v>48</v>
      </c>
      <c r="H4" t="s">
        <v>41</v>
      </c>
      <c r="I4" t="s">
        <v>42</v>
      </c>
      <c r="J4" t="s">
        <v>44</v>
      </c>
      <c r="K4" t="s">
        <v>52</v>
      </c>
      <c r="L4" t="s">
        <v>33</v>
      </c>
      <c r="M4" s="14" t="s">
        <v>34</v>
      </c>
      <c r="N4" s="14" t="s">
        <v>49</v>
      </c>
      <c r="O4" s="14" t="s">
        <v>45</v>
      </c>
      <c r="P4" t="s">
        <v>40</v>
      </c>
      <c r="Q4" s="14" t="s">
        <v>46</v>
      </c>
      <c r="R4" t="s">
        <v>47</v>
      </c>
    </row>
    <row r="5" spans="1:18" x14ac:dyDescent="0.25">
      <c r="A5">
        <v>46</v>
      </c>
      <c r="B5">
        <v>0</v>
      </c>
      <c r="C5">
        <f t="shared" ref="C5:C29" si="0">1.07^-(B5+1)</f>
        <v>0.93457943925233644</v>
      </c>
      <c r="D5">
        <v>0.99661999999999995</v>
      </c>
      <c r="E5">
        <v>1</v>
      </c>
      <c r="F5">
        <v>6.7600000000000006E-4</v>
      </c>
      <c r="G5">
        <v>2.7040000000000002E-3</v>
      </c>
      <c r="H5" s="15">
        <f>$C$2*C5*E5*F5</f>
        <v>126355.1401869159</v>
      </c>
      <c r="I5" s="15">
        <f>$D$2*C5*E5*G5</f>
        <v>379065.42056074768</v>
      </c>
      <c r="K5">
        <f t="shared" ref="K5:K28" si="1">SUM(H5:J5)</f>
        <v>505420.56074766361</v>
      </c>
      <c r="L5">
        <v>0.4</v>
      </c>
      <c r="M5" s="14">
        <v>400000</v>
      </c>
      <c r="N5" s="14">
        <f>((L5*$J$1)+M5)*1*E5</f>
        <v>2493818.1776376925</v>
      </c>
      <c r="O5" s="14">
        <f t="shared" ref="O5:O28" si="2">H5+I5+J5+N5</f>
        <v>2999238.738385356</v>
      </c>
      <c r="P5">
        <v>1</v>
      </c>
      <c r="Q5" s="14">
        <f t="shared" ref="Q5:Q23" si="3">$J$1*P5</f>
        <v>5234545.4440942304</v>
      </c>
      <c r="R5" s="18">
        <f t="shared" ref="R5:R29" si="4">O5-Q5</f>
        <v>-2235306.7057088744</v>
      </c>
    </row>
    <row r="6" spans="1:18" x14ac:dyDescent="0.25">
      <c r="A6">
        <v>47</v>
      </c>
      <c r="B6">
        <v>1</v>
      </c>
      <c r="C6">
        <f t="shared" si="0"/>
        <v>0.87343872827321156</v>
      </c>
      <c r="D6">
        <v>0.99622999999999995</v>
      </c>
      <c r="E6">
        <f>D5</f>
        <v>0.99661999999999995</v>
      </c>
      <c r="F6">
        <v>7.54E-4</v>
      </c>
      <c r="G6">
        <v>3.016E-3</v>
      </c>
      <c r="H6" s="15">
        <f t="shared" ref="H6:H28" si="5">$C$2*C6*E6*F6</f>
        <v>131269.36501004454</v>
      </c>
      <c r="I6" s="15">
        <f t="shared" ref="I6:I28" si="6">$D$2*C6*E6*G6</f>
        <v>393808.09503013355</v>
      </c>
      <c r="K6">
        <f t="shared" si="1"/>
        <v>525077.46004017815</v>
      </c>
      <c r="L6">
        <v>0.4</v>
      </c>
      <c r="M6" s="14">
        <v>400000</v>
      </c>
      <c r="N6" s="14">
        <f>((L6*$J$1)+M6)*C5*E6</f>
        <v>2322793.5254180157</v>
      </c>
      <c r="O6" s="14">
        <f t="shared" si="2"/>
        <v>2847870.9854581938</v>
      </c>
      <c r="P6">
        <f>C5*E6</f>
        <v>0.93142056074766355</v>
      </c>
      <c r="Q6" s="14">
        <f t="shared" si="3"/>
        <v>4875563.2527973754</v>
      </c>
      <c r="R6" s="18">
        <f t="shared" si="4"/>
        <v>-2027692.2673391816</v>
      </c>
    </row>
    <row r="7" spans="1:18" x14ac:dyDescent="0.25">
      <c r="A7">
        <v>48</v>
      </c>
      <c r="B7">
        <v>2</v>
      </c>
      <c r="C7">
        <f t="shared" si="0"/>
        <v>0.81629787689085187</v>
      </c>
      <c r="D7">
        <v>0.99582000000000004</v>
      </c>
      <c r="E7">
        <f>PRODUCT($D$5:D6)</f>
        <v>0.99286274259999985</v>
      </c>
      <c r="F7">
        <v>8.3599999999999994E-4</v>
      </c>
      <c r="G7">
        <v>3.3439999999999998E-3</v>
      </c>
      <c r="H7" s="15">
        <f t="shared" si="5"/>
        <v>135510.87640410985</v>
      </c>
      <c r="I7" s="15">
        <f t="shared" si="6"/>
        <v>406532.62921232951</v>
      </c>
      <c r="K7">
        <f t="shared" si="1"/>
        <v>542043.50561643939</v>
      </c>
      <c r="L7">
        <v>0.4</v>
      </c>
      <c r="M7" s="14">
        <v>400000</v>
      </c>
      <c r="N7" s="14">
        <f t="shared" ref="N7:N28" si="7">((L7*$J$1)+M7)*C6*E7</f>
        <v>2162651.0222684015</v>
      </c>
      <c r="O7" s="14">
        <f t="shared" si="2"/>
        <v>2704694.527884841</v>
      </c>
      <c r="P7">
        <f t="shared" ref="P7:P23" si="8">C6*E7</f>
        <v>0.86720477124639683</v>
      </c>
      <c r="Q7" s="14">
        <f t="shared" si="3"/>
        <v>4539422.7844246058</v>
      </c>
      <c r="R7" s="18">
        <f t="shared" si="4"/>
        <v>-1834728.2565397648</v>
      </c>
    </row>
    <row r="8" spans="1:18" x14ac:dyDescent="0.25">
      <c r="A8">
        <v>49</v>
      </c>
      <c r="B8">
        <v>3</v>
      </c>
      <c r="C8">
        <f t="shared" si="0"/>
        <v>0.7628952120475252</v>
      </c>
      <c r="D8">
        <v>0.99539</v>
      </c>
      <c r="E8">
        <f>PRODUCT($D$5:D7)</f>
        <v>0.9887125763359319</v>
      </c>
      <c r="F8">
        <v>9.2200000000000008E-4</v>
      </c>
      <c r="G8">
        <v>3.6880000000000003E-3</v>
      </c>
      <c r="H8" s="15">
        <f t="shared" si="5"/>
        <v>139089.98630255662</v>
      </c>
      <c r="I8" s="15">
        <f t="shared" si="6"/>
        <v>417269.95890766982</v>
      </c>
      <c r="K8">
        <f t="shared" si="1"/>
        <v>556359.94521022646</v>
      </c>
      <c r="L8">
        <v>0.4</v>
      </c>
      <c r="M8" s="14">
        <v>400000</v>
      </c>
      <c r="N8" s="14">
        <f t="shared" si="7"/>
        <v>2012720.69251899</v>
      </c>
      <c r="O8" s="14">
        <f t="shared" si="2"/>
        <v>2569080.6377292164</v>
      </c>
      <c r="P8">
        <f t="shared" si="8"/>
        <v>0.80708397691830547</v>
      </c>
      <c r="Q8" s="14">
        <f t="shared" si="3"/>
        <v>4224717.7543791691</v>
      </c>
      <c r="R8" s="18">
        <f t="shared" si="4"/>
        <v>-1655637.1166499527</v>
      </c>
    </row>
    <row r="9" spans="1:18" x14ac:dyDescent="0.25">
      <c r="A9">
        <v>50</v>
      </c>
      <c r="B9">
        <v>4</v>
      </c>
      <c r="C9">
        <f t="shared" si="0"/>
        <v>0.71298617948366838</v>
      </c>
      <c r="D9">
        <v>0.99492000000000003</v>
      </c>
      <c r="E9">
        <f>PRODUCT($D$5:D8)</f>
        <v>0.98415461135902327</v>
      </c>
      <c r="F9">
        <v>1.0160000000000002E-3</v>
      </c>
      <c r="G9">
        <v>4.0640000000000008E-3</v>
      </c>
      <c r="H9" s="15">
        <f t="shared" si="5"/>
        <v>142583.13091121806</v>
      </c>
      <c r="I9" s="15">
        <f t="shared" si="6"/>
        <v>427749.39273365418</v>
      </c>
      <c r="K9">
        <f t="shared" si="1"/>
        <v>570332.52364487224</v>
      </c>
      <c r="L9">
        <v>0.4</v>
      </c>
      <c r="M9" s="14">
        <v>400000</v>
      </c>
      <c r="N9" s="14">
        <f t="shared" si="7"/>
        <v>1872375.7477817549</v>
      </c>
      <c r="O9" s="14">
        <f t="shared" si="2"/>
        <v>2442708.2714266274</v>
      </c>
      <c r="P9">
        <f t="shared" si="8"/>
        <v>0.75080684092029182</v>
      </c>
      <c r="Q9" s="14">
        <f t="shared" si="3"/>
        <v>3930132.5285340953</v>
      </c>
      <c r="R9" s="18">
        <f t="shared" si="4"/>
        <v>-1487424.2571074679</v>
      </c>
    </row>
    <row r="10" spans="1:18" x14ac:dyDescent="0.25">
      <c r="A10">
        <v>51</v>
      </c>
      <c r="B10">
        <v>5</v>
      </c>
      <c r="C10">
        <f t="shared" si="0"/>
        <v>0.66634222381651254</v>
      </c>
      <c r="D10">
        <v>0.99443999999999999</v>
      </c>
      <c r="E10">
        <f>PRODUCT($D$5:D9)</f>
        <v>0.97915510593331945</v>
      </c>
      <c r="F10">
        <v>1.1119999999999999E-3</v>
      </c>
      <c r="G10">
        <v>4.4479999999999997E-3</v>
      </c>
      <c r="H10" s="15">
        <f t="shared" si="5"/>
        <v>145105.41170255558</v>
      </c>
      <c r="I10" s="15">
        <f t="shared" si="6"/>
        <v>435316.2351076667</v>
      </c>
      <c r="K10">
        <f t="shared" si="1"/>
        <v>580421.6468102223</v>
      </c>
      <c r="L10">
        <v>0.4</v>
      </c>
      <c r="M10" s="14">
        <v>400000</v>
      </c>
      <c r="N10" s="14">
        <f t="shared" si="7"/>
        <v>1740994.4663392745</v>
      </c>
      <c r="O10" s="14">
        <f t="shared" si="2"/>
        <v>2321416.1131494967</v>
      </c>
      <c r="P10">
        <f t="shared" si="8"/>
        <v>0.69812405810132405</v>
      </c>
      <c r="Q10" s="14">
        <f t="shared" si="3"/>
        <v>3654362.1077468614</v>
      </c>
      <c r="R10" s="18">
        <f t="shared" si="4"/>
        <v>-1332945.9945973647</v>
      </c>
    </row>
    <row r="11" spans="1:18" x14ac:dyDescent="0.25">
      <c r="A11">
        <v>52</v>
      </c>
      <c r="B11">
        <v>6</v>
      </c>
      <c r="C11">
        <f t="shared" si="0"/>
        <v>0.62274974188459109</v>
      </c>
      <c r="D11">
        <v>0.99390999999999996</v>
      </c>
      <c r="E11">
        <f>PRODUCT($D$5:D10)</f>
        <v>0.97371100354433016</v>
      </c>
      <c r="F11">
        <v>1.2180000000000001E-3</v>
      </c>
      <c r="G11">
        <v>4.8720000000000005E-3</v>
      </c>
      <c r="H11" s="15">
        <f t="shared" si="5"/>
        <v>147713.74806463899</v>
      </c>
      <c r="I11" s="15">
        <f t="shared" si="6"/>
        <v>443141.24419391697</v>
      </c>
      <c r="K11">
        <f t="shared" si="1"/>
        <v>590854.99225855595</v>
      </c>
      <c r="L11">
        <v>0.4</v>
      </c>
      <c r="M11" s="14">
        <v>400000</v>
      </c>
      <c r="N11" s="14">
        <f t="shared" si="7"/>
        <v>1618050.969258344</v>
      </c>
      <c r="O11" s="14">
        <f t="shared" si="2"/>
        <v>2208905.9615169</v>
      </c>
      <c r="P11">
        <f t="shared" si="8"/>
        <v>0.64882475545633711</v>
      </c>
      <c r="Q11" s="14">
        <f t="shared" si="3"/>
        <v>3396302.6676895227</v>
      </c>
      <c r="R11" s="18">
        <f t="shared" si="4"/>
        <v>-1187396.7061726227</v>
      </c>
    </row>
    <row r="12" spans="1:18" x14ac:dyDescent="0.25">
      <c r="A12">
        <v>53</v>
      </c>
      <c r="B12">
        <v>7</v>
      </c>
      <c r="C12">
        <f t="shared" si="0"/>
        <v>0.5820091045650384</v>
      </c>
      <c r="D12">
        <v>0.99333000000000005</v>
      </c>
      <c r="E12">
        <f>PRODUCT($D$5:D11)</f>
        <v>0.96778110353274516</v>
      </c>
      <c r="F12">
        <v>1.3340000000000001E-3</v>
      </c>
      <c r="G12">
        <v>5.3360000000000005E-3</v>
      </c>
      <c r="H12" s="15">
        <f t="shared" si="5"/>
        <v>150277.07791701303</v>
      </c>
      <c r="I12" s="15">
        <f t="shared" si="6"/>
        <v>450831.23375103908</v>
      </c>
      <c r="K12">
        <f t="shared" si="1"/>
        <v>601108.31166805211</v>
      </c>
      <c r="L12">
        <v>0.4</v>
      </c>
      <c r="M12" s="14">
        <v>400000</v>
      </c>
      <c r="N12" s="14">
        <f t="shared" si="7"/>
        <v>1502987.8867808976</v>
      </c>
      <c r="O12" s="14">
        <f t="shared" si="2"/>
        <v>2104096.1984489495</v>
      </c>
      <c r="P12">
        <f t="shared" si="8"/>
        <v>0.60268543242580175</v>
      </c>
      <c r="Q12" s="14">
        <f t="shared" si="3"/>
        <v>3154784.2845264417</v>
      </c>
      <c r="R12" s="18">
        <f t="shared" si="4"/>
        <v>-1050688.0860774922</v>
      </c>
    </row>
    <row r="13" spans="1:18" x14ac:dyDescent="0.25">
      <c r="A13">
        <v>54</v>
      </c>
      <c r="B13">
        <v>8</v>
      </c>
      <c r="C13">
        <f t="shared" si="0"/>
        <v>0.54393374258414806</v>
      </c>
      <c r="D13">
        <v>0.99273</v>
      </c>
      <c r="E13">
        <f>PRODUCT($D$5:D12)</f>
        <v>0.96132600357218179</v>
      </c>
      <c r="F13">
        <v>1.4540000000000002E-3</v>
      </c>
      <c r="G13">
        <v>5.8160000000000009E-3</v>
      </c>
      <c r="H13" s="15">
        <f t="shared" si="5"/>
        <v>152058.63690105209</v>
      </c>
      <c r="I13" s="15">
        <f t="shared" si="6"/>
        <v>456175.91070315626</v>
      </c>
      <c r="K13">
        <f t="shared" si="1"/>
        <v>608234.54760420835</v>
      </c>
      <c r="L13">
        <v>0.4</v>
      </c>
      <c r="M13" s="14">
        <v>400000</v>
      </c>
      <c r="N13" s="14">
        <f t="shared" si="7"/>
        <v>1395292.4837159524</v>
      </c>
      <c r="O13" s="14">
        <f t="shared" si="2"/>
        <v>2003527.0313201607</v>
      </c>
      <c r="P13">
        <f t="shared" si="8"/>
        <v>0.55950048653413242</v>
      </c>
      <c r="Q13" s="14">
        <f t="shared" si="3"/>
        <v>2928730.7227557483</v>
      </c>
      <c r="R13" s="18">
        <f t="shared" si="4"/>
        <v>-925203.69143558759</v>
      </c>
    </row>
    <row r="14" spans="1:18" x14ac:dyDescent="0.25">
      <c r="A14">
        <v>55</v>
      </c>
      <c r="B14">
        <v>9</v>
      </c>
      <c r="C14">
        <f t="shared" si="0"/>
        <v>0.5083492921347178</v>
      </c>
      <c r="D14">
        <v>0.99211000000000005</v>
      </c>
      <c r="E14">
        <f>PRODUCT($D$5:D13)</f>
        <v>0.95433716352621201</v>
      </c>
      <c r="F14">
        <v>1.578E-3</v>
      </c>
      <c r="G14">
        <v>6.3119999999999999E-3</v>
      </c>
      <c r="H14" s="15">
        <f t="shared" si="5"/>
        <v>153109.11775688917</v>
      </c>
      <c r="I14" s="15">
        <f t="shared" si="6"/>
        <v>459327.35327066761</v>
      </c>
      <c r="K14">
        <f t="shared" si="1"/>
        <v>612436.47102755681</v>
      </c>
      <c r="L14">
        <v>0.4</v>
      </c>
      <c r="M14" s="14">
        <v>400000</v>
      </c>
      <c r="N14" s="14">
        <f t="shared" si="7"/>
        <v>1294531.5022049884</v>
      </c>
      <c r="O14" s="14">
        <f t="shared" si="2"/>
        <v>1906967.9732325452</v>
      </c>
      <c r="P14">
        <f t="shared" si="8"/>
        <v>0.51909618504395261</v>
      </c>
      <c r="Q14" s="14">
        <f t="shared" si="3"/>
        <v>2717232.5704685175</v>
      </c>
      <c r="R14" s="18">
        <f t="shared" si="4"/>
        <v>-810264.59723597229</v>
      </c>
    </row>
    <row r="15" spans="1:18" x14ac:dyDescent="0.25">
      <c r="A15">
        <v>56</v>
      </c>
      <c r="B15">
        <v>10</v>
      </c>
      <c r="C15">
        <f t="shared" si="0"/>
        <v>0.47509279638758667</v>
      </c>
      <c r="D15">
        <v>0.99153000000000002</v>
      </c>
      <c r="E15">
        <f>PRODUCT($D$5:D14)</f>
        <v>0.9468074433059902</v>
      </c>
      <c r="F15">
        <v>1.6940000000000002E-3</v>
      </c>
      <c r="G15">
        <v>6.7760000000000008E-3</v>
      </c>
      <c r="H15" s="15">
        <f t="shared" si="5"/>
        <v>152399.48892442329</v>
      </c>
      <c r="I15" s="15">
        <f t="shared" si="6"/>
        <v>457198.46677326987</v>
      </c>
      <c r="K15">
        <f t="shared" si="1"/>
        <v>609597.95569769316</v>
      </c>
      <c r="L15">
        <v>0.4</v>
      </c>
      <c r="M15" s="14">
        <v>400000</v>
      </c>
      <c r="N15" s="14">
        <f t="shared" si="7"/>
        <v>1200296.8678996176</v>
      </c>
      <c r="O15" s="14">
        <f t="shared" si="2"/>
        <v>1809894.8235973108</v>
      </c>
      <c r="P15">
        <f t="shared" si="8"/>
        <v>0.48130889359248208</v>
      </c>
      <c r="Q15" s="14">
        <f t="shared" si="3"/>
        <v>2519433.2761565619</v>
      </c>
      <c r="R15" s="18">
        <f t="shared" si="4"/>
        <v>-709538.45255925111</v>
      </c>
    </row>
    <row r="16" spans="1:18" x14ac:dyDescent="0.25">
      <c r="A16">
        <v>57</v>
      </c>
      <c r="B16">
        <v>11</v>
      </c>
      <c r="C16">
        <f t="shared" si="0"/>
        <v>0.44401195924073528</v>
      </c>
      <c r="D16">
        <v>0.99102000000000001</v>
      </c>
      <c r="E16">
        <f>PRODUCT($D$5:D15)</f>
        <v>0.93878798426118848</v>
      </c>
      <c r="F16">
        <v>1.7960000000000001E-3</v>
      </c>
      <c r="G16">
        <v>7.1840000000000003E-3</v>
      </c>
      <c r="H16" s="15">
        <f t="shared" si="5"/>
        <v>149726.44671948673</v>
      </c>
      <c r="I16" s="15">
        <f t="shared" si="6"/>
        <v>449179.3401584602</v>
      </c>
      <c r="K16">
        <f t="shared" si="1"/>
        <v>598905.78687794693</v>
      </c>
      <c r="L16">
        <v>0.4</v>
      </c>
      <c r="M16" s="14">
        <v>400000</v>
      </c>
      <c r="N16" s="14">
        <f t="shared" si="7"/>
        <v>1112271.3583443998</v>
      </c>
      <c r="O16" s="14">
        <f t="shared" si="2"/>
        <v>1711177.1452223468</v>
      </c>
      <c r="P16">
        <f t="shared" si="8"/>
        <v>0.44601140865771371</v>
      </c>
      <c r="Q16" s="14">
        <f t="shared" si="3"/>
        <v>2334666.9872032851</v>
      </c>
      <c r="R16" s="18">
        <f t="shared" si="4"/>
        <v>-623489.84198093833</v>
      </c>
    </row>
    <row r="17" spans="1:18" x14ac:dyDescent="0.25">
      <c r="A17">
        <v>58</v>
      </c>
      <c r="B17">
        <v>12</v>
      </c>
      <c r="C17">
        <f t="shared" si="0"/>
        <v>0.41496444788853759</v>
      </c>
      <c r="D17">
        <v>0.99060999999999999</v>
      </c>
      <c r="E17">
        <f>PRODUCT($D$5:D16)</f>
        <v>0.93035766816252297</v>
      </c>
      <c r="F17">
        <v>1.8780000000000003E-3</v>
      </c>
      <c r="G17">
        <v>7.5120000000000013E-3</v>
      </c>
      <c r="H17" s="15">
        <f t="shared" si="5"/>
        <v>145006.14775413802</v>
      </c>
      <c r="I17" s="15">
        <f t="shared" si="6"/>
        <v>435018.44326241402</v>
      </c>
      <c r="K17">
        <f t="shared" si="1"/>
        <v>580024.59101655206</v>
      </c>
      <c r="L17">
        <v>0.4</v>
      </c>
      <c r="M17" s="14">
        <v>400000</v>
      </c>
      <c r="N17" s="14">
        <f t="shared" si="7"/>
        <v>1030171.1790153899</v>
      </c>
      <c r="O17" s="14">
        <f t="shared" si="2"/>
        <v>1610195.7700319421</v>
      </c>
      <c r="P17">
        <f t="shared" si="8"/>
        <v>0.41308993103548364</v>
      </c>
      <c r="Q17" s="14">
        <f t="shared" si="3"/>
        <v>2162338.0165029909</v>
      </c>
      <c r="R17" s="18">
        <f t="shared" si="4"/>
        <v>-552142.2464710488</v>
      </c>
    </row>
    <row r="18" spans="1:18" x14ac:dyDescent="0.25">
      <c r="A18">
        <v>59</v>
      </c>
      <c r="B18">
        <v>13</v>
      </c>
      <c r="C18">
        <f t="shared" si="0"/>
        <v>0.3878172410173249</v>
      </c>
      <c r="D18">
        <v>0.99029</v>
      </c>
      <c r="E18">
        <f>PRODUCT($D$5:D17)</f>
        <v>0.92162160965847684</v>
      </c>
      <c r="F18">
        <v>1.9420000000000001E-3</v>
      </c>
      <c r="G18">
        <v>7.7680000000000006E-3</v>
      </c>
      <c r="H18" s="15">
        <f t="shared" si="5"/>
        <v>138822.21926881012</v>
      </c>
      <c r="I18" s="15">
        <f t="shared" si="6"/>
        <v>416466.6578064303</v>
      </c>
      <c r="K18">
        <f t="shared" si="1"/>
        <v>555288.87707524048</v>
      </c>
      <c r="L18">
        <v>0.4</v>
      </c>
      <c r="M18" s="14">
        <v>400000</v>
      </c>
      <c r="N18" s="14">
        <f t="shared" si="7"/>
        <v>953736.3286396591</v>
      </c>
      <c r="O18" s="14">
        <f t="shared" si="2"/>
        <v>1509025.2057148996</v>
      </c>
      <c r="P18">
        <f t="shared" si="8"/>
        <v>0.38244020241407517</v>
      </c>
      <c r="Q18" s="14">
        <f t="shared" si="3"/>
        <v>2001900.6191850724</v>
      </c>
      <c r="R18" s="18">
        <f t="shared" si="4"/>
        <v>-492875.41347017279</v>
      </c>
    </row>
    <row r="19" spans="1:18" x14ac:dyDescent="0.25">
      <c r="A19">
        <v>60</v>
      </c>
      <c r="B19">
        <v>14</v>
      </c>
      <c r="C19">
        <f t="shared" si="0"/>
        <v>0.36244601964235967</v>
      </c>
      <c r="D19">
        <v>0.99000999999999995</v>
      </c>
      <c r="E19">
        <f>PRODUCT($D$5:D18)</f>
        <v>0.91267266382869305</v>
      </c>
      <c r="F19">
        <v>1.9980000000000002E-3</v>
      </c>
      <c r="G19">
        <v>7.9920000000000008E-3</v>
      </c>
      <c r="H19" s="15">
        <f t="shared" si="5"/>
        <v>132185.51186674327</v>
      </c>
      <c r="I19" s="15">
        <f t="shared" si="6"/>
        <v>396556.53560022975</v>
      </c>
      <c r="K19">
        <f t="shared" si="1"/>
        <v>528742.04746697308</v>
      </c>
      <c r="L19">
        <v>0.4</v>
      </c>
      <c r="M19" s="14">
        <v>400000</v>
      </c>
      <c r="N19" s="14">
        <f t="shared" si="7"/>
        <v>882687.42886782077</v>
      </c>
      <c r="O19" s="14">
        <f t="shared" si="2"/>
        <v>1411429.476334794</v>
      </c>
      <c r="P19">
        <f t="shared" si="8"/>
        <v>0.35395019443797621</v>
      </c>
      <c r="Q19" s="14">
        <f t="shared" si="3"/>
        <v>1852768.3777315754</v>
      </c>
      <c r="R19" s="18">
        <f t="shared" si="4"/>
        <v>-441338.90139678144</v>
      </c>
    </row>
    <row r="20" spans="1:18" x14ac:dyDescent="0.25">
      <c r="A20">
        <v>61</v>
      </c>
      <c r="B20">
        <v>15</v>
      </c>
      <c r="C20">
        <f t="shared" si="0"/>
        <v>0.33873459779659787</v>
      </c>
      <c r="D20">
        <v>0.98975999999999997</v>
      </c>
      <c r="E20">
        <f>PRODUCT($D$5:D19)</f>
        <v>0.90355506391704432</v>
      </c>
      <c r="F20">
        <v>2.0480000000000003E-3</v>
      </c>
      <c r="G20">
        <v>8.1920000000000014E-3</v>
      </c>
      <c r="H20" s="15">
        <f t="shared" si="5"/>
        <v>125364.37193237271</v>
      </c>
      <c r="I20" s="15">
        <f t="shared" si="6"/>
        <v>376093.11579711817</v>
      </c>
      <c r="K20">
        <f t="shared" si="1"/>
        <v>501457.48772949085</v>
      </c>
      <c r="L20">
        <v>0.4</v>
      </c>
      <c r="M20" s="14">
        <v>400000</v>
      </c>
      <c r="N20" s="14">
        <f t="shared" si="7"/>
        <v>816700.35649853374</v>
      </c>
      <c r="O20" s="14">
        <f t="shared" si="2"/>
        <v>1318157.8442280246</v>
      </c>
      <c r="P20">
        <f t="shared" si="8"/>
        <v>0.32748993644443058</v>
      </c>
      <c r="Q20" s="14">
        <f t="shared" si="3"/>
        <v>1714260.9548019031</v>
      </c>
      <c r="R20" s="18">
        <f t="shared" si="4"/>
        <v>-396103.11057387851</v>
      </c>
    </row>
    <row r="21" spans="1:18" x14ac:dyDescent="0.25">
      <c r="A21">
        <v>62</v>
      </c>
      <c r="B21">
        <v>16</v>
      </c>
      <c r="C21">
        <f t="shared" si="0"/>
        <v>0.31657439046411018</v>
      </c>
      <c r="D21">
        <v>0.98953999999999998</v>
      </c>
      <c r="E21">
        <f>PRODUCT($D$5:D20)</f>
        <v>0.89430266006253378</v>
      </c>
      <c r="F21">
        <v>2.0920000000000001E-3</v>
      </c>
      <c r="G21">
        <v>8.3680000000000004E-3</v>
      </c>
      <c r="H21" s="15">
        <f t="shared" si="5"/>
        <v>118454.61287868662</v>
      </c>
      <c r="I21" s="15">
        <f t="shared" si="6"/>
        <v>355363.83863605984</v>
      </c>
      <c r="K21">
        <f t="shared" si="1"/>
        <v>473818.45151474647</v>
      </c>
      <c r="L21">
        <v>0.4</v>
      </c>
      <c r="M21" s="14">
        <v>400000</v>
      </c>
      <c r="N21" s="14">
        <f t="shared" si="7"/>
        <v>755455.46247475583</v>
      </c>
      <c r="O21" s="14">
        <f t="shared" si="2"/>
        <v>1229273.9139895022</v>
      </c>
      <c r="P21">
        <f t="shared" si="8"/>
        <v>0.30293125186470998</v>
      </c>
      <c r="Q21" s="14">
        <f t="shared" si="3"/>
        <v>1585707.4043221795</v>
      </c>
      <c r="R21" s="18">
        <f t="shared" si="4"/>
        <v>-356433.49033267726</v>
      </c>
    </row>
    <row r="22" spans="1:18" x14ac:dyDescent="0.25">
      <c r="A22">
        <v>63</v>
      </c>
      <c r="B22">
        <v>17</v>
      </c>
      <c r="C22">
        <f t="shared" si="0"/>
        <v>0.29586391632159825</v>
      </c>
      <c r="D22">
        <v>0.98929</v>
      </c>
      <c r="E22">
        <f>PRODUCT($D$5:D21)</f>
        <v>0.88494825423827961</v>
      </c>
      <c r="F22">
        <v>2.1420000000000002E-3</v>
      </c>
      <c r="G22">
        <v>8.568000000000001E-3</v>
      </c>
      <c r="H22" s="15">
        <f t="shared" si="5"/>
        <v>112165.51137360107</v>
      </c>
      <c r="I22" s="15">
        <f t="shared" si="6"/>
        <v>336496.53412080318</v>
      </c>
      <c r="K22">
        <f t="shared" si="1"/>
        <v>448662.04549440427</v>
      </c>
      <c r="L22">
        <v>0.4</v>
      </c>
      <c r="M22" s="14">
        <v>400000</v>
      </c>
      <c r="N22" s="14">
        <f t="shared" si="7"/>
        <v>698648.03582922416</v>
      </c>
      <c r="O22" s="14">
        <f t="shared" si="2"/>
        <v>1147310.0813236283</v>
      </c>
      <c r="P22">
        <f t="shared" si="8"/>
        <v>0.28015195417776179</v>
      </c>
      <c r="Q22" s="14">
        <f t="shared" si="3"/>
        <v>1466468.1353952985</v>
      </c>
      <c r="R22" s="18">
        <f t="shared" si="4"/>
        <v>-319158.05407167017</v>
      </c>
    </row>
    <row r="23" spans="1:18" x14ac:dyDescent="0.25">
      <c r="A23">
        <v>64</v>
      </c>
      <c r="B23">
        <v>18</v>
      </c>
      <c r="C23">
        <f t="shared" si="0"/>
        <v>0.27650833301083949</v>
      </c>
      <c r="D23">
        <v>0.98895999999999995</v>
      </c>
      <c r="E23">
        <f>PRODUCT($D$5:D22)</f>
        <v>0.87547045843538762</v>
      </c>
      <c r="F23">
        <v>2.2079999999999999E-3</v>
      </c>
      <c r="G23">
        <v>8.8319999999999996E-3</v>
      </c>
      <c r="H23" s="15">
        <f t="shared" si="5"/>
        <v>106900.2657106695</v>
      </c>
      <c r="I23" s="15">
        <f t="shared" si="6"/>
        <v>320700.79713200848</v>
      </c>
      <c r="K23">
        <f t="shared" si="1"/>
        <v>427601.06284267799</v>
      </c>
      <c r="L23">
        <v>0.4</v>
      </c>
      <c r="M23" s="14">
        <v>400000</v>
      </c>
      <c r="N23" s="14">
        <f t="shared" si="7"/>
        <v>645949.07978083461</v>
      </c>
      <c r="O23" s="14">
        <f t="shared" si="2"/>
        <v>1073550.1426235125</v>
      </c>
      <c r="P23">
        <f t="shared" si="8"/>
        <v>0.25902011845655876</v>
      </c>
      <c r="Q23" s="14">
        <f t="shared" si="3"/>
        <v>1355852.5809955276</v>
      </c>
      <c r="R23" s="18">
        <f t="shared" si="4"/>
        <v>-282302.43837201502</v>
      </c>
    </row>
    <row r="24" spans="1:18" x14ac:dyDescent="0.25">
      <c r="A24">
        <v>65</v>
      </c>
      <c r="B24">
        <v>19</v>
      </c>
      <c r="C24">
        <f t="shared" si="0"/>
        <v>0.2584190028138687</v>
      </c>
      <c r="D24">
        <v>0.98853999999999997</v>
      </c>
      <c r="E24">
        <f>PRODUCT($D$5:D23)</f>
        <v>0.86580526457426088</v>
      </c>
      <c r="F24">
        <v>2.2920000000000002E-3</v>
      </c>
      <c r="G24">
        <v>9.1680000000000008E-3</v>
      </c>
      <c r="H24" s="15">
        <f t="shared" si="5"/>
        <v>102562.66037408437</v>
      </c>
      <c r="I24" s="15">
        <f t="shared" si="6"/>
        <v>307687.98112225311</v>
      </c>
      <c r="K24">
        <f t="shared" si="1"/>
        <v>410250.64149633748</v>
      </c>
      <c r="M24" s="14">
        <v>750000</v>
      </c>
      <c r="N24" s="14">
        <f t="shared" si="7"/>
        <v>179551.77781457829</v>
      </c>
      <c r="O24" s="14">
        <f t="shared" si="2"/>
        <v>589802.41931091575</v>
      </c>
      <c r="Q24" s="14"/>
      <c r="R24" s="18">
        <f t="shared" si="4"/>
        <v>589802.41931091575</v>
      </c>
    </row>
    <row r="25" spans="1:18" x14ac:dyDescent="0.25">
      <c r="A25">
        <v>66</v>
      </c>
      <c r="B25">
        <v>20</v>
      </c>
      <c r="C25">
        <f t="shared" si="0"/>
        <v>0.24151308674193336</v>
      </c>
      <c r="D25">
        <v>0.98801000000000005</v>
      </c>
      <c r="E25">
        <f>PRODUCT($D$5:D24)</f>
        <v>0.85588313624223977</v>
      </c>
      <c r="F25">
        <v>2.3980000000000004E-3</v>
      </c>
      <c r="G25">
        <v>9.5920000000000016E-3</v>
      </c>
      <c r="H25" s="15">
        <f t="shared" si="5"/>
        <v>99136.666708380741</v>
      </c>
      <c r="I25" s="15">
        <f t="shared" si="6"/>
        <v>297410.00012514222</v>
      </c>
      <c r="K25">
        <f t="shared" si="1"/>
        <v>396546.66683352296</v>
      </c>
      <c r="M25" s="14">
        <v>750000</v>
      </c>
      <c r="N25" s="14">
        <f t="shared" si="7"/>
        <v>165882.34994469458</v>
      </c>
      <c r="O25" s="14">
        <f t="shared" si="2"/>
        <v>562429.01677821751</v>
      </c>
      <c r="Q25" s="14"/>
      <c r="R25" s="18">
        <f t="shared" si="4"/>
        <v>562429.01677821751</v>
      </c>
    </row>
    <row r="26" spans="1:18" x14ac:dyDescent="0.25">
      <c r="A26">
        <v>67</v>
      </c>
      <c r="B26">
        <v>21</v>
      </c>
      <c r="C26">
        <f t="shared" si="0"/>
        <v>0.22571316517937698</v>
      </c>
      <c r="D26">
        <v>0.98740000000000006</v>
      </c>
      <c r="E26">
        <f>PRODUCT($D$5:D25)</f>
        <v>0.8456210974386954</v>
      </c>
      <c r="F26">
        <v>2.5200000000000001E-3</v>
      </c>
      <c r="G26">
        <v>1.008E-2</v>
      </c>
      <c r="H26" s="15">
        <f t="shared" si="5"/>
        <v>96197.378480454543</v>
      </c>
      <c r="I26" s="15">
        <f t="shared" si="6"/>
        <v>288592.13544136361</v>
      </c>
      <c r="K26">
        <f t="shared" si="1"/>
        <v>384789.51392181817</v>
      </c>
      <c r="M26" s="14">
        <v>750000</v>
      </c>
      <c r="N26" s="14">
        <f t="shared" si="7"/>
        <v>153171.4210923904</v>
      </c>
      <c r="O26" s="14">
        <f t="shared" si="2"/>
        <v>537960.93501420855</v>
      </c>
      <c r="Q26" s="14"/>
      <c r="R26" s="18">
        <f t="shared" si="4"/>
        <v>537960.93501420855</v>
      </c>
    </row>
    <row r="27" spans="1:18" x14ac:dyDescent="0.25">
      <c r="A27">
        <v>68</v>
      </c>
      <c r="B27">
        <v>22</v>
      </c>
      <c r="C27">
        <f t="shared" si="0"/>
        <v>0.21094688334521211</v>
      </c>
      <c r="D27">
        <v>0.98670999999999998</v>
      </c>
      <c r="E27">
        <f>PRODUCT($D$5:D26)</f>
        <v>0.83496627161096793</v>
      </c>
      <c r="F27">
        <v>2.6580000000000002E-3</v>
      </c>
      <c r="G27">
        <v>1.0632000000000001E-2</v>
      </c>
      <c r="H27" s="15">
        <f t="shared" si="5"/>
        <v>93632.585980505464</v>
      </c>
      <c r="I27" s="15">
        <f t="shared" si="6"/>
        <v>280897.75794151641</v>
      </c>
      <c r="K27">
        <f t="shared" si="1"/>
        <v>374530.34392202186</v>
      </c>
      <c r="M27" s="14">
        <v>750000</v>
      </c>
      <c r="N27" s="14">
        <f t="shared" si="7"/>
        <v>141347.15998750122</v>
      </c>
      <c r="O27" s="14">
        <f t="shared" si="2"/>
        <v>515877.50390952307</v>
      </c>
      <c r="Q27" s="14"/>
      <c r="R27" s="18">
        <f t="shared" si="4"/>
        <v>515877.50390952307</v>
      </c>
    </row>
    <row r="28" spans="1:18" x14ac:dyDescent="0.25">
      <c r="A28">
        <v>69</v>
      </c>
      <c r="B28">
        <v>23</v>
      </c>
      <c r="C28">
        <f t="shared" si="0"/>
        <v>0.19714661994879637</v>
      </c>
      <c r="D28">
        <v>0.98594999999999999</v>
      </c>
      <c r="E28">
        <f>PRODUCT($D$5:D27)</f>
        <v>0.82386956986125814</v>
      </c>
      <c r="F28">
        <v>2.81E-3</v>
      </c>
      <c r="G28">
        <v>1.124E-2</v>
      </c>
      <c r="H28" s="15">
        <f t="shared" si="5"/>
        <v>91281.78274897048</v>
      </c>
      <c r="I28" s="15">
        <f t="shared" si="6"/>
        <v>273845.34824691148</v>
      </c>
      <c r="K28">
        <f t="shared" si="1"/>
        <v>365127.13099588198</v>
      </c>
      <c r="M28" s="14">
        <v>750000</v>
      </c>
      <c r="N28" s="14">
        <f t="shared" si="7"/>
        <v>130344.53853389468</v>
      </c>
      <c r="O28" s="14">
        <f t="shared" si="2"/>
        <v>495471.66952977667</v>
      </c>
      <c r="Q28" s="14"/>
      <c r="R28" s="18">
        <f t="shared" si="4"/>
        <v>495471.66952977667</v>
      </c>
    </row>
    <row r="29" spans="1:18" x14ac:dyDescent="0.25">
      <c r="A29">
        <v>70</v>
      </c>
      <c r="B29">
        <v>24</v>
      </c>
      <c r="C29">
        <f t="shared" si="0"/>
        <v>0.18424917752223957</v>
      </c>
      <c r="D29">
        <v>0.98514999999999997</v>
      </c>
      <c r="E29">
        <f>PRODUCT($D$5:D28)</f>
        <v>0.81229420240470751</v>
      </c>
      <c r="F29">
        <v>2.9700000000000004E-3</v>
      </c>
      <c r="G29">
        <v>1.1880000000000002E-2</v>
      </c>
      <c r="H29" s="15"/>
      <c r="I29" s="15"/>
      <c r="J29" s="19">
        <f>$E$2*C28*E29</f>
        <v>16014105.640809154</v>
      </c>
      <c r="K29">
        <f>SUM(H29:J29)</f>
        <v>16014105.640809154</v>
      </c>
      <c r="N29" s="14"/>
      <c r="O29" s="14">
        <f>H29+I29+J29+N29</f>
        <v>16014105.640809154</v>
      </c>
      <c r="Q29" s="14"/>
      <c r="R29" s="18">
        <f t="shared" si="4"/>
        <v>16014105.640809154</v>
      </c>
    </row>
    <row r="30" spans="1:18" x14ac:dyDescent="0.25">
      <c r="M30" s="14"/>
      <c r="N30" s="14">
        <f>SUM(N5:N28)</f>
        <v>27282429.818647612</v>
      </c>
      <c r="O30" s="14"/>
      <c r="Q30" s="14"/>
      <c r="R30" s="18"/>
    </row>
    <row r="31" spans="1:18" x14ac:dyDescent="0.25">
      <c r="M31" s="14"/>
      <c r="N31" s="14"/>
      <c r="O31" s="14"/>
      <c r="Q31" s="14" t="s">
        <v>55</v>
      </c>
      <c r="R31" s="27">
        <f>SUM(R5:R29)</f>
        <v>-5022.4427409172058</v>
      </c>
    </row>
  </sheetData>
  <mergeCells count="1">
    <mergeCell ref="B1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K10" workbookViewId="0">
      <selection activeCell="M23" sqref="M23:M27"/>
    </sheetView>
  </sheetViews>
  <sheetFormatPr defaultRowHeight="15" x14ac:dyDescent="0.25"/>
  <cols>
    <col min="3" max="3" width="12.5703125" bestFit="1" customWidth="1"/>
    <col min="4" max="4" width="14.85546875" bestFit="1" customWidth="1"/>
    <col min="5" max="5" width="12.5703125" bestFit="1" customWidth="1"/>
    <col min="8" max="9" width="11.5703125" bestFit="1" customWidth="1"/>
    <col min="10" max="10" width="14.28515625" bestFit="1" customWidth="1"/>
    <col min="14" max="15" width="11.5703125" bestFit="1" customWidth="1"/>
    <col min="17" max="17" width="13.85546875" bestFit="1" customWidth="1"/>
    <col min="18" max="18" width="13.28515625" bestFit="1" customWidth="1"/>
  </cols>
  <sheetData>
    <row r="1" spans="1:18" x14ac:dyDescent="0.25">
      <c r="B1" s="40" t="s">
        <v>21</v>
      </c>
      <c r="C1" s="10" t="s">
        <v>22</v>
      </c>
      <c r="D1" s="10" t="s">
        <v>23</v>
      </c>
      <c r="E1" s="10" t="s">
        <v>24</v>
      </c>
      <c r="G1" s="10" t="s">
        <v>58</v>
      </c>
      <c r="H1" s="10"/>
      <c r="I1" t="s">
        <v>39</v>
      </c>
      <c r="J1" s="14">
        <v>5234545.4440942304</v>
      </c>
      <c r="K1" s="14"/>
      <c r="M1" s="14"/>
      <c r="N1" s="14"/>
      <c r="O1" s="14"/>
      <c r="Q1" s="14"/>
    </row>
    <row r="2" spans="1:18" x14ac:dyDescent="0.25">
      <c r="B2" s="40"/>
      <c r="C2" s="14">
        <v>200000000</v>
      </c>
      <c r="D2" s="14">
        <v>150000000</v>
      </c>
      <c r="E2" s="14">
        <v>100000000</v>
      </c>
      <c r="G2" s="14"/>
      <c r="M2" s="14"/>
      <c r="N2" s="14"/>
      <c r="O2" s="14"/>
      <c r="Q2" s="14"/>
    </row>
    <row r="3" spans="1:18" x14ac:dyDescent="0.25">
      <c r="M3" s="14"/>
      <c r="N3" s="14"/>
      <c r="O3" s="14"/>
      <c r="Q3" s="14"/>
    </row>
    <row r="4" spans="1:18" x14ac:dyDescent="0.25">
      <c r="A4" t="s">
        <v>51</v>
      </c>
      <c r="B4" t="s">
        <v>10</v>
      </c>
      <c r="C4" t="s">
        <v>43</v>
      </c>
      <c r="D4" t="s">
        <v>15</v>
      </c>
      <c r="E4" t="s">
        <v>13</v>
      </c>
      <c r="F4" t="s">
        <v>32</v>
      </c>
      <c r="G4" t="s">
        <v>48</v>
      </c>
      <c r="H4" t="s">
        <v>41</v>
      </c>
      <c r="I4" t="s">
        <v>42</v>
      </c>
      <c r="J4" t="s">
        <v>44</v>
      </c>
      <c r="K4" t="s">
        <v>52</v>
      </c>
      <c r="L4" t="s">
        <v>33</v>
      </c>
      <c r="M4" s="14" t="s">
        <v>34</v>
      </c>
      <c r="N4" s="14" t="s">
        <v>49</v>
      </c>
      <c r="O4" s="14" t="s">
        <v>45</v>
      </c>
      <c r="P4" t="s">
        <v>40</v>
      </c>
      <c r="Q4" s="14" t="s">
        <v>46</v>
      </c>
      <c r="R4" t="s">
        <v>47</v>
      </c>
    </row>
    <row r="5" spans="1:18" x14ac:dyDescent="0.25">
      <c r="A5">
        <v>47</v>
      </c>
      <c r="B5">
        <v>0</v>
      </c>
      <c r="C5">
        <f t="shared" ref="C5:C28" si="0">1.07^-(B5+1)</f>
        <v>0.93457943925233644</v>
      </c>
      <c r="D5">
        <v>0.99622999999999995</v>
      </c>
      <c r="E5">
        <v>1</v>
      </c>
      <c r="F5">
        <v>7.54E-4</v>
      </c>
      <c r="G5">
        <v>3.016E-3</v>
      </c>
      <c r="H5" s="15">
        <f>$C$2*C5*E5*F5</f>
        <v>140934.57943925235</v>
      </c>
      <c r="I5" s="15">
        <f>$D$2*C5*E5*G5</f>
        <v>422803.73831775697</v>
      </c>
      <c r="K5">
        <f t="shared" ref="K5:K27" si="1">SUM(H5:J5)</f>
        <v>563738.3177570093</v>
      </c>
      <c r="L5">
        <v>0.4</v>
      </c>
      <c r="M5" s="14">
        <v>400000</v>
      </c>
      <c r="N5" s="14">
        <f>((L5*$J$1)+M5)*1*E5</f>
        <v>2493818.1776376925</v>
      </c>
      <c r="O5" s="14">
        <f t="shared" ref="O5:O27" si="2">H5+I5+J5+N5</f>
        <v>3057556.4953947021</v>
      </c>
      <c r="P5">
        <v>1</v>
      </c>
      <c r="Q5" s="14">
        <f t="shared" ref="Q5:Q22" si="3">$J$1*P5</f>
        <v>5234545.4440942304</v>
      </c>
      <c r="R5" s="18">
        <f t="shared" ref="R5:R28" si="4">O5-Q5</f>
        <v>-2176988.9486995284</v>
      </c>
    </row>
    <row r="6" spans="1:18" x14ac:dyDescent="0.25">
      <c r="A6">
        <v>48</v>
      </c>
      <c r="B6">
        <v>1</v>
      </c>
      <c r="C6">
        <f t="shared" si="0"/>
        <v>0.87343872827321156</v>
      </c>
      <c r="D6">
        <v>0.99582000000000004</v>
      </c>
      <c r="E6">
        <f>D5</f>
        <v>0.99622999999999995</v>
      </c>
      <c r="F6">
        <v>8.3599999999999994E-4</v>
      </c>
      <c r="G6">
        <v>3.3439999999999998E-3</v>
      </c>
      <c r="H6" s="15">
        <f>$C$2*C6*E6*F6</f>
        <v>145488.38850554629</v>
      </c>
      <c r="I6" s="15">
        <f>$D$2*C6*E6*G6</f>
        <v>436465.1655166389</v>
      </c>
      <c r="K6">
        <f t="shared" si="1"/>
        <v>581953.55402218516</v>
      </c>
      <c r="L6">
        <v>0.4</v>
      </c>
      <c r="M6" s="14">
        <v>400000</v>
      </c>
      <c r="N6" s="14">
        <f>((L6*$J$1)+M6)*C5*E6</f>
        <v>2321884.5636523347</v>
      </c>
      <c r="O6" s="14">
        <f t="shared" si="2"/>
        <v>2903838.1176745198</v>
      </c>
      <c r="P6">
        <f>C5*E6</f>
        <v>0.9310560747663551</v>
      </c>
      <c r="Q6" s="14">
        <f t="shared" si="3"/>
        <v>4873655.3343644813</v>
      </c>
      <c r="R6" s="18">
        <f t="shared" si="4"/>
        <v>-1969817.2166899615</v>
      </c>
    </row>
    <row r="7" spans="1:18" x14ac:dyDescent="0.25">
      <c r="A7">
        <v>49</v>
      </c>
      <c r="B7">
        <v>2</v>
      </c>
      <c r="C7">
        <f t="shared" si="0"/>
        <v>0.81629787689085187</v>
      </c>
      <c r="D7">
        <v>0.99539</v>
      </c>
      <c r="E7">
        <f>PRODUCT($D$5:D6)</f>
        <v>0.99206575860000001</v>
      </c>
      <c r="F7">
        <v>9.2200000000000008E-4</v>
      </c>
      <c r="G7">
        <v>3.6880000000000003E-3</v>
      </c>
      <c r="H7" s="15">
        <f t="shared" ref="H7:H27" si="5">$C$2*C7*E7*F7</f>
        <v>149331.02420555032</v>
      </c>
      <c r="I7" s="15">
        <f t="shared" ref="I7:I27" si="6">$D$2*C7*E7*G7</f>
        <v>447993.07261665101</v>
      </c>
      <c r="K7">
        <f t="shared" si="1"/>
        <v>597324.09682220127</v>
      </c>
      <c r="L7">
        <v>0.4</v>
      </c>
      <c r="M7" s="14">
        <v>400000</v>
      </c>
      <c r="N7" s="14">
        <f t="shared" ref="N7:N27" si="7">((L7*$J$1)+M7)*C6*E7</f>
        <v>2160915.0338095962</v>
      </c>
      <c r="O7" s="14">
        <f t="shared" si="2"/>
        <v>2758239.1306317975</v>
      </c>
      <c r="P7">
        <f t="shared" ref="P7:P22" si="8">C6*E7</f>
        <v>0.86650865455498294</v>
      </c>
      <c r="Q7" s="14">
        <f t="shared" si="3"/>
        <v>4535778.9299690071</v>
      </c>
      <c r="R7" s="18">
        <f t="shared" si="4"/>
        <v>-1777539.7993372097</v>
      </c>
    </row>
    <row r="8" spans="1:18" x14ac:dyDescent="0.25">
      <c r="A8">
        <v>50</v>
      </c>
      <c r="B8">
        <v>3</v>
      </c>
      <c r="C8">
        <f t="shared" si="0"/>
        <v>0.7628952120475252</v>
      </c>
      <c r="D8">
        <v>0.99492000000000003</v>
      </c>
      <c r="E8">
        <f>PRODUCT($D$5:D7)</f>
        <v>0.98749233545285398</v>
      </c>
      <c r="F8">
        <v>1.0160000000000002E-3</v>
      </c>
      <c r="G8">
        <v>4.0640000000000008E-3</v>
      </c>
      <c r="H8" s="15">
        <f t="shared" si="5"/>
        <v>153081.36508900419</v>
      </c>
      <c r="I8" s="15">
        <f t="shared" si="6"/>
        <v>459244.09526701248</v>
      </c>
      <c r="K8">
        <f t="shared" si="1"/>
        <v>612325.46035601664</v>
      </c>
      <c r="L8">
        <v>0.4</v>
      </c>
      <c r="M8" s="14">
        <v>400000</v>
      </c>
      <c r="N8" s="14">
        <f t="shared" si="7"/>
        <v>2010236.6500034896</v>
      </c>
      <c r="O8" s="14">
        <f t="shared" si="2"/>
        <v>2622562.1103595062</v>
      </c>
      <c r="P8">
        <f t="shared" si="8"/>
        <v>0.80608789687615356</v>
      </c>
      <c r="Q8" s="14">
        <f t="shared" si="3"/>
        <v>4219503.7281325692</v>
      </c>
      <c r="R8" s="18">
        <f t="shared" si="4"/>
        <v>-1596941.617773063</v>
      </c>
    </row>
    <row r="9" spans="1:18" x14ac:dyDescent="0.25">
      <c r="A9">
        <v>51</v>
      </c>
      <c r="B9">
        <v>4</v>
      </c>
      <c r="C9">
        <f t="shared" si="0"/>
        <v>0.71298617948366838</v>
      </c>
      <c r="D9">
        <v>0.99443999999999999</v>
      </c>
      <c r="E9">
        <f>PRODUCT($D$5:D8)</f>
        <v>0.9824758743887535</v>
      </c>
      <c r="F9">
        <v>1.1119999999999999E-3</v>
      </c>
      <c r="G9">
        <v>4.4479999999999997E-3</v>
      </c>
      <c r="H9" s="15">
        <f t="shared" si="5"/>
        <v>155789.35855364578</v>
      </c>
      <c r="I9" s="15">
        <f t="shared" si="6"/>
        <v>467368.07566093735</v>
      </c>
      <c r="K9">
        <f t="shared" si="1"/>
        <v>623157.43421458313</v>
      </c>
      <c r="L9">
        <v>0.4</v>
      </c>
      <c r="M9" s="14">
        <v>400000</v>
      </c>
      <c r="N9" s="14">
        <f t="shared" si="7"/>
        <v>1869181.9138518432</v>
      </c>
      <c r="O9" s="14">
        <f t="shared" si="2"/>
        <v>2492339.3480664263</v>
      </c>
      <c r="P9">
        <f t="shared" si="8"/>
        <v>0.74952614052338584</v>
      </c>
      <c r="Q9" s="14">
        <f t="shared" si="3"/>
        <v>3923428.6441062214</v>
      </c>
      <c r="R9" s="18">
        <f t="shared" si="4"/>
        <v>-1431089.296039795</v>
      </c>
    </row>
    <row r="10" spans="1:18" x14ac:dyDescent="0.25">
      <c r="A10">
        <v>52</v>
      </c>
      <c r="B10">
        <v>5</v>
      </c>
      <c r="C10">
        <f t="shared" si="0"/>
        <v>0.66634222381651254</v>
      </c>
      <c r="D10">
        <v>0.99390999999999996</v>
      </c>
      <c r="E10">
        <f>PRODUCT($D$5:D9)</f>
        <v>0.97701330852715207</v>
      </c>
      <c r="F10">
        <v>1.2180000000000001E-3</v>
      </c>
      <c r="G10">
        <v>4.8720000000000005E-3</v>
      </c>
      <c r="H10" s="15">
        <f t="shared" si="5"/>
        <v>158589.74376308295</v>
      </c>
      <c r="I10" s="15">
        <f t="shared" si="6"/>
        <v>475769.23128924891</v>
      </c>
      <c r="K10">
        <f t="shared" si="1"/>
        <v>634358.97505233181</v>
      </c>
      <c r="L10">
        <v>0.4</v>
      </c>
      <c r="M10" s="14">
        <v>400000</v>
      </c>
      <c r="N10" s="14">
        <f t="shared" si="7"/>
        <v>1737186.2265521747</v>
      </c>
      <c r="O10" s="14">
        <f t="shared" si="2"/>
        <v>2371545.2016045065</v>
      </c>
      <c r="P10">
        <f t="shared" si="8"/>
        <v>0.6965969861514727</v>
      </c>
      <c r="Q10" s="14">
        <f t="shared" si="3"/>
        <v>3646368.5802289629</v>
      </c>
      <c r="R10" s="18">
        <f t="shared" si="4"/>
        <v>-1274823.3786244565</v>
      </c>
    </row>
    <row r="11" spans="1:18" x14ac:dyDescent="0.25">
      <c r="A11">
        <v>53</v>
      </c>
      <c r="B11">
        <v>6</v>
      </c>
      <c r="C11">
        <f t="shared" si="0"/>
        <v>0.62274974188459109</v>
      </c>
      <c r="D11">
        <v>0.99333000000000005</v>
      </c>
      <c r="E11">
        <f>PRODUCT($D$5:D10)</f>
        <v>0.97106329747822162</v>
      </c>
      <c r="F11">
        <v>1.3340000000000001E-3</v>
      </c>
      <c r="G11">
        <v>5.3360000000000005E-3</v>
      </c>
      <c r="H11" s="15">
        <f t="shared" si="5"/>
        <v>161341.80868455773</v>
      </c>
      <c r="I11" s="15">
        <f t="shared" si="6"/>
        <v>484025.42605367326</v>
      </c>
      <c r="K11">
        <f t="shared" si="1"/>
        <v>645367.23473823094</v>
      </c>
      <c r="L11">
        <v>0.4</v>
      </c>
      <c r="M11" s="14">
        <v>400000</v>
      </c>
      <c r="N11" s="14">
        <f t="shared" si="7"/>
        <v>1613651.1798434316</v>
      </c>
      <c r="O11" s="14">
        <f t="shared" si="2"/>
        <v>2259018.4145816625</v>
      </c>
      <c r="P11">
        <f t="shared" si="8"/>
        <v>0.64706047710823389</v>
      </c>
      <c r="Q11" s="14">
        <f t="shared" si="3"/>
        <v>3387067.4725003447</v>
      </c>
      <c r="R11" s="18">
        <f t="shared" si="4"/>
        <v>-1128049.0579186822</v>
      </c>
    </row>
    <row r="12" spans="1:18" x14ac:dyDescent="0.25">
      <c r="A12">
        <v>54</v>
      </c>
      <c r="B12">
        <v>7</v>
      </c>
      <c r="C12">
        <f t="shared" si="0"/>
        <v>0.5820091045650384</v>
      </c>
      <c r="D12">
        <v>0.99273</v>
      </c>
      <c r="E12">
        <f>PRODUCT($D$5:D11)</f>
        <v>0.96458630528404188</v>
      </c>
      <c r="F12">
        <v>1.4540000000000002E-3</v>
      </c>
      <c r="G12">
        <v>5.8160000000000009E-3</v>
      </c>
      <c r="H12" s="15">
        <f t="shared" si="5"/>
        <v>163254.54183552982</v>
      </c>
      <c r="I12" s="15">
        <f t="shared" si="6"/>
        <v>489763.62550658948</v>
      </c>
      <c r="K12">
        <f t="shared" si="1"/>
        <v>653018.16734211927</v>
      </c>
      <c r="L12">
        <v>0.4</v>
      </c>
      <c r="M12" s="14">
        <v>400000</v>
      </c>
      <c r="N12" s="14">
        <f t="shared" si="7"/>
        <v>1498026.2864241828</v>
      </c>
      <c r="O12" s="14">
        <f t="shared" si="2"/>
        <v>2151044.4537663022</v>
      </c>
      <c r="P12">
        <f t="shared" si="8"/>
        <v>0.60069587264104851</v>
      </c>
      <c r="Q12" s="14">
        <f t="shared" si="3"/>
        <v>3144369.8434194084</v>
      </c>
      <c r="R12" s="18">
        <f t="shared" si="4"/>
        <v>-993325.38965310622</v>
      </c>
    </row>
    <row r="13" spans="1:18" x14ac:dyDescent="0.25">
      <c r="A13">
        <v>55</v>
      </c>
      <c r="B13">
        <v>8</v>
      </c>
      <c r="C13">
        <f t="shared" si="0"/>
        <v>0.54393374258414806</v>
      </c>
      <c r="D13">
        <v>0.99211000000000005</v>
      </c>
      <c r="E13">
        <f>PRODUCT($D$5:D12)</f>
        <v>0.95757376284462692</v>
      </c>
      <c r="F13">
        <v>1.578E-3</v>
      </c>
      <c r="G13">
        <v>6.3119999999999999E-3</v>
      </c>
      <c r="H13" s="15">
        <f t="shared" si="5"/>
        <v>164382.36840508063</v>
      </c>
      <c r="I13" s="15">
        <f t="shared" si="6"/>
        <v>493147.1052152419</v>
      </c>
      <c r="K13">
        <f t="shared" si="1"/>
        <v>657529.47362032253</v>
      </c>
      <c r="L13">
        <v>0.4</v>
      </c>
      <c r="M13" s="14">
        <v>400000</v>
      </c>
      <c r="N13" s="14">
        <f t="shared" si="7"/>
        <v>1389846.388151289</v>
      </c>
      <c r="O13" s="14">
        <f t="shared" si="2"/>
        <v>2047375.8617716115</v>
      </c>
      <c r="P13">
        <f t="shared" si="8"/>
        <v>0.55731664826817573</v>
      </c>
      <c r="Q13" s="14">
        <f t="shared" si="3"/>
        <v>2917299.3221100462</v>
      </c>
      <c r="R13" s="18">
        <f t="shared" si="4"/>
        <v>-869923.46033843467</v>
      </c>
    </row>
    <row r="14" spans="1:18" x14ac:dyDescent="0.25">
      <c r="A14">
        <v>56</v>
      </c>
      <c r="B14">
        <v>9</v>
      </c>
      <c r="C14">
        <f t="shared" si="0"/>
        <v>0.5083492921347178</v>
      </c>
      <c r="D14">
        <v>0.99153000000000002</v>
      </c>
      <c r="E14">
        <f>PRODUCT($D$5:D13)</f>
        <v>0.95001850585578285</v>
      </c>
      <c r="F14">
        <v>1.6940000000000002E-3</v>
      </c>
      <c r="G14">
        <v>6.7760000000000008E-3</v>
      </c>
      <c r="H14" s="15">
        <f t="shared" si="5"/>
        <v>163620.49040670763</v>
      </c>
      <c r="I14" s="15">
        <f t="shared" si="6"/>
        <v>490861.47122012294</v>
      </c>
      <c r="K14">
        <f t="shared" si="1"/>
        <v>654481.96162683051</v>
      </c>
      <c r="L14">
        <v>0.4</v>
      </c>
      <c r="M14" s="14">
        <v>400000</v>
      </c>
      <c r="N14" s="14">
        <f t="shared" si="7"/>
        <v>1288673.3646250239</v>
      </c>
      <c r="O14" s="14">
        <f t="shared" si="2"/>
        <v>1943155.3262518544</v>
      </c>
      <c r="P14">
        <f t="shared" si="8"/>
        <v>0.51674712141433632</v>
      </c>
      <c r="Q14" s="14">
        <f t="shared" si="3"/>
        <v>2704936.2901482224</v>
      </c>
      <c r="R14" s="18">
        <f t="shared" si="4"/>
        <v>-761780.96389636793</v>
      </c>
    </row>
    <row r="15" spans="1:18" x14ac:dyDescent="0.25">
      <c r="A15">
        <v>57</v>
      </c>
      <c r="B15">
        <v>10</v>
      </c>
      <c r="C15">
        <f t="shared" si="0"/>
        <v>0.47509279638758667</v>
      </c>
      <c r="D15">
        <v>0.99102000000000001</v>
      </c>
      <c r="E15">
        <f>PRODUCT($D$5:D14)</f>
        <v>0.94197184911118437</v>
      </c>
      <c r="F15">
        <v>1.7960000000000001E-3</v>
      </c>
      <c r="G15">
        <v>7.1840000000000003E-3</v>
      </c>
      <c r="H15" s="15">
        <f t="shared" si="5"/>
        <v>160750.63513661255</v>
      </c>
      <c r="I15" s="15">
        <f t="shared" si="6"/>
        <v>482251.90540983772</v>
      </c>
      <c r="K15">
        <f t="shared" si="1"/>
        <v>643002.5405464503</v>
      </c>
      <c r="L15">
        <v>0.4</v>
      </c>
      <c r="M15" s="14">
        <v>400000</v>
      </c>
      <c r="N15" s="14">
        <f t="shared" si="7"/>
        <v>1194166.6366604203</v>
      </c>
      <c r="O15" s="14">
        <f t="shared" si="2"/>
        <v>1837169.1772068706</v>
      </c>
      <c r="P15">
        <f t="shared" si="8"/>
        <v>0.47885072270650175</v>
      </c>
      <c r="Q15" s="14">
        <f t="shared" si="3"/>
        <v>2506565.8689445485</v>
      </c>
      <c r="R15" s="18">
        <f t="shared" si="4"/>
        <v>-669396.6917376779</v>
      </c>
    </row>
    <row r="16" spans="1:18" x14ac:dyDescent="0.25">
      <c r="A16">
        <v>58</v>
      </c>
      <c r="B16">
        <v>11</v>
      </c>
      <c r="C16">
        <f t="shared" si="0"/>
        <v>0.44401195924073528</v>
      </c>
      <c r="D16">
        <v>0.99060999999999999</v>
      </c>
      <c r="E16">
        <f>PRODUCT($D$5:D15)</f>
        <v>0.93351294190616596</v>
      </c>
      <c r="F16">
        <v>1.8780000000000003E-3</v>
      </c>
      <c r="G16">
        <v>7.5120000000000013E-3</v>
      </c>
      <c r="H16" s="15">
        <f t="shared" si="5"/>
        <v>155682.78591331473</v>
      </c>
      <c r="I16" s="15">
        <f t="shared" si="6"/>
        <v>467048.35773994413</v>
      </c>
      <c r="K16">
        <f t="shared" si="1"/>
        <v>622731.14365325891</v>
      </c>
      <c r="L16">
        <v>0.4</v>
      </c>
      <c r="M16" s="14">
        <v>400000</v>
      </c>
      <c r="N16" s="14">
        <f t="shared" si="7"/>
        <v>1106021.5142646818</v>
      </c>
      <c r="O16" s="14">
        <f t="shared" si="2"/>
        <v>1728752.6579179408</v>
      </c>
      <c r="P16">
        <f t="shared" si="8"/>
        <v>0.44350527403420315</v>
      </c>
      <c r="Q16" s="14">
        <f t="shared" si="3"/>
        <v>2321548.5116275013</v>
      </c>
      <c r="R16" s="18">
        <f t="shared" si="4"/>
        <v>-592795.85370956059</v>
      </c>
    </row>
    <row r="17" spans="1:18" x14ac:dyDescent="0.25">
      <c r="A17">
        <v>59</v>
      </c>
      <c r="B17">
        <v>12</v>
      </c>
      <c r="C17">
        <f t="shared" si="0"/>
        <v>0.41496444788853759</v>
      </c>
      <c r="D17">
        <v>0.99029</v>
      </c>
      <c r="E17">
        <f>PRODUCT($D$5:D16)</f>
        <v>0.92474725538166702</v>
      </c>
      <c r="F17">
        <v>1.9420000000000001E-3</v>
      </c>
      <c r="G17">
        <v>7.7680000000000006E-3</v>
      </c>
      <c r="H17" s="15">
        <f t="shared" si="5"/>
        <v>149043.5417888732</v>
      </c>
      <c r="I17" s="15">
        <f t="shared" si="6"/>
        <v>447130.62536661967</v>
      </c>
      <c r="K17">
        <f t="shared" si="1"/>
        <v>596174.16715549282</v>
      </c>
      <c r="L17">
        <v>0.4</v>
      </c>
      <c r="M17" s="14">
        <v>400000</v>
      </c>
      <c r="N17" s="14">
        <f t="shared" si="7"/>
        <v>1023958.8525661089</v>
      </c>
      <c r="O17" s="14">
        <f t="shared" si="2"/>
        <v>1620133.0197216016</v>
      </c>
      <c r="P17">
        <f t="shared" si="8"/>
        <v>0.41059884066450653</v>
      </c>
      <c r="Q17" s="14">
        <f t="shared" si="3"/>
        <v>2149298.2907507652</v>
      </c>
      <c r="R17" s="18">
        <f t="shared" si="4"/>
        <v>-529165.27102916362</v>
      </c>
    </row>
    <row r="18" spans="1:18" x14ac:dyDescent="0.25">
      <c r="A18">
        <v>60</v>
      </c>
      <c r="B18">
        <v>13</v>
      </c>
      <c r="C18">
        <f t="shared" si="0"/>
        <v>0.3878172410173249</v>
      </c>
      <c r="D18">
        <v>0.99000999999999995</v>
      </c>
      <c r="E18">
        <f>PRODUCT($D$5:D17)</f>
        <v>0.91576795953191104</v>
      </c>
      <c r="F18">
        <v>1.9980000000000002E-3</v>
      </c>
      <c r="G18">
        <v>7.9920000000000008E-3</v>
      </c>
      <c r="H18" s="15">
        <f t="shared" si="5"/>
        <v>141918.18114970133</v>
      </c>
      <c r="I18" s="15">
        <f t="shared" si="6"/>
        <v>425754.54344910389</v>
      </c>
      <c r="K18">
        <f t="shared" si="1"/>
        <v>567672.72459880519</v>
      </c>
      <c r="L18">
        <v>0.4</v>
      </c>
      <c r="M18" s="14">
        <v>400000</v>
      </c>
      <c r="N18" s="14">
        <f t="shared" si="7"/>
        <v>947678.70290438505</v>
      </c>
      <c r="O18" s="14">
        <f t="shared" si="2"/>
        <v>1515351.4275031902</v>
      </c>
      <c r="P18">
        <f t="shared" si="8"/>
        <v>0.38001114572117212</v>
      </c>
      <c r="Q18" s="14">
        <f t="shared" si="3"/>
        <v>1989185.6115397902</v>
      </c>
      <c r="R18" s="18">
        <f t="shared" si="4"/>
        <v>-473834.18403659994</v>
      </c>
    </row>
    <row r="19" spans="1:18" x14ac:dyDescent="0.25">
      <c r="A19">
        <v>61</v>
      </c>
      <c r="B19">
        <v>14</v>
      </c>
      <c r="C19">
        <f t="shared" si="0"/>
        <v>0.36244601964235967</v>
      </c>
      <c r="D19">
        <v>0.98975999999999997</v>
      </c>
      <c r="E19">
        <f>PRODUCT($D$5:D18)</f>
        <v>0.90661943761618724</v>
      </c>
      <c r="F19">
        <v>2.0480000000000003E-3</v>
      </c>
      <c r="G19">
        <v>8.1920000000000014E-3</v>
      </c>
      <c r="H19" s="15">
        <f t="shared" si="5"/>
        <v>134594.80842009877</v>
      </c>
      <c r="I19" s="15">
        <f t="shared" si="6"/>
        <v>403784.42526029627</v>
      </c>
      <c r="K19">
        <f t="shared" si="1"/>
        <v>538379.23368039506</v>
      </c>
      <c r="L19">
        <v>0.4</v>
      </c>
      <c r="M19" s="14">
        <v>400000</v>
      </c>
      <c r="N19" s="14">
        <f t="shared" si="7"/>
        <v>876833.0772545517</v>
      </c>
      <c r="O19" s="14">
        <f t="shared" si="2"/>
        <v>1415212.3109349469</v>
      </c>
      <c r="P19">
        <f t="shared" si="8"/>
        <v>0.35160264894898846</v>
      </c>
      <c r="Q19" s="14">
        <f t="shared" si="3"/>
        <v>1840480.0441873907</v>
      </c>
      <c r="R19" s="18">
        <f t="shared" si="4"/>
        <v>-425267.73325244384</v>
      </c>
    </row>
    <row r="20" spans="1:18" x14ac:dyDescent="0.25">
      <c r="A20">
        <v>62</v>
      </c>
      <c r="B20">
        <v>15</v>
      </c>
      <c r="C20">
        <f t="shared" si="0"/>
        <v>0.33873459779659787</v>
      </c>
      <c r="D20">
        <v>0.98953999999999998</v>
      </c>
      <c r="E20">
        <f>PRODUCT($D$5:D19)</f>
        <v>0.89733565457499742</v>
      </c>
      <c r="F20">
        <v>2.0920000000000001E-3</v>
      </c>
      <c r="G20">
        <v>8.3680000000000004E-3</v>
      </c>
      <c r="H20" s="15">
        <f t="shared" si="5"/>
        <v>127176.29164595802</v>
      </c>
      <c r="I20" s="15">
        <f t="shared" si="6"/>
        <v>381528.87493787403</v>
      </c>
      <c r="K20">
        <f t="shared" si="1"/>
        <v>508705.16658383206</v>
      </c>
      <c r="L20">
        <v>0.4</v>
      </c>
      <c r="M20" s="14">
        <v>400000</v>
      </c>
      <c r="N20" s="14">
        <f t="shared" si="7"/>
        <v>811078.7911621168</v>
      </c>
      <c r="O20" s="14">
        <f t="shared" si="2"/>
        <v>1319783.9577459488</v>
      </c>
      <c r="P20">
        <f t="shared" si="8"/>
        <v>0.3252357362838792</v>
      </c>
      <c r="Q20" s="14">
        <f t="shared" si="3"/>
        <v>1702461.2416214123</v>
      </c>
      <c r="R20" s="18">
        <f t="shared" si="4"/>
        <v>-382677.28387546353</v>
      </c>
    </row>
    <row r="21" spans="1:18" x14ac:dyDescent="0.25">
      <c r="A21">
        <v>63</v>
      </c>
      <c r="B21">
        <v>16</v>
      </c>
      <c r="C21">
        <f t="shared" si="0"/>
        <v>0.31657439046411018</v>
      </c>
      <c r="D21">
        <v>0.98929</v>
      </c>
      <c r="E21">
        <f>PRODUCT($D$5:D20)</f>
        <v>0.88794952362814294</v>
      </c>
      <c r="F21">
        <v>2.1420000000000002E-3</v>
      </c>
      <c r="G21">
        <v>8.568000000000001E-3</v>
      </c>
      <c r="H21" s="15">
        <f t="shared" si="5"/>
        <v>120424.13073162608</v>
      </c>
      <c r="I21" s="15">
        <f t="shared" si="6"/>
        <v>361272.39219487825</v>
      </c>
      <c r="K21">
        <f t="shared" si="1"/>
        <v>481696.52292650432</v>
      </c>
      <c r="L21">
        <v>0.4</v>
      </c>
      <c r="M21" s="14">
        <v>400000</v>
      </c>
      <c r="N21" s="14">
        <f t="shared" si="7"/>
        <v>750088.69813697296</v>
      </c>
      <c r="O21" s="14">
        <f t="shared" si="2"/>
        <v>1231785.2210634772</v>
      </c>
      <c r="P21">
        <f t="shared" si="8"/>
        <v>0.30077922474985969</v>
      </c>
      <c r="Q21" s="14">
        <f t="shared" si="3"/>
        <v>1574442.5205925726</v>
      </c>
      <c r="R21" s="18">
        <f t="shared" si="4"/>
        <v>-342657.29952909541</v>
      </c>
    </row>
    <row r="22" spans="1:18" x14ac:dyDescent="0.25">
      <c r="A22">
        <v>64</v>
      </c>
      <c r="B22">
        <v>17</v>
      </c>
      <c r="C22">
        <f t="shared" si="0"/>
        <v>0.29586391632159825</v>
      </c>
      <c r="D22">
        <v>0.98895999999999995</v>
      </c>
      <c r="E22">
        <f>PRODUCT($D$5:D21)</f>
        <v>0.8784395842300855</v>
      </c>
      <c r="F22">
        <v>2.2079999999999999E-3</v>
      </c>
      <c r="G22">
        <v>8.8319999999999996E-3</v>
      </c>
      <c r="H22" s="15">
        <f t="shared" si="5"/>
        <v>114771.21100360858</v>
      </c>
      <c r="I22" s="15">
        <f t="shared" si="6"/>
        <v>344313.63301082572</v>
      </c>
      <c r="K22">
        <f t="shared" si="1"/>
        <v>459084.84401443432</v>
      </c>
      <c r="L22">
        <v>0.4</v>
      </c>
      <c r="M22" s="14">
        <v>400000</v>
      </c>
      <c r="N22" s="14">
        <f t="shared" si="7"/>
        <v>693509.57773824863</v>
      </c>
      <c r="O22" s="14">
        <f t="shared" si="2"/>
        <v>1152594.4217526829</v>
      </c>
      <c r="P22">
        <f t="shared" si="8"/>
        <v>0.27809147593718569</v>
      </c>
      <c r="Q22" s="14">
        <f t="shared" si="3"/>
        <v>1455682.4684084356</v>
      </c>
      <c r="R22" s="18">
        <f t="shared" si="4"/>
        <v>-303088.0466557527</v>
      </c>
    </row>
    <row r="23" spans="1:18" x14ac:dyDescent="0.25">
      <c r="A23">
        <v>65</v>
      </c>
      <c r="B23">
        <v>18</v>
      </c>
      <c r="C23">
        <f t="shared" si="0"/>
        <v>0.27650833301083949</v>
      </c>
      <c r="D23">
        <v>0.98853999999999997</v>
      </c>
      <c r="E23">
        <f>PRODUCT($D$5:D22)</f>
        <v>0.86874161122018534</v>
      </c>
      <c r="F23">
        <v>2.2920000000000002E-3</v>
      </c>
      <c r="G23">
        <v>9.1680000000000008E-3</v>
      </c>
      <c r="H23" s="15">
        <f t="shared" si="5"/>
        <v>110114.23270681934</v>
      </c>
      <c r="I23" s="15">
        <f t="shared" si="6"/>
        <v>330342.69812045799</v>
      </c>
      <c r="K23">
        <f t="shared" si="1"/>
        <v>440456.93082727736</v>
      </c>
      <c r="M23" s="14">
        <v>750000</v>
      </c>
      <c r="N23" s="14">
        <f t="shared" si="7"/>
        <v>192771.97152535451</v>
      </c>
      <c r="O23" s="14">
        <f t="shared" si="2"/>
        <v>633228.90235263191</v>
      </c>
      <c r="Q23" s="14"/>
      <c r="R23" s="18">
        <f t="shared" si="4"/>
        <v>633228.90235263191</v>
      </c>
    </row>
    <row r="24" spans="1:18" x14ac:dyDescent="0.25">
      <c r="A24">
        <v>66</v>
      </c>
      <c r="B24">
        <v>19</v>
      </c>
      <c r="C24">
        <f t="shared" si="0"/>
        <v>0.2584190028138687</v>
      </c>
      <c r="D24">
        <v>0.98801000000000005</v>
      </c>
      <c r="E24">
        <f>PRODUCT($D$5:D23)</f>
        <v>0.85878583235560202</v>
      </c>
      <c r="F24">
        <v>2.3980000000000004E-3</v>
      </c>
      <c r="G24">
        <v>9.5920000000000016E-3</v>
      </c>
      <c r="H24" s="15">
        <f t="shared" si="5"/>
        <v>106435.98701407501</v>
      </c>
      <c r="I24" s="15">
        <f t="shared" si="6"/>
        <v>319307.96104222501</v>
      </c>
      <c r="K24">
        <f t="shared" si="1"/>
        <v>425743.94805630005</v>
      </c>
      <c r="M24" s="14">
        <v>750000</v>
      </c>
      <c r="N24" s="14">
        <f t="shared" si="7"/>
        <v>178096.07918848033</v>
      </c>
      <c r="O24" s="14">
        <f t="shared" si="2"/>
        <v>603840.02724478045</v>
      </c>
      <c r="Q24" s="14"/>
      <c r="R24" s="18">
        <f t="shared" si="4"/>
        <v>603840.02724478045</v>
      </c>
    </row>
    <row r="25" spans="1:18" x14ac:dyDescent="0.25">
      <c r="A25">
        <v>67</v>
      </c>
      <c r="B25">
        <v>20</v>
      </c>
      <c r="C25">
        <f t="shared" si="0"/>
        <v>0.24151308674193336</v>
      </c>
      <c r="D25">
        <v>0.98740000000000006</v>
      </c>
      <c r="E25">
        <f>PRODUCT($D$5:D24)</f>
        <v>0.84848899022565838</v>
      </c>
      <c r="F25">
        <v>2.5200000000000001E-3</v>
      </c>
      <c r="G25">
        <v>1.008E-2</v>
      </c>
      <c r="H25" s="15">
        <f t="shared" si="5"/>
        <v>103280.28232835623</v>
      </c>
      <c r="I25" s="15">
        <f t="shared" si="6"/>
        <v>309840.8469850687</v>
      </c>
      <c r="K25">
        <f t="shared" si="1"/>
        <v>413121.12931342493</v>
      </c>
      <c r="M25" s="14">
        <v>750000</v>
      </c>
      <c r="N25" s="14">
        <f t="shared" si="7"/>
        <v>164449.25906449577</v>
      </c>
      <c r="O25" s="14">
        <f t="shared" si="2"/>
        <v>577570.38837792072</v>
      </c>
      <c r="Q25" s="14"/>
      <c r="R25" s="18">
        <f t="shared" si="4"/>
        <v>577570.38837792072</v>
      </c>
    </row>
    <row r="26" spans="1:18" x14ac:dyDescent="0.25">
      <c r="A26">
        <v>68</v>
      </c>
      <c r="B26">
        <v>21</v>
      </c>
      <c r="C26">
        <f t="shared" si="0"/>
        <v>0.22571316517937698</v>
      </c>
      <c r="D26">
        <v>0.98670999999999998</v>
      </c>
      <c r="E26">
        <f>PRODUCT($D$5:D25)</f>
        <v>0.83779802894881517</v>
      </c>
      <c r="F26">
        <v>2.6580000000000002E-3</v>
      </c>
      <c r="G26">
        <v>1.0632000000000001E-2</v>
      </c>
      <c r="H26" s="15">
        <f t="shared" si="5"/>
        <v>100526.64706622473</v>
      </c>
      <c r="I26" s="15">
        <f t="shared" si="6"/>
        <v>301579.94119867426</v>
      </c>
      <c r="K26">
        <f t="shared" si="1"/>
        <v>402106.58826489898</v>
      </c>
      <c r="M26" s="14">
        <v>750000</v>
      </c>
      <c r="N26" s="14">
        <f t="shared" si="7"/>
        <v>151754.39102830199</v>
      </c>
      <c r="O26" s="14">
        <f t="shared" si="2"/>
        <v>553860.979293201</v>
      </c>
      <c r="Q26" s="14"/>
      <c r="R26" s="18">
        <f t="shared" si="4"/>
        <v>553860.979293201</v>
      </c>
    </row>
    <row r="27" spans="1:18" x14ac:dyDescent="0.25">
      <c r="A27">
        <v>69</v>
      </c>
      <c r="B27">
        <v>22</v>
      </c>
      <c r="C27">
        <f t="shared" si="0"/>
        <v>0.21094688334521211</v>
      </c>
      <c r="D27">
        <v>0.98594999999999999</v>
      </c>
      <c r="E27">
        <f>PRODUCT($D$5:D26)</f>
        <v>0.82666369314408539</v>
      </c>
      <c r="F27">
        <v>2.81E-3</v>
      </c>
      <c r="G27">
        <v>1.124E-2</v>
      </c>
      <c r="H27" s="15">
        <f t="shared" si="5"/>
        <v>98002.756859583838</v>
      </c>
      <c r="I27" s="15">
        <f t="shared" si="6"/>
        <v>294008.27057875152</v>
      </c>
      <c r="K27">
        <f t="shared" si="1"/>
        <v>392011.02743833535</v>
      </c>
      <c r="M27" s="14">
        <v>750000</v>
      </c>
      <c r="N27" s="14">
        <f t="shared" si="7"/>
        <v>139941.65903881856</v>
      </c>
      <c r="O27" s="14">
        <f t="shared" si="2"/>
        <v>531952.68647715391</v>
      </c>
      <c r="Q27" s="14"/>
      <c r="R27" s="18">
        <f t="shared" si="4"/>
        <v>531952.68647715391</v>
      </c>
    </row>
    <row r="28" spans="1:18" x14ac:dyDescent="0.25">
      <c r="A28">
        <v>70</v>
      </c>
      <c r="B28">
        <v>23</v>
      </c>
      <c r="C28">
        <f t="shared" si="0"/>
        <v>0.19714661994879637</v>
      </c>
      <c r="D28">
        <v>0.98514999999999997</v>
      </c>
      <c r="E28">
        <f>PRODUCT($D$5:D27)</f>
        <v>0.81504906825541101</v>
      </c>
      <c r="F28">
        <v>2.9700000000000004E-3</v>
      </c>
      <c r="G28">
        <v>1.1880000000000002E-2</v>
      </c>
      <c r="H28" s="15"/>
      <c r="I28" s="15"/>
      <c r="J28" s="19">
        <f>$E$2*C27*E28</f>
        <v>17193206.0721898</v>
      </c>
      <c r="K28">
        <f>SUM(H28:J28)</f>
        <v>17193206.0721898</v>
      </c>
      <c r="N28" s="14"/>
      <c r="O28" s="14">
        <f>H28+I28+J28+N28</f>
        <v>17193206.0721898</v>
      </c>
      <c r="Q28" s="14"/>
      <c r="R28" s="18">
        <f t="shared" si="4"/>
        <v>17193206.0721898</v>
      </c>
    </row>
    <row r="29" spans="1:18" x14ac:dyDescent="0.25">
      <c r="M29" s="14"/>
      <c r="N29" s="14">
        <f>SUM(N5:N27)</f>
        <v>26613768.995083999</v>
      </c>
      <c r="O29" s="14"/>
      <c r="Q29" s="14" t="s">
        <v>59</v>
      </c>
      <c r="R29" s="27">
        <f>SUM(R5:R28)</f>
        <v>2394497.5631391294</v>
      </c>
    </row>
  </sheetData>
  <mergeCells count="1">
    <mergeCell ref="B1: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opLeftCell="K12" workbookViewId="0">
      <selection activeCell="M22" sqref="M22:M26"/>
    </sheetView>
  </sheetViews>
  <sheetFormatPr defaultRowHeight="15" x14ac:dyDescent="0.25"/>
  <cols>
    <col min="3" max="3" width="12.5703125" bestFit="1" customWidth="1"/>
    <col min="4" max="4" width="14.85546875" bestFit="1" customWidth="1"/>
    <col min="5" max="5" width="12.5703125" bestFit="1" customWidth="1"/>
    <col min="8" max="9" width="11.5703125" bestFit="1" customWidth="1"/>
    <col min="10" max="10" width="14.28515625" bestFit="1" customWidth="1"/>
    <col min="14" max="14" width="10.5703125" bestFit="1" customWidth="1"/>
    <col min="15" max="15" width="11.5703125" bestFit="1" customWidth="1"/>
    <col min="17" max="17" width="13.85546875" bestFit="1" customWidth="1"/>
    <col min="18" max="18" width="13.28515625" bestFit="1" customWidth="1"/>
  </cols>
  <sheetData>
    <row r="1" spans="1:18" x14ac:dyDescent="0.25">
      <c r="B1" s="40" t="s">
        <v>21</v>
      </c>
      <c r="C1" s="10" t="s">
        <v>22</v>
      </c>
      <c r="D1" s="10" t="s">
        <v>23</v>
      </c>
      <c r="E1" s="10" t="s">
        <v>24</v>
      </c>
      <c r="G1" s="10" t="s">
        <v>61</v>
      </c>
      <c r="H1" s="10"/>
      <c r="I1" t="s">
        <v>39</v>
      </c>
      <c r="J1" s="14">
        <v>5234545.4440942304</v>
      </c>
      <c r="K1" s="14"/>
      <c r="M1" s="14"/>
      <c r="N1" s="14"/>
      <c r="O1" s="14"/>
      <c r="Q1" s="14"/>
    </row>
    <row r="2" spans="1:18" x14ac:dyDescent="0.25">
      <c r="B2" s="40"/>
      <c r="C2" s="14">
        <v>200000000</v>
      </c>
      <c r="D2" s="14">
        <v>150000000</v>
      </c>
      <c r="E2" s="14">
        <v>100000000</v>
      </c>
      <c r="G2" s="14"/>
      <c r="M2" s="14"/>
      <c r="N2" s="14"/>
      <c r="O2" s="14"/>
      <c r="Q2" s="14"/>
    </row>
    <row r="3" spans="1:18" x14ac:dyDescent="0.25">
      <c r="M3" s="14"/>
      <c r="N3" s="14"/>
      <c r="O3" s="14"/>
      <c r="Q3" s="14"/>
    </row>
    <row r="4" spans="1:18" x14ac:dyDescent="0.25">
      <c r="A4" t="s">
        <v>51</v>
      </c>
      <c r="B4" t="s">
        <v>10</v>
      </c>
      <c r="C4" t="s">
        <v>43</v>
      </c>
      <c r="D4" t="s">
        <v>15</v>
      </c>
      <c r="E4" t="s">
        <v>13</v>
      </c>
      <c r="F4" t="s">
        <v>32</v>
      </c>
      <c r="G4" t="s">
        <v>48</v>
      </c>
      <c r="H4" t="s">
        <v>41</v>
      </c>
      <c r="I4" t="s">
        <v>42</v>
      </c>
      <c r="J4" t="s">
        <v>44</v>
      </c>
      <c r="K4" t="s">
        <v>52</v>
      </c>
      <c r="L4" t="s">
        <v>33</v>
      </c>
      <c r="M4" s="14" t="s">
        <v>34</v>
      </c>
      <c r="N4" s="14" t="s">
        <v>49</v>
      </c>
      <c r="O4" s="14" t="s">
        <v>45</v>
      </c>
      <c r="P4" t="s">
        <v>40</v>
      </c>
      <c r="Q4" s="14" t="s">
        <v>46</v>
      </c>
      <c r="R4" t="s">
        <v>47</v>
      </c>
    </row>
    <row r="5" spans="1:18" x14ac:dyDescent="0.25">
      <c r="A5">
        <v>48</v>
      </c>
      <c r="B5">
        <v>0</v>
      </c>
      <c r="C5">
        <f t="shared" ref="C5:C27" si="0">1.07^-(B5+1)</f>
        <v>0.93457943925233644</v>
      </c>
      <c r="D5">
        <v>0.99582000000000004</v>
      </c>
      <c r="E5">
        <v>1</v>
      </c>
      <c r="F5">
        <v>8.3599999999999994E-4</v>
      </c>
      <c r="G5">
        <v>3.3439999999999998E-3</v>
      </c>
      <c r="H5" s="15">
        <f>$C$2*C5*E5*F5</f>
        <v>156261.68224299065</v>
      </c>
      <c r="I5" s="15">
        <f>$D$2*C5*E5*G5</f>
        <v>468785.04672897194</v>
      </c>
      <c r="K5">
        <f t="shared" ref="K5:K26" si="1">SUM(H5:J5)</f>
        <v>625046.72897196258</v>
      </c>
      <c r="L5">
        <v>0.4</v>
      </c>
      <c r="M5" s="14">
        <v>400000</v>
      </c>
      <c r="N5" s="14">
        <f>((L5*$J$1)+M5)*1*E5</f>
        <v>2493818.1776376925</v>
      </c>
      <c r="O5" s="14">
        <f t="shared" ref="O5:O26" si="2">H5+I5+J5+N5</f>
        <v>3118864.9066096554</v>
      </c>
      <c r="P5">
        <v>1</v>
      </c>
      <c r="Q5" s="14">
        <f t="shared" ref="Q5:Q22" si="3">$J$1*P5</f>
        <v>5234545.4440942304</v>
      </c>
      <c r="R5" s="18">
        <f t="shared" ref="R5:R27" si="4">O5-Q5</f>
        <v>-2115680.5374845751</v>
      </c>
    </row>
    <row r="6" spans="1:18" x14ac:dyDescent="0.25">
      <c r="A6">
        <v>49</v>
      </c>
      <c r="B6">
        <v>1</v>
      </c>
      <c r="C6">
        <f t="shared" si="0"/>
        <v>0.87343872827321156</v>
      </c>
      <c r="D6">
        <v>0.99539</v>
      </c>
      <c r="E6">
        <f>D5</f>
        <v>0.99582000000000004</v>
      </c>
      <c r="F6">
        <v>9.2200000000000008E-4</v>
      </c>
      <c r="G6">
        <v>3.6880000000000003E-3</v>
      </c>
      <c r="H6" s="15">
        <f t="shared" ref="H6:H26" si="5">$C$2*C6*E6*F6</f>
        <v>160388.86190933708</v>
      </c>
      <c r="I6" s="15">
        <f t="shared" ref="I6:I26" si="6">$D$2*C6*E6*G6</f>
        <v>481166.58572801121</v>
      </c>
      <c r="K6">
        <f t="shared" si="1"/>
        <v>641555.44763734832</v>
      </c>
      <c r="L6">
        <v>0.4</v>
      </c>
      <c r="M6" s="14">
        <v>400000</v>
      </c>
      <c r="N6" s="14">
        <f>((L6*$J$1)+M6)*C5*E6</f>
        <v>2320928.9884627727</v>
      </c>
      <c r="O6" s="14">
        <f t="shared" si="2"/>
        <v>2962484.4361001211</v>
      </c>
      <c r="P6">
        <f>C5*E6</f>
        <v>0.93067289719626167</v>
      </c>
      <c r="Q6" s="14">
        <f t="shared" si="3"/>
        <v>4871649.5739606693</v>
      </c>
      <c r="R6" s="18">
        <f t="shared" si="4"/>
        <v>-1909165.1378605482</v>
      </c>
    </row>
    <row r="7" spans="1:18" x14ac:dyDescent="0.25">
      <c r="A7">
        <v>50</v>
      </c>
      <c r="B7">
        <v>2</v>
      </c>
      <c r="C7">
        <f t="shared" si="0"/>
        <v>0.81629787689085187</v>
      </c>
      <c r="D7">
        <v>0.99492000000000003</v>
      </c>
      <c r="E7">
        <f>PRODUCT($D$5:D6)</f>
        <v>0.99122926980000003</v>
      </c>
      <c r="F7">
        <v>1.0160000000000002E-3</v>
      </c>
      <c r="G7">
        <v>4.0640000000000008E-3</v>
      </c>
      <c r="H7" s="15">
        <f t="shared" si="5"/>
        <v>164416.91240500129</v>
      </c>
      <c r="I7" s="15">
        <f t="shared" si="6"/>
        <v>493250.73721500393</v>
      </c>
      <c r="K7">
        <f t="shared" si="1"/>
        <v>657667.64962000516</v>
      </c>
      <c r="L7">
        <v>0.4</v>
      </c>
      <c r="M7" s="14">
        <v>400000</v>
      </c>
      <c r="N7" s="14">
        <f t="shared" ref="N7:N26" si="7">((L7*$J$1)+M7)*C6*E7</f>
        <v>2159092.9960990273</v>
      </c>
      <c r="O7" s="14">
        <f t="shared" si="2"/>
        <v>2816760.6457190327</v>
      </c>
      <c r="P7">
        <f t="shared" ref="P7:P21" si="8">C6*E7</f>
        <v>0.86577803284129617</v>
      </c>
      <c r="Q7" s="14">
        <f t="shared" si="3"/>
        <v>4531954.4574062722</v>
      </c>
      <c r="R7" s="18">
        <f t="shared" si="4"/>
        <v>-1715193.8116872394</v>
      </c>
    </row>
    <row r="8" spans="1:18" x14ac:dyDescent="0.25">
      <c r="A8">
        <v>51</v>
      </c>
      <c r="B8">
        <v>3</v>
      </c>
      <c r="C8">
        <f t="shared" si="0"/>
        <v>0.7628952120475252</v>
      </c>
      <c r="D8">
        <v>0.99443999999999999</v>
      </c>
      <c r="E8">
        <f>PRODUCT($D$5:D7)</f>
        <v>0.98619382510941611</v>
      </c>
      <c r="F8">
        <v>1.1119999999999999E-3</v>
      </c>
      <c r="G8">
        <v>4.4479999999999997E-3</v>
      </c>
      <c r="H8" s="15">
        <f t="shared" si="5"/>
        <v>167325.43052548208</v>
      </c>
      <c r="I8" s="15">
        <f t="shared" si="6"/>
        <v>501976.29157644627</v>
      </c>
      <c r="K8">
        <f t="shared" si="1"/>
        <v>669301.72210192832</v>
      </c>
      <c r="L8">
        <v>0.4</v>
      </c>
      <c r="M8" s="14">
        <v>400000</v>
      </c>
      <c r="N8" s="14">
        <f t="shared" si="7"/>
        <v>2007593.2744662096</v>
      </c>
      <c r="O8" s="14">
        <f t="shared" si="2"/>
        <v>2676894.9965681378</v>
      </c>
      <c r="P8">
        <f t="shared" si="8"/>
        <v>0.80502792563968451</v>
      </c>
      <c r="Q8" s="14">
        <f t="shared" si="3"/>
        <v>4213955.2605258394</v>
      </c>
      <c r="R8" s="18">
        <f t="shared" si="4"/>
        <v>-1537060.2639577016</v>
      </c>
    </row>
    <row r="9" spans="1:18" x14ac:dyDescent="0.25">
      <c r="A9">
        <v>52</v>
      </c>
      <c r="B9">
        <v>4</v>
      </c>
      <c r="C9">
        <f t="shared" si="0"/>
        <v>0.71298617948366838</v>
      </c>
      <c r="D9">
        <v>0.99390999999999996</v>
      </c>
      <c r="E9">
        <f>PRODUCT($D$5:D8)</f>
        <v>0.98071058744180772</v>
      </c>
      <c r="F9">
        <v>1.2180000000000001E-3</v>
      </c>
      <c r="G9">
        <v>4.8720000000000005E-3</v>
      </c>
      <c r="H9" s="15">
        <f t="shared" si="5"/>
        <v>170333.181922346</v>
      </c>
      <c r="I9" s="15">
        <f t="shared" si="6"/>
        <v>510999.54576703807</v>
      </c>
      <c r="K9">
        <f t="shared" si="1"/>
        <v>681332.72768938402</v>
      </c>
      <c r="L9">
        <v>0.4</v>
      </c>
      <c r="M9" s="14">
        <v>400000</v>
      </c>
      <c r="N9" s="14">
        <f t="shared" si="7"/>
        <v>1865823.4166917549</v>
      </c>
      <c r="O9" s="14">
        <f t="shared" si="2"/>
        <v>2547156.144381139</v>
      </c>
      <c r="P9">
        <f t="shared" si="8"/>
        <v>0.74817941156367085</v>
      </c>
      <c r="Q9" s="14">
        <f t="shared" si="3"/>
        <v>3916379.1301657152</v>
      </c>
      <c r="R9" s="18">
        <f t="shared" si="4"/>
        <v>-1369222.9857845763</v>
      </c>
    </row>
    <row r="10" spans="1:18" x14ac:dyDescent="0.25">
      <c r="A10">
        <v>53</v>
      </c>
      <c r="B10">
        <v>5</v>
      </c>
      <c r="C10">
        <f t="shared" si="0"/>
        <v>0.66634222381651254</v>
      </c>
      <c r="D10">
        <v>0.99333000000000005</v>
      </c>
      <c r="E10">
        <f>PRODUCT($D$5:D9)</f>
        <v>0.97473805996428708</v>
      </c>
      <c r="F10">
        <v>1.3340000000000001E-3</v>
      </c>
      <c r="G10">
        <v>5.3360000000000005E-3</v>
      </c>
      <c r="H10" s="15">
        <f t="shared" si="5"/>
        <v>173289.03495425437</v>
      </c>
      <c r="I10" s="15">
        <f t="shared" si="6"/>
        <v>519867.10486276308</v>
      </c>
      <c r="K10">
        <f t="shared" si="1"/>
        <v>693156.13981701748</v>
      </c>
      <c r="L10">
        <v>0.4</v>
      </c>
      <c r="M10" s="14">
        <v>400000</v>
      </c>
      <c r="N10" s="14">
        <f t="shared" si="7"/>
        <v>1733140.7028823383</v>
      </c>
      <c r="O10" s="14">
        <f t="shared" si="2"/>
        <v>2426296.8426993559</v>
      </c>
      <c r="P10">
        <f t="shared" si="8"/>
        <v>0.69497476537125991</v>
      </c>
      <c r="Q10" s="14">
        <f t="shared" si="3"/>
        <v>3637876.9918345851</v>
      </c>
      <c r="R10" s="18">
        <f t="shared" si="4"/>
        <v>-1211580.1491352292</v>
      </c>
    </row>
    <row r="11" spans="1:18" x14ac:dyDescent="0.25">
      <c r="A11">
        <v>54</v>
      </c>
      <c r="B11">
        <v>6</v>
      </c>
      <c r="C11">
        <f t="shared" si="0"/>
        <v>0.62274974188459109</v>
      </c>
      <c r="D11">
        <v>0.99273</v>
      </c>
      <c r="E11">
        <f>PRODUCT($D$5:D10)</f>
        <v>0.96823655710432532</v>
      </c>
      <c r="F11">
        <v>1.4540000000000002E-3</v>
      </c>
      <c r="G11">
        <v>5.8160000000000009E-3</v>
      </c>
      <c r="H11" s="15">
        <f t="shared" si="5"/>
        <v>175343.40439859967</v>
      </c>
      <c r="I11" s="15">
        <f t="shared" si="6"/>
        <v>526030.21319579904</v>
      </c>
      <c r="K11">
        <f t="shared" si="1"/>
        <v>701373.61759439867</v>
      </c>
      <c r="L11">
        <v>0.4</v>
      </c>
      <c r="M11" s="14">
        <v>400000</v>
      </c>
      <c r="N11" s="14">
        <f t="shared" si="7"/>
        <v>1608953.8826113208</v>
      </c>
      <c r="O11" s="14">
        <f t="shared" si="2"/>
        <v>2310327.5002057194</v>
      </c>
      <c r="P11">
        <f t="shared" si="8"/>
        <v>0.64517690064133981</v>
      </c>
      <c r="Q11" s="14">
        <f t="shared" si="3"/>
        <v>3377207.8058869611</v>
      </c>
      <c r="R11" s="18">
        <f t="shared" si="4"/>
        <v>-1066880.3056812417</v>
      </c>
    </row>
    <row r="12" spans="1:18" x14ac:dyDescent="0.25">
      <c r="A12">
        <v>55</v>
      </c>
      <c r="B12">
        <v>7</v>
      </c>
      <c r="C12">
        <f t="shared" si="0"/>
        <v>0.5820091045650384</v>
      </c>
      <c r="D12">
        <v>0.99211000000000005</v>
      </c>
      <c r="E12">
        <f>PRODUCT($D$5:D11)</f>
        <v>0.96119747733417693</v>
      </c>
      <c r="F12">
        <v>1.578E-3</v>
      </c>
      <c r="G12">
        <v>6.3119999999999999E-3</v>
      </c>
      <c r="H12" s="15">
        <f t="shared" si="5"/>
        <v>176554.74558428905</v>
      </c>
      <c r="I12" s="15">
        <f t="shared" si="6"/>
        <v>529664.23675286712</v>
      </c>
      <c r="K12">
        <f t="shared" si="1"/>
        <v>706218.98233715619</v>
      </c>
      <c r="L12">
        <v>0.4</v>
      </c>
      <c r="M12" s="14">
        <v>400000</v>
      </c>
      <c r="N12" s="14">
        <f t="shared" si="7"/>
        <v>1492763.353163305</v>
      </c>
      <c r="O12" s="14">
        <f t="shared" si="2"/>
        <v>2198982.335500461</v>
      </c>
      <c r="P12">
        <f t="shared" si="8"/>
        <v>0.59858548090997876</v>
      </c>
      <c r="Q12" s="14">
        <f t="shared" si="3"/>
        <v>3133322.9019982833</v>
      </c>
      <c r="R12" s="18">
        <f t="shared" si="4"/>
        <v>-934340.56649782229</v>
      </c>
    </row>
    <row r="13" spans="1:18" x14ac:dyDescent="0.25">
      <c r="A13">
        <v>56</v>
      </c>
      <c r="B13">
        <v>8</v>
      </c>
      <c r="C13">
        <f t="shared" si="0"/>
        <v>0.54393374258414806</v>
      </c>
      <c r="D13">
        <v>0.99153000000000002</v>
      </c>
      <c r="E13">
        <f>PRODUCT($D$5:D12)</f>
        <v>0.9536136292380103</v>
      </c>
      <c r="F13">
        <v>1.6940000000000002E-3</v>
      </c>
      <c r="G13">
        <v>6.7760000000000008E-3</v>
      </c>
      <c r="H13" s="15">
        <f t="shared" si="5"/>
        <v>175736.45115603544</v>
      </c>
      <c r="I13" s="15">
        <f t="shared" si="6"/>
        <v>527209.35346810636</v>
      </c>
      <c r="K13">
        <f t="shared" si="1"/>
        <v>702945.80462414178</v>
      </c>
      <c r="L13">
        <v>0.4</v>
      </c>
      <c r="M13" s="14">
        <v>400000</v>
      </c>
      <c r="N13" s="14">
        <f t="shared" si="7"/>
        <v>1384098.5516886418</v>
      </c>
      <c r="O13" s="14">
        <f t="shared" si="2"/>
        <v>2087044.3563127834</v>
      </c>
      <c r="P13">
        <f t="shared" si="8"/>
        <v>0.55501181445383085</v>
      </c>
      <c r="Q13" s="14">
        <f t="shared" si="3"/>
        <v>2905234.5647677728</v>
      </c>
      <c r="R13" s="18">
        <f t="shared" si="4"/>
        <v>-818190.20845498936</v>
      </c>
    </row>
    <row r="14" spans="1:18" x14ac:dyDescent="0.25">
      <c r="A14">
        <v>57</v>
      </c>
      <c r="B14">
        <v>9</v>
      </c>
      <c r="C14">
        <f t="shared" si="0"/>
        <v>0.5083492921347178</v>
      </c>
      <c r="D14">
        <v>0.99102000000000001</v>
      </c>
      <c r="E14">
        <f>PRODUCT($D$5:D13)</f>
        <v>0.94553652179836434</v>
      </c>
      <c r="F14">
        <v>1.7960000000000001E-3</v>
      </c>
      <c r="G14">
        <v>7.1840000000000003E-3</v>
      </c>
      <c r="H14" s="15">
        <f t="shared" si="5"/>
        <v>172654.08549850481</v>
      </c>
      <c r="I14" s="15">
        <f t="shared" si="6"/>
        <v>517962.25649551448</v>
      </c>
      <c r="K14">
        <f t="shared" si="1"/>
        <v>690616.34199401923</v>
      </c>
      <c r="L14">
        <v>0.4</v>
      </c>
      <c r="M14" s="14">
        <v>400000</v>
      </c>
      <c r="N14" s="14">
        <f t="shared" si="7"/>
        <v>1282593.6793979804</v>
      </c>
      <c r="O14" s="14">
        <f t="shared" si="2"/>
        <v>1973210.0213919997</v>
      </c>
      <c r="P14">
        <f t="shared" si="8"/>
        <v>0.51430921905178217</v>
      </c>
      <c r="Q14" s="14">
        <f t="shared" si="3"/>
        <v>2692174.9794431678</v>
      </c>
      <c r="R14" s="18">
        <f t="shared" si="4"/>
        <v>-718964.95805116813</v>
      </c>
    </row>
    <row r="15" spans="1:18" x14ac:dyDescent="0.25">
      <c r="A15">
        <v>58</v>
      </c>
      <c r="B15">
        <v>10</v>
      </c>
      <c r="C15">
        <f t="shared" si="0"/>
        <v>0.47509279638758667</v>
      </c>
      <c r="D15">
        <v>0.99060999999999999</v>
      </c>
      <c r="E15">
        <f>PRODUCT($D$5:D14)</f>
        <v>0.93704560383261504</v>
      </c>
      <c r="F15">
        <v>1.8780000000000003E-3</v>
      </c>
      <c r="G15">
        <v>7.5120000000000013E-3</v>
      </c>
      <c r="H15" s="15">
        <f t="shared" si="5"/>
        <v>167210.96627008499</v>
      </c>
      <c r="I15" s="15">
        <f t="shared" si="6"/>
        <v>501632.89881025493</v>
      </c>
      <c r="K15">
        <f t="shared" si="1"/>
        <v>668843.86508033995</v>
      </c>
      <c r="L15">
        <v>0.4</v>
      </c>
      <c r="M15" s="14">
        <v>400000</v>
      </c>
      <c r="N15" s="14">
        <f t="shared" si="7"/>
        <v>1187921.4842588659</v>
      </c>
      <c r="O15" s="14">
        <f t="shared" si="2"/>
        <v>1856765.3493392058</v>
      </c>
      <c r="P15">
        <f t="shared" si="8"/>
        <v>0.47634646940625908</v>
      </c>
      <c r="Q15" s="14">
        <f t="shared" si="3"/>
        <v>2493457.2412409051</v>
      </c>
      <c r="R15" s="18">
        <f t="shared" si="4"/>
        <v>-636691.89190169936</v>
      </c>
    </row>
    <row r="16" spans="1:18" x14ac:dyDescent="0.25">
      <c r="A16">
        <v>59</v>
      </c>
      <c r="B16">
        <v>11</v>
      </c>
      <c r="C16">
        <f t="shared" si="0"/>
        <v>0.44401195924073528</v>
      </c>
      <c r="D16">
        <v>0.99029</v>
      </c>
      <c r="E16">
        <f>PRODUCT($D$5:D15)</f>
        <v>0.92824674561262677</v>
      </c>
      <c r="F16">
        <v>1.9420000000000001E-3</v>
      </c>
      <c r="G16">
        <v>7.7680000000000006E-3</v>
      </c>
      <c r="H16" s="15">
        <f t="shared" si="5"/>
        <v>160080.09165965125</v>
      </c>
      <c r="I16" s="15">
        <f t="shared" si="6"/>
        <v>480240.27497895376</v>
      </c>
      <c r="K16">
        <f t="shared" si="1"/>
        <v>640320.36663860502</v>
      </c>
      <c r="L16">
        <v>0.4</v>
      </c>
      <c r="M16" s="14">
        <v>400000</v>
      </c>
      <c r="N16" s="14">
        <f t="shared" si="7"/>
        <v>1099782.1509548365</v>
      </c>
      <c r="O16" s="14">
        <f t="shared" si="2"/>
        <v>1740102.5175934415</v>
      </c>
      <c r="P16">
        <f t="shared" si="8"/>
        <v>0.44100334211077963</v>
      </c>
      <c r="Q16" s="14">
        <f t="shared" si="3"/>
        <v>2308452.035276311</v>
      </c>
      <c r="R16" s="18">
        <f t="shared" si="4"/>
        <v>-568349.51768286945</v>
      </c>
    </row>
    <row r="17" spans="1:18" x14ac:dyDescent="0.25">
      <c r="A17">
        <v>60</v>
      </c>
      <c r="B17">
        <v>12</v>
      </c>
      <c r="C17">
        <f t="shared" si="0"/>
        <v>0.41496444788853759</v>
      </c>
      <c r="D17">
        <v>0.99000999999999995</v>
      </c>
      <c r="E17">
        <f>PRODUCT($D$5:D16)</f>
        <v>0.91923346971272812</v>
      </c>
      <c r="F17">
        <v>1.9980000000000002E-3</v>
      </c>
      <c r="G17">
        <v>7.9920000000000008E-3</v>
      </c>
      <c r="H17" s="15">
        <f t="shared" si="5"/>
        <v>152427.10401230681</v>
      </c>
      <c r="I17" s="15">
        <f t="shared" si="6"/>
        <v>457281.3120369204</v>
      </c>
      <c r="K17">
        <f t="shared" si="1"/>
        <v>609708.41604922723</v>
      </c>
      <c r="L17">
        <v>0.4</v>
      </c>
      <c r="M17" s="14">
        <v>400000</v>
      </c>
      <c r="N17" s="14">
        <f t="shared" si="7"/>
        <v>1017853.5198776308</v>
      </c>
      <c r="O17" s="14">
        <f t="shared" si="2"/>
        <v>1627561.9359268579</v>
      </c>
      <c r="P17">
        <f t="shared" si="8"/>
        <v>0.40815065388680749</v>
      </c>
      <c r="Q17" s="14">
        <f t="shared" si="3"/>
        <v>2136483.145807269</v>
      </c>
      <c r="R17" s="18">
        <f t="shared" si="4"/>
        <v>-508921.20988041116</v>
      </c>
    </row>
    <row r="18" spans="1:18" x14ac:dyDescent="0.25">
      <c r="A18">
        <v>61</v>
      </c>
      <c r="B18">
        <v>13</v>
      </c>
      <c r="C18">
        <f t="shared" si="0"/>
        <v>0.3878172410173249</v>
      </c>
      <c r="D18">
        <v>0.98975999999999997</v>
      </c>
      <c r="E18">
        <f>PRODUCT($D$5:D17)</f>
        <v>0.91005032735029789</v>
      </c>
      <c r="F18">
        <v>2.0480000000000003E-3</v>
      </c>
      <c r="G18">
        <v>8.1920000000000014E-3</v>
      </c>
      <c r="H18" s="15">
        <f t="shared" si="5"/>
        <v>144561.44164450548</v>
      </c>
      <c r="I18" s="15">
        <f t="shared" si="6"/>
        <v>433684.32493351644</v>
      </c>
      <c r="K18">
        <f t="shared" si="1"/>
        <v>578245.76657802192</v>
      </c>
      <c r="L18">
        <v>0.4</v>
      </c>
      <c r="M18" s="14">
        <v>400000</v>
      </c>
      <c r="N18" s="14">
        <f t="shared" si="7"/>
        <v>941761.83477948897</v>
      </c>
      <c r="O18" s="14">
        <f t="shared" si="2"/>
        <v>1520007.6013575108</v>
      </c>
      <c r="P18">
        <f t="shared" si="8"/>
        <v>0.37763853163969929</v>
      </c>
      <c r="Q18" s="14">
        <f t="shared" si="3"/>
        <v>1976766.0553090228</v>
      </c>
      <c r="R18" s="18">
        <f t="shared" si="4"/>
        <v>-456758.453951512</v>
      </c>
    </row>
    <row r="19" spans="1:18" x14ac:dyDescent="0.25">
      <c r="A19">
        <v>62</v>
      </c>
      <c r="B19">
        <v>14</v>
      </c>
      <c r="C19">
        <f t="shared" si="0"/>
        <v>0.36244601964235967</v>
      </c>
      <c r="D19">
        <v>0.98953999999999998</v>
      </c>
      <c r="E19">
        <f>PRODUCT($D$5:D18)</f>
        <v>0.90073141199823081</v>
      </c>
      <c r="F19">
        <v>2.0920000000000001E-3</v>
      </c>
      <c r="G19">
        <v>8.3680000000000004E-3</v>
      </c>
      <c r="H19" s="15">
        <f t="shared" si="5"/>
        <v>136593.58989507952</v>
      </c>
      <c r="I19" s="15">
        <f t="shared" si="6"/>
        <v>409780.76968523854</v>
      </c>
      <c r="K19">
        <f t="shared" si="1"/>
        <v>546374.35958031809</v>
      </c>
      <c r="L19">
        <v>0.4</v>
      </c>
      <c r="M19" s="14">
        <v>400000</v>
      </c>
      <c r="N19" s="14">
        <f t="shared" si="7"/>
        <v>871138.49868350197</v>
      </c>
      <c r="O19" s="14">
        <f t="shared" si="2"/>
        <v>1417512.8582638199</v>
      </c>
      <c r="P19">
        <f t="shared" si="8"/>
        <v>0.34931917109879324</v>
      </c>
      <c r="Q19" s="14">
        <f t="shared" si="3"/>
        <v>1828527.0756099611</v>
      </c>
      <c r="R19" s="18">
        <f t="shared" si="4"/>
        <v>-411014.21734614111</v>
      </c>
    </row>
    <row r="20" spans="1:18" x14ac:dyDescent="0.25">
      <c r="A20">
        <v>63</v>
      </c>
      <c r="B20">
        <v>15</v>
      </c>
      <c r="C20">
        <f t="shared" si="0"/>
        <v>0.33873459779659787</v>
      </c>
      <c r="D20">
        <v>0.98929</v>
      </c>
      <c r="E20">
        <f>PRODUCT($D$5:D19)</f>
        <v>0.89130976142872931</v>
      </c>
      <c r="F20">
        <v>2.1420000000000002E-3</v>
      </c>
      <c r="G20">
        <v>8.568000000000001E-3</v>
      </c>
      <c r="H20" s="15">
        <f t="shared" si="5"/>
        <v>129341.43710070958</v>
      </c>
      <c r="I20" s="15">
        <f t="shared" si="6"/>
        <v>388024.31130212877</v>
      </c>
      <c r="K20">
        <f t="shared" si="1"/>
        <v>517365.74840283836</v>
      </c>
      <c r="L20">
        <v>0.4</v>
      </c>
      <c r="M20" s="14">
        <v>400000</v>
      </c>
      <c r="N20" s="14">
        <f t="shared" si="7"/>
        <v>805632.1401750209</v>
      </c>
      <c r="O20" s="14">
        <f t="shared" si="2"/>
        <v>1322997.8885778594</v>
      </c>
      <c r="P20">
        <f t="shared" si="8"/>
        <v>0.32305167529822415</v>
      </c>
      <c r="Q20" s="14">
        <f t="shared" si="3"/>
        <v>1691028.6751393278</v>
      </c>
      <c r="R20" s="18">
        <f t="shared" si="4"/>
        <v>-368030.78656146838</v>
      </c>
    </row>
    <row r="21" spans="1:18" x14ac:dyDescent="0.25">
      <c r="A21">
        <v>64</v>
      </c>
      <c r="B21">
        <v>16</v>
      </c>
      <c r="C21">
        <f t="shared" si="0"/>
        <v>0.31657439046411018</v>
      </c>
      <c r="D21">
        <v>0.98895999999999995</v>
      </c>
      <c r="E21">
        <f>PRODUCT($D$5:D20)</f>
        <v>0.88176383388382762</v>
      </c>
      <c r="F21">
        <v>2.2079999999999999E-3</v>
      </c>
      <c r="G21">
        <v>8.8319999999999996E-3</v>
      </c>
      <c r="H21" s="15">
        <f t="shared" si="5"/>
        <v>123269.92338502275</v>
      </c>
      <c r="I21" s="15">
        <f t="shared" si="6"/>
        <v>369809.77015506825</v>
      </c>
      <c r="K21">
        <f t="shared" si="1"/>
        <v>493079.69354009099</v>
      </c>
      <c r="L21">
        <v>0.4</v>
      </c>
      <c r="M21" s="14">
        <v>400000</v>
      </c>
      <c r="N21" s="14">
        <f t="shared" si="7"/>
        <v>744863.3831343425</v>
      </c>
      <c r="O21" s="14">
        <f t="shared" si="2"/>
        <v>1237943.0766744334</v>
      </c>
      <c r="P21">
        <f t="shared" si="8"/>
        <v>0.29868391762222446</v>
      </c>
      <c r="Q21" s="14">
        <f t="shared" si="3"/>
        <v>1563474.5402136315</v>
      </c>
      <c r="R21" s="18">
        <f t="shared" si="4"/>
        <v>-325531.46353919804</v>
      </c>
    </row>
    <row r="22" spans="1:18" x14ac:dyDescent="0.25">
      <c r="A22">
        <v>65</v>
      </c>
      <c r="B22">
        <v>17</v>
      </c>
      <c r="C22">
        <f t="shared" si="0"/>
        <v>0.29586391632159825</v>
      </c>
      <c r="D22">
        <v>0.98853999999999997</v>
      </c>
      <c r="E22">
        <f>PRODUCT($D$5:D21)</f>
        <v>0.87202916115775009</v>
      </c>
      <c r="F22">
        <v>2.2920000000000002E-3</v>
      </c>
      <c r="G22">
        <v>9.1680000000000008E-3</v>
      </c>
      <c r="H22" s="15">
        <f t="shared" si="5"/>
        <v>118268.09973228742</v>
      </c>
      <c r="I22" s="15">
        <f t="shared" si="6"/>
        <v>354804.29919686227</v>
      </c>
      <c r="K22">
        <f t="shared" si="1"/>
        <v>473072.39892914967</v>
      </c>
      <c r="M22" s="14">
        <v>750000</v>
      </c>
      <c r="N22" s="14">
        <f t="shared" si="7"/>
        <v>207046.57512033303</v>
      </c>
      <c r="O22" s="14">
        <f t="shared" si="2"/>
        <v>680118.97404948273</v>
      </c>
      <c r="Q22" s="14">
        <f t="shared" si="3"/>
        <v>0</v>
      </c>
      <c r="R22" s="18">
        <f t="shared" si="4"/>
        <v>680118.97404948273</v>
      </c>
    </row>
    <row r="23" spans="1:18" x14ac:dyDescent="0.25">
      <c r="A23">
        <v>66</v>
      </c>
      <c r="B23">
        <v>18</v>
      </c>
      <c r="C23">
        <f t="shared" si="0"/>
        <v>0.27650833301083949</v>
      </c>
      <c r="D23">
        <v>0.98801000000000005</v>
      </c>
      <c r="E23">
        <f>PRODUCT($D$5:D22)</f>
        <v>0.86203570697088228</v>
      </c>
      <c r="F23">
        <v>2.3980000000000004E-3</v>
      </c>
      <c r="G23">
        <v>9.5920000000000016E-3</v>
      </c>
      <c r="H23" s="15">
        <f t="shared" si="5"/>
        <v>114317.48301603069</v>
      </c>
      <c r="I23" s="15">
        <f t="shared" si="6"/>
        <v>342952.44904809206</v>
      </c>
      <c r="K23">
        <f t="shared" si="1"/>
        <v>457269.93206412275</v>
      </c>
      <c r="M23" s="14">
        <v>750000</v>
      </c>
      <c r="N23" s="14">
        <f t="shared" si="7"/>
        <v>191283.94520509717</v>
      </c>
      <c r="O23" s="14">
        <f t="shared" si="2"/>
        <v>648553.87726921996</v>
      </c>
      <c r="Q23" s="14"/>
      <c r="R23" s="18">
        <f t="shared" si="4"/>
        <v>648553.87726921996</v>
      </c>
    </row>
    <row r="24" spans="1:18" x14ac:dyDescent="0.25">
      <c r="A24">
        <v>67</v>
      </c>
      <c r="B24">
        <v>19</v>
      </c>
      <c r="C24">
        <f t="shared" si="0"/>
        <v>0.2584190028138687</v>
      </c>
      <c r="D24">
        <v>0.98740000000000006</v>
      </c>
      <c r="E24">
        <f>PRODUCT($D$5:D23)</f>
        <v>0.85169989884430142</v>
      </c>
      <c r="F24">
        <v>2.5200000000000001E-3</v>
      </c>
      <c r="G24">
        <v>1.008E-2</v>
      </c>
      <c r="H24" s="15">
        <f t="shared" si="5"/>
        <v>110928.10103223268</v>
      </c>
      <c r="I24" s="15">
        <f t="shared" si="6"/>
        <v>332784.30309669807</v>
      </c>
      <c r="K24">
        <f t="shared" si="1"/>
        <v>443712.40412893076</v>
      </c>
      <c r="M24" s="14">
        <v>750000</v>
      </c>
      <c r="N24" s="14">
        <f t="shared" si="7"/>
        <v>176626.5894412038</v>
      </c>
      <c r="O24" s="14">
        <f t="shared" si="2"/>
        <v>620338.99357013451</v>
      </c>
      <c r="Q24" s="14"/>
      <c r="R24" s="18">
        <f t="shared" si="4"/>
        <v>620338.99357013451</v>
      </c>
    </row>
    <row r="25" spans="1:18" x14ac:dyDescent="0.25">
      <c r="A25">
        <v>68</v>
      </c>
      <c r="B25">
        <v>20</v>
      </c>
      <c r="C25">
        <f t="shared" si="0"/>
        <v>0.24151308674193336</v>
      </c>
      <c r="D25">
        <v>0.98670999999999998</v>
      </c>
      <c r="E25">
        <f>PRODUCT($D$5:D24)</f>
        <v>0.84096848011886327</v>
      </c>
      <c r="F25">
        <v>2.6580000000000002E-3</v>
      </c>
      <c r="G25">
        <v>1.0632000000000001E-2</v>
      </c>
      <c r="H25" s="15">
        <f t="shared" si="5"/>
        <v>107970.5613772527</v>
      </c>
      <c r="I25" s="15">
        <f t="shared" si="6"/>
        <v>323911.68413175811</v>
      </c>
      <c r="K25">
        <f t="shared" si="1"/>
        <v>431882.2455090108</v>
      </c>
      <c r="M25" s="14">
        <v>750000</v>
      </c>
      <c r="N25" s="14">
        <f t="shared" si="7"/>
        <v>162991.67702265855</v>
      </c>
      <c r="O25" s="14">
        <f t="shared" si="2"/>
        <v>594873.92253166938</v>
      </c>
      <c r="Q25" s="14"/>
      <c r="R25" s="18">
        <f t="shared" si="4"/>
        <v>594873.92253166938</v>
      </c>
    </row>
    <row r="26" spans="1:18" x14ac:dyDescent="0.25">
      <c r="A26">
        <v>69</v>
      </c>
      <c r="B26">
        <v>21</v>
      </c>
      <c r="C26">
        <f t="shared" si="0"/>
        <v>0.22571316517937698</v>
      </c>
      <c r="D26">
        <v>0.98594999999999999</v>
      </c>
      <c r="E26">
        <f>PRODUCT($D$5:D25)</f>
        <v>0.82979200901808359</v>
      </c>
      <c r="F26">
        <v>2.81E-3</v>
      </c>
      <c r="G26">
        <v>1.124E-2</v>
      </c>
      <c r="H26" s="15">
        <f t="shared" si="5"/>
        <v>105259.77920736648</v>
      </c>
      <c r="I26" s="15">
        <f t="shared" si="6"/>
        <v>315779.3376220995</v>
      </c>
      <c r="K26">
        <f t="shared" si="1"/>
        <v>421039.11682946596</v>
      </c>
      <c r="M26" s="14">
        <v>750000</v>
      </c>
      <c r="N26" s="14">
        <f t="shared" si="7"/>
        <v>150304.22208881067</v>
      </c>
      <c r="O26" s="14">
        <f t="shared" si="2"/>
        <v>571343.3389182766</v>
      </c>
      <c r="Q26" s="14"/>
      <c r="R26" s="18">
        <f t="shared" si="4"/>
        <v>571343.3389182766</v>
      </c>
    </row>
    <row r="27" spans="1:18" x14ac:dyDescent="0.25">
      <c r="A27">
        <v>70</v>
      </c>
      <c r="B27">
        <v>22</v>
      </c>
      <c r="C27">
        <f t="shared" si="0"/>
        <v>0.21094688334521211</v>
      </c>
      <c r="D27">
        <v>0.98514999999999997</v>
      </c>
      <c r="E27">
        <f>PRODUCT($D$5:D26)</f>
        <v>0.8181334312913795</v>
      </c>
      <c r="F27">
        <v>2.9700000000000004E-3</v>
      </c>
      <c r="G27">
        <v>1.1880000000000002E-2</v>
      </c>
      <c r="H27" s="15"/>
      <c r="I27" s="15"/>
      <c r="J27" s="19">
        <f>$E$2*C26*E27</f>
        <v>18466348.63158416</v>
      </c>
      <c r="K27">
        <f>SUM(H27:J27)</f>
        <v>18466348.63158416</v>
      </c>
      <c r="M27" s="14"/>
      <c r="N27" s="14"/>
      <c r="O27" s="14">
        <f>H27+I27+J27+N27</f>
        <v>18466348.63158416</v>
      </c>
      <c r="Q27" s="14"/>
      <c r="R27" s="18">
        <f t="shared" si="4"/>
        <v>18466348.63158416</v>
      </c>
    </row>
    <row r="28" spans="1:18" x14ac:dyDescent="0.25">
      <c r="M28" s="14"/>
      <c r="N28" s="14"/>
      <c r="O28" s="14"/>
      <c r="Q28" s="14" t="s">
        <v>60</v>
      </c>
      <c r="R28" s="27">
        <f>SUM(R5:R27)</f>
        <v>4910001.272464551</v>
      </c>
    </row>
  </sheetData>
  <mergeCells count="1">
    <mergeCell ref="B1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M20" workbookViewId="0">
      <selection activeCell="M21" sqref="M21:M25"/>
    </sheetView>
  </sheetViews>
  <sheetFormatPr defaultRowHeight="15" x14ac:dyDescent="0.25"/>
  <cols>
    <col min="3" max="3" width="12.5703125" bestFit="1" customWidth="1"/>
    <col min="4" max="4" width="14.85546875" bestFit="1" customWidth="1"/>
    <col min="5" max="5" width="12.5703125" bestFit="1" customWidth="1"/>
    <col min="8" max="9" width="11.5703125" bestFit="1" customWidth="1"/>
    <col min="10" max="10" width="14.28515625" bestFit="1" customWidth="1"/>
    <col min="14" max="14" width="10.5703125" bestFit="1" customWidth="1"/>
    <col min="15" max="15" width="11.5703125" bestFit="1" customWidth="1"/>
    <col min="17" max="17" width="13.85546875" bestFit="1" customWidth="1"/>
    <col min="18" max="18" width="13.28515625" bestFit="1" customWidth="1"/>
  </cols>
  <sheetData>
    <row r="1" spans="1:18" x14ac:dyDescent="0.25">
      <c r="B1" s="40" t="s">
        <v>21</v>
      </c>
      <c r="C1" s="10" t="s">
        <v>22</v>
      </c>
      <c r="D1" s="10" t="s">
        <v>23</v>
      </c>
      <c r="E1" s="10" t="s">
        <v>24</v>
      </c>
      <c r="G1" s="10" t="s">
        <v>62</v>
      </c>
      <c r="H1" s="10"/>
      <c r="I1" t="s">
        <v>39</v>
      </c>
      <c r="J1" s="14">
        <v>5234545.4440942304</v>
      </c>
      <c r="K1" s="14"/>
      <c r="M1" s="14"/>
      <c r="N1" s="14"/>
      <c r="O1" s="14"/>
      <c r="Q1" s="14"/>
    </row>
    <row r="2" spans="1:18" x14ac:dyDescent="0.25">
      <c r="B2" s="40"/>
      <c r="C2" s="14">
        <v>200000000</v>
      </c>
      <c r="D2" s="14">
        <v>150000000</v>
      </c>
      <c r="E2" s="14">
        <v>100000000</v>
      </c>
      <c r="G2" s="14"/>
      <c r="M2" s="14"/>
      <c r="N2" s="14"/>
      <c r="O2" s="14"/>
      <c r="Q2" s="14"/>
    </row>
    <row r="3" spans="1:18" x14ac:dyDescent="0.25">
      <c r="M3" s="14"/>
      <c r="N3" s="14"/>
      <c r="O3" s="14"/>
      <c r="Q3" s="14"/>
    </row>
    <row r="4" spans="1:18" x14ac:dyDescent="0.25">
      <c r="A4" t="s">
        <v>51</v>
      </c>
      <c r="B4" t="s">
        <v>10</v>
      </c>
      <c r="C4" t="s">
        <v>43</v>
      </c>
      <c r="D4" t="s">
        <v>15</v>
      </c>
      <c r="E4" t="s">
        <v>13</v>
      </c>
      <c r="F4" t="s">
        <v>32</v>
      </c>
      <c r="G4" t="s">
        <v>48</v>
      </c>
      <c r="H4" t="s">
        <v>41</v>
      </c>
      <c r="I4" t="s">
        <v>42</v>
      </c>
      <c r="J4" t="s">
        <v>44</v>
      </c>
      <c r="K4" t="s">
        <v>52</v>
      </c>
      <c r="L4" t="s">
        <v>33</v>
      </c>
      <c r="M4" s="14" t="s">
        <v>34</v>
      </c>
      <c r="N4" s="14" t="s">
        <v>49</v>
      </c>
      <c r="O4" s="14" t="s">
        <v>45</v>
      </c>
      <c r="P4" t="s">
        <v>40</v>
      </c>
      <c r="Q4" s="14" t="s">
        <v>46</v>
      </c>
      <c r="R4" t="s">
        <v>47</v>
      </c>
    </row>
    <row r="5" spans="1:18" x14ac:dyDescent="0.25">
      <c r="A5">
        <v>49</v>
      </c>
      <c r="B5">
        <v>0</v>
      </c>
      <c r="C5">
        <f t="shared" ref="C5:C26" si="0">1.07^-(B5+1)</f>
        <v>0.93457943925233644</v>
      </c>
      <c r="D5">
        <v>0.99539</v>
      </c>
      <c r="E5">
        <v>1</v>
      </c>
      <c r="F5">
        <v>9.2200000000000008E-4</v>
      </c>
      <c r="G5">
        <v>3.6880000000000003E-3</v>
      </c>
      <c r="H5" s="15">
        <f>$C$2*C5*E5*F5</f>
        <v>172336.44859813087</v>
      </c>
      <c r="I5" s="15">
        <f>$D$2*C5*E5*G5</f>
        <v>517009.34579439258</v>
      </c>
      <c r="K5">
        <f t="shared" ref="K5:K25" si="1">SUM(H5:J5)</f>
        <v>689345.79439252347</v>
      </c>
      <c r="L5">
        <v>0.4</v>
      </c>
      <c r="M5" s="14">
        <v>400000</v>
      </c>
      <c r="N5" s="14">
        <f>((L5*$J$1)+M5)*1*E5</f>
        <v>2493818.1776376925</v>
      </c>
      <c r="O5" s="14">
        <f t="shared" ref="O5:O25" si="2">H5+I5+J5+N5</f>
        <v>3183163.9720302159</v>
      </c>
      <c r="P5">
        <v>1</v>
      </c>
      <c r="Q5" s="14">
        <f t="shared" ref="Q5:Q20" si="3">$J$1*P5</f>
        <v>5234545.4440942304</v>
      </c>
      <c r="R5" s="18">
        <f t="shared" ref="R5:R26" si="4">O5-Q5</f>
        <v>-2051381.4720640145</v>
      </c>
    </row>
    <row r="6" spans="1:18" x14ac:dyDescent="0.25">
      <c r="A6">
        <v>50</v>
      </c>
      <c r="B6">
        <v>1</v>
      </c>
      <c r="C6">
        <f t="shared" si="0"/>
        <v>0.87343872827321156</v>
      </c>
      <c r="D6">
        <v>0.99492000000000003</v>
      </c>
      <c r="E6">
        <f>D5</f>
        <v>0.99539</v>
      </c>
      <c r="F6">
        <v>1.0160000000000002E-3</v>
      </c>
      <c r="G6">
        <v>4.0640000000000008E-3</v>
      </c>
      <c r="H6" s="15">
        <f t="shared" ref="H6:H25" si="5">$C$2*C6*E6*F6</f>
        <v>176664.55410952924</v>
      </c>
      <c r="I6" s="15">
        <f t="shared" ref="I6:I25" si="6">$D$2*C6*E6*G6</f>
        <v>529993.66232858761</v>
      </c>
      <c r="K6">
        <f t="shared" si="1"/>
        <v>706658.21643811685</v>
      </c>
      <c r="L6">
        <v>0.4</v>
      </c>
      <c r="M6" s="14">
        <v>400000</v>
      </c>
      <c r="N6" s="14">
        <f>((L6*$J$1)+M6)*C5*E6</f>
        <v>2319926.7998493295</v>
      </c>
      <c r="O6" s="14">
        <f t="shared" si="2"/>
        <v>3026585.0162874465</v>
      </c>
      <c r="P6">
        <f>C5*E6</f>
        <v>0.93027102803738315</v>
      </c>
      <c r="Q6" s="14">
        <f t="shared" si="3"/>
        <v>4869545.9715859396</v>
      </c>
      <c r="R6" s="18">
        <f t="shared" si="4"/>
        <v>-1842960.9552984932</v>
      </c>
    </row>
    <row r="7" spans="1:18" x14ac:dyDescent="0.25">
      <c r="A7">
        <v>51</v>
      </c>
      <c r="B7">
        <v>2</v>
      </c>
      <c r="C7">
        <f t="shared" si="0"/>
        <v>0.81629787689085187</v>
      </c>
      <c r="D7">
        <v>0.99443999999999999</v>
      </c>
      <c r="E7">
        <f>PRODUCT($D$5:D6)</f>
        <v>0.99033341880000003</v>
      </c>
      <c r="F7">
        <v>1.1119999999999999E-3</v>
      </c>
      <c r="G7">
        <v>4.4479999999999997E-3</v>
      </c>
      <c r="H7" s="15">
        <f t="shared" si="5"/>
        <v>179789.73174094292</v>
      </c>
      <c r="I7" s="15">
        <f t="shared" si="6"/>
        <v>539369.19522282877</v>
      </c>
      <c r="K7">
        <f t="shared" si="1"/>
        <v>719158.92696377169</v>
      </c>
      <c r="L7">
        <v>0.4</v>
      </c>
      <c r="M7" s="14">
        <v>400000</v>
      </c>
      <c r="N7" s="14">
        <f t="shared" ref="N7:N26" si="7">((L7*$J$1)+M7)*C6*E7</f>
        <v>2157141.6558000888</v>
      </c>
      <c r="O7" s="14">
        <f t="shared" si="2"/>
        <v>2876300.5827638605</v>
      </c>
      <c r="P7">
        <f t="shared" ref="P7:P20" si="8">C6*E7</f>
        <v>0.86499556188313387</v>
      </c>
      <c r="Q7" s="14">
        <f t="shared" si="3"/>
        <v>4527858.5776170874</v>
      </c>
      <c r="R7" s="18">
        <f t="shared" si="4"/>
        <v>-1651557.9948532269</v>
      </c>
    </row>
    <row r="8" spans="1:18" x14ac:dyDescent="0.25">
      <c r="A8">
        <v>52</v>
      </c>
      <c r="B8">
        <v>3</v>
      </c>
      <c r="C8">
        <f t="shared" si="0"/>
        <v>0.7628952120475252</v>
      </c>
      <c r="D8">
        <v>0.99390999999999996</v>
      </c>
      <c r="E8">
        <f>PRODUCT($D$5:D7)</f>
        <v>0.98482716499147205</v>
      </c>
      <c r="F8">
        <v>1.2180000000000001E-3</v>
      </c>
      <c r="G8">
        <v>4.8720000000000005E-3</v>
      </c>
      <c r="H8" s="15">
        <f t="shared" si="5"/>
        <v>183021.53467183854</v>
      </c>
      <c r="I8" s="15">
        <f t="shared" si="6"/>
        <v>549064.60401551554</v>
      </c>
      <c r="K8">
        <f t="shared" si="1"/>
        <v>732086.13868735405</v>
      </c>
      <c r="L8">
        <v>0.4</v>
      </c>
      <c r="M8" s="14">
        <v>400000</v>
      </c>
      <c r="N8" s="14">
        <f t="shared" si="7"/>
        <v>2004811.1665362993</v>
      </c>
      <c r="O8" s="14">
        <f t="shared" si="2"/>
        <v>2736897.3052236531</v>
      </c>
      <c r="P8">
        <f t="shared" si="8"/>
        <v>0.80391232388697531</v>
      </c>
      <c r="Q8" s="14">
        <f t="shared" si="3"/>
        <v>4208115.5924537722</v>
      </c>
      <c r="R8" s="18">
        <f t="shared" si="4"/>
        <v>-1471218.2872301191</v>
      </c>
    </row>
    <row r="9" spans="1:18" x14ac:dyDescent="0.25">
      <c r="A9">
        <v>53</v>
      </c>
      <c r="B9">
        <v>4</v>
      </c>
      <c r="C9">
        <f t="shared" si="0"/>
        <v>0.71298617948366838</v>
      </c>
      <c r="D9">
        <v>0.99333000000000005</v>
      </c>
      <c r="E9">
        <f>PRODUCT($D$5:D8)</f>
        <v>0.97882956755667394</v>
      </c>
      <c r="F9">
        <v>1.3340000000000001E-3</v>
      </c>
      <c r="G9">
        <v>5.3360000000000005E-3</v>
      </c>
      <c r="H9" s="15">
        <f t="shared" si="5"/>
        <v>186197.5732572675</v>
      </c>
      <c r="I9" s="15">
        <f t="shared" si="6"/>
        <v>558592.71977180266</v>
      </c>
      <c r="K9">
        <f t="shared" si="1"/>
        <v>744790.29302907013</v>
      </c>
      <c r="L9">
        <v>0.4</v>
      </c>
      <c r="M9" s="14">
        <v>400000</v>
      </c>
      <c r="N9" s="14">
        <f t="shared" si="7"/>
        <v>1862244.7350767227</v>
      </c>
      <c r="O9" s="14">
        <f t="shared" si="2"/>
        <v>2607035.0281057926</v>
      </c>
      <c r="P9">
        <f t="shared" si="8"/>
        <v>0.74674439049953611</v>
      </c>
      <c r="Q9" s="14">
        <f t="shared" si="3"/>
        <v>3908867.4471922698</v>
      </c>
      <c r="R9" s="18">
        <f t="shared" si="4"/>
        <v>-1301832.4190864773</v>
      </c>
    </row>
    <row r="10" spans="1:18" x14ac:dyDescent="0.25">
      <c r="A10">
        <v>54</v>
      </c>
      <c r="B10">
        <v>5</v>
      </c>
      <c r="C10">
        <f t="shared" si="0"/>
        <v>0.66634222381651254</v>
      </c>
      <c r="D10">
        <v>0.99273</v>
      </c>
      <c r="E10">
        <f>PRODUCT($D$5:D9)</f>
        <v>0.97230077434107098</v>
      </c>
      <c r="F10">
        <v>1.4540000000000002E-3</v>
      </c>
      <c r="G10">
        <v>5.8160000000000009E-3</v>
      </c>
      <c r="H10" s="15">
        <f t="shared" si="5"/>
        <v>188404.97550410882</v>
      </c>
      <c r="I10" s="15">
        <f t="shared" si="6"/>
        <v>565214.92651232646</v>
      </c>
      <c r="K10">
        <f t="shared" si="1"/>
        <v>753619.90201643528</v>
      </c>
      <c r="L10">
        <v>0.4</v>
      </c>
      <c r="M10" s="14">
        <v>400000</v>
      </c>
      <c r="N10" s="14">
        <f t="shared" si="7"/>
        <v>1728807.0679380945</v>
      </c>
      <c r="O10" s="14">
        <f t="shared" si="2"/>
        <v>2482426.9699545298</v>
      </c>
      <c r="P10">
        <f t="shared" si="8"/>
        <v>0.69323701440645258</v>
      </c>
      <c r="Q10" s="14">
        <f t="shared" si="3"/>
        <v>3628780.6554387826</v>
      </c>
      <c r="R10" s="18">
        <f t="shared" si="4"/>
        <v>-1146353.6854842529</v>
      </c>
    </row>
    <row r="11" spans="1:18" x14ac:dyDescent="0.25">
      <c r="A11">
        <v>55</v>
      </c>
      <c r="B11">
        <v>6</v>
      </c>
      <c r="C11">
        <f t="shared" si="0"/>
        <v>0.62274974188459109</v>
      </c>
      <c r="D11">
        <v>0.99211000000000005</v>
      </c>
      <c r="E11">
        <f>PRODUCT($D$5:D10)</f>
        <v>0.96523214771161137</v>
      </c>
      <c r="F11">
        <v>1.578E-3</v>
      </c>
      <c r="G11">
        <v>6.3119999999999999E-3</v>
      </c>
      <c r="H11" s="15">
        <f t="shared" si="5"/>
        <v>189706.55115903402</v>
      </c>
      <c r="I11" s="15">
        <f t="shared" si="6"/>
        <v>569119.65347710205</v>
      </c>
      <c r="K11">
        <f t="shared" si="1"/>
        <v>758826.20463613607</v>
      </c>
      <c r="L11">
        <v>0.4</v>
      </c>
      <c r="M11" s="14">
        <v>400000</v>
      </c>
      <c r="N11" s="14">
        <f t="shared" si="7"/>
        <v>1603961.3463123217</v>
      </c>
      <c r="O11" s="14">
        <f t="shared" si="2"/>
        <v>2362787.5509484578</v>
      </c>
      <c r="P11">
        <f t="shared" si="8"/>
        <v>0.64317493580534368</v>
      </c>
      <c r="Q11" s="14">
        <f t="shared" si="3"/>
        <v>3366728.4299754607</v>
      </c>
      <c r="R11" s="18">
        <f t="shared" si="4"/>
        <v>-1003940.879027003</v>
      </c>
    </row>
    <row r="12" spans="1:18" x14ac:dyDescent="0.25">
      <c r="A12">
        <v>56</v>
      </c>
      <c r="B12">
        <v>7</v>
      </c>
      <c r="C12">
        <f t="shared" si="0"/>
        <v>0.5820091045650384</v>
      </c>
      <c r="D12">
        <v>0.99153000000000002</v>
      </c>
      <c r="E12">
        <f>PRODUCT($D$5:D11)</f>
        <v>0.95761646606616679</v>
      </c>
      <c r="F12">
        <v>1.6940000000000002E-3</v>
      </c>
      <c r="G12">
        <v>6.7760000000000008E-3</v>
      </c>
      <c r="H12" s="15">
        <f t="shared" si="5"/>
        <v>188827.30085452984</v>
      </c>
      <c r="I12" s="15">
        <f t="shared" si="6"/>
        <v>566481.90256358963</v>
      </c>
      <c r="K12">
        <f t="shared" si="1"/>
        <v>755309.20341811946</v>
      </c>
      <c r="L12">
        <v>0.4</v>
      </c>
      <c r="M12" s="14">
        <v>400000</v>
      </c>
      <c r="N12" s="14">
        <f t="shared" si="7"/>
        <v>1487201.9544765586</v>
      </c>
      <c r="O12" s="14">
        <f t="shared" si="2"/>
        <v>2242511.1578946779</v>
      </c>
      <c r="P12">
        <f t="shared" si="8"/>
        <v>0.59635540706713963</v>
      </c>
      <c r="Q12" s="14">
        <f t="shared" si="3"/>
        <v>3121649.4791242559</v>
      </c>
      <c r="R12" s="18">
        <f t="shared" si="4"/>
        <v>-879138.321229578</v>
      </c>
    </row>
    <row r="13" spans="1:18" x14ac:dyDescent="0.25">
      <c r="A13">
        <v>57</v>
      </c>
      <c r="B13">
        <v>8</v>
      </c>
      <c r="C13">
        <f t="shared" si="0"/>
        <v>0.54393374258414806</v>
      </c>
      <c r="D13">
        <v>0.99102000000000001</v>
      </c>
      <c r="E13">
        <f>PRODUCT($D$5:D12)</f>
        <v>0.94950545459858637</v>
      </c>
      <c r="F13">
        <v>1.7960000000000001E-3</v>
      </c>
      <c r="G13">
        <v>7.1840000000000003E-3</v>
      </c>
      <c r="H13" s="15">
        <f t="shared" si="5"/>
        <v>185515.32554417479</v>
      </c>
      <c r="I13" s="15">
        <f t="shared" si="6"/>
        <v>556545.97663252451</v>
      </c>
      <c r="K13">
        <f t="shared" si="1"/>
        <v>742061.30217669928</v>
      </c>
      <c r="L13">
        <v>0.4</v>
      </c>
      <c r="M13" s="14">
        <v>400000</v>
      </c>
      <c r="N13" s="14">
        <f t="shared" si="7"/>
        <v>1378135.8447870486</v>
      </c>
      <c r="O13" s="14">
        <f t="shared" si="2"/>
        <v>2120197.1469637481</v>
      </c>
      <c r="P13">
        <f t="shared" si="8"/>
        <v>0.55262081941054297</v>
      </c>
      <c r="Q13" s="14">
        <f t="shared" si="3"/>
        <v>2892718.7925570784</v>
      </c>
      <c r="R13" s="18">
        <f t="shared" si="4"/>
        <v>-772521.64559333026</v>
      </c>
    </row>
    <row r="14" spans="1:18" x14ac:dyDescent="0.25">
      <c r="A14">
        <v>58</v>
      </c>
      <c r="B14">
        <v>9</v>
      </c>
      <c r="C14">
        <f t="shared" si="0"/>
        <v>0.5083492921347178</v>
      </c>
      <c r="D14">
        <v>0.99060999999999999</v>
      </c>
      <c r="E14">
        <f>PRODUCT($D$5:D13)</f>
        <v>0.94097889561629111</v>
      </c>
      <c r="F14">
        <v>1.8780000000000003E-3</v>
      </c>
      <c r="G14">
        <v>7.5120000000000013E-3</v>
      </c>
      <c r="H14" s="15">
        <f t="shared" si="5"/>
        <v>179666.74088589396</v>
      </c>
      <c r="I14" s="15">
        <f t="shared" si="6"/>
        <v>539000.22265768191</v>
      </c>
      <c r="K14">
        <f t="shared" si="1"/>
        <v>718666.96354357584</v>
      </c>
      <c r="L14">
        <v>0.4</v>
      </c>
      <c r="M14" s="14">
        <v>400000</v>
      </c>
      <c r="N14" s="14">
        <f t="shared" si="7"/>
        <v>1276411.3877578143</v>
      </c>
      <c r="O14" s="14">
        <f t="shared" si="2"/>
        <v>1995078.3513013902</v>
      </c>
      <c r="P14">
        <f t="shared" si="8"/>
        <v>0.51183017238526762</v>
      </c>
      <c r="Q14" s="14">
        <f t="shared" si="3"/>
        <v>2679198.2970092674</v>
      </c>
      <c r="R14" s="18">
        <f t="shared" si="4"/>
        <v>-684119.94570787717</v>
      </c>
    </row>
    <row r="15" spans="1:18" x14ac:dyDescent="0.25">
      <c r="A15">
        <v>59</v>
      </c>
      <c r="B15">
        <v>10</v>
      </c>
      <c r="C15">
        <f t="shared" si="0"/>
        <v>0.47509279638758667</v>
      </c>
      <c r="D15">
        <v>0.99029</v>
      </c>
      <c r="E15">
        <f>PRODUCT($D$5:D14)</f>
        <v>0.93214310378645415</v>
      </c>
      <c r="F15">
        <v>1.9420000000000001E-3</v>
      </c>
      <c r="G15">
        <v>7.7680000000000006E-3</v>
      </c>
      <c r="H15" s="15">
        <f t="shared" si="5"/>
        <v>172004.67762831316</v>
      </c>
      <c r="I15" s="15">
        <f t="shared" si="6"/>
        <v>516014.03288493957</v>
      </c>
      <c r="K15">
        <f t="shared" si="1"/>
        <v>688018.71051325276</v>
      </c>
      <c r="L15">
        <v>0.4</v>
      </c>
      <c r="M15" s="14">
        <v>400000</v>
      </c>
      <c r="N15" s="14">
        <f t="shared" si="7"/>
        <v>1181706.4344175404</v>
      </c>
      <c r="O15" s="14">
        <f t="shared" si="2"/>
        <v>1869725.1449307932</v>
      </c>
      <c r="P15">
        <f t="shared" si="8"/>
        <v>0.47385428697810278</v>
      </c>
      <c r="Q15" s="14">
        <f t="shared" si="3"/>
        <v>2480411.7990657478</v>
      </c>
      <c r="R15" s="18">
        <f t="shared" si="4"/>
        <v>-610686.65413495456</v>
      </c>
    </row>
    <row r="16" spans="1:18" x14ac:dyDescent="0.25">
      <c r="A16">
        <v>60</v>
      </c>
      <c r="B16">
        <v>11</v>
      </c>
      <c r="C16">
        <f t="shared" si="0"/>
        <v>0.44401195924073528</v>
      </c>
      <c r="D16">
        <v>0.99000999999999995</v>
      </c>
      <c r="E16">
        <f>PRODUCT($D$5:D15)</f>
        <v>0.92309199424868771</v>
      </c>
      <c r="F16">
        <v>1.9980000000000002E-3</v>
      </c>
      <c r="G16">
        <v>7.9920000000000008E-3</v>
      </c>
      <c r="H16" s="15">
        <f t="shared" si="5"/>
        <v>163781.60841634864</v>
      </c>
      <c r="I16" s="15">
        <f t="shared" si="6"/>
        <v>491344.82524904597</v>
      </c>
      <c r="K16">
        <f t="shared" si="1"/>
        <v>655126.43366539455</v>
      </c>
      <c r="L16">
        <v>0.4</v>
      </c>
      <c r="M16" s="14">
        <v>400000</v>
      </c>
      <c r="N16" s="14">
        <f t="shared" si="7"/>
        <v>1093674.8270461177</v>
      </c>
      <c r="O16" s="14">
        <f t="shared" si="2"/>
        <v>1748801.2607115123</v>
      </c>
      <c r="P16">
        <f t="shared" si="8"/>
        <v>0.43855435687060312</v>
      </c>
      <c r="Q16" s="14">
        <f t="shared" si="3"/>
        <v>2295632.7107446906</v>
      </c>
      <c r="R16" s="18">
        <f t="shared" si="4"/>
        <v>-546831.45003317832</v>
      </c>
    </row>
    <row r="17" spans="1:18" x14ac:dyDescent="0.25">
      <c r="A17">
        <v>61</v>
      </c>
      <c r="B17">
        <v>12</v>
      </c>
      <c r="C17">
        <f t="shared" si="0"/>
        <v>0.41496444788853759</v>
      </c>
      <c r="D17">
        <v>0.98975999999999997</v>
      </c>
      <c r="E17">
        <f>PRODUCT($D$5:D16)</f>
        <v>0.91387030522614332</v>
      </c>
      <c r="F17">
        <v>2.0480000000000003E-3</v>
      </c>
      <c r="G17">
        <v>8.1920000000000014E-3</v>
      </c>
      <c r="H17" s="15">
        <f t="shared" si="5"/>
        <v>155330.02205179739</v>
      </c>
      <c r="I17" s="15">
        <f t="shared" si="6"/>
        <v>465990.06615539215</v>
      </c>
      <c r="K17">
        <f t="shared" si="1"/>
        <v>621320.08820718958</v>
      </c>
      <c r="L17">
        <v>0.4</v>
      </c>
      <c r="M17" s="14">
        <v>400000</v>
      </c>
      <c r="N17" s="14">
        <f t="shared" si="7"/>
        <v>1011914.9677793711</v>
      </c>
      <c r="O17" s="14">
        <f t="shared" si="2"/>
        <v>1633235.0559865606</v>
      </c>
      <c r="P17">
        <f t="shared" si="8"/>
        <v>0.40576934471538867</v>
      </c>
      <c r="Q17" s="14">
        <f t="shared" si="3"/>
        <v>2124018.0747330389</v>
      </c>
      <c r="R17" s="18">
        <f t="shared" si="4"/>
        <v>-490783.01874647825</v>
      </c>
    </row>
    <row r="18" spans="1:18" x14ac:dyDescent="0.25">
      <c r="A18">
        <v>62</v>
      </c>
      <c r="B18">
        <v>13</v>
      </c>
      <c r="C18">
        <f t="shared" si="0"/>
        <v>0.3878172410173249</v>
      </c>
      <c r="D18">
        <v>0.98953999999999998</v>
      </c>
      <c r="E18">
        <f>PRODUCT($D$5:D17)</f>
        <v>0.90451227330062756</v>
      </c>
      <c r="F18">
        <v>2.0920000000000001E-3</v>
      </c>
      <c r="G18">
        <v>8.3680000000000004E-3</v>
      </c>
      <c r="H18" s="15">
        <f t="shared" si="5"/>
        <v>146768.63407818193</v>
      </c>
      <c r="I18" s="15">
        <f t="shared" si="6"/>
        <v>440305.90223454573</v>
      </c>
      <c r="K18">
        <f t="shared" si="1"/>
        <v>587074.53631272772</v>
      </c>
      <c r="L18">
        <v>0.4</v>
      </c>
      <c r="M18" s="14">
        <v>400000</v>
      </c>
      <c r="N18" s="14">
        <f t="shared" si="7"/>
        <v>936030.8023451498</v>
      </c>
      <c r="O18" s="14">
        <f t="shared" si="2"/>
        <v>1523105.3386578774</v>
      </c>
      <c r="P18">
        <f t="shared" si="8"/>
        <v>0.37534043609860096</v>
      </c>
      <c r="Q18" s="14">
        <f t="shared" si="3"/>
        <v>1964736.5697642732</v>
      </c>
      <c r="R18" s="18">
        <f t="shared" si="4"/>
        <v>-441631.23110639583</v>
      </c>
    </row>
    <row r="19" spans="1:18" x14ac:dyDescent="0.25">
      <c r="A19">
        <v>63</v>
      </c>
      <c r="B19">
        <v>14</v>
      </c>
      <c r="C19">
        <f t="shared" si="0"/>
        <v>0.36244601964235967</v>
      </c>
      <c r="D19">
        <v>0.98929</v>
      </c>
      <c r="E19">
        <f>PRODUCT($D$5:D18)</f>
        <v>0.89505107492190294</v>
      </c>
      <c r="F19">
        <v>2.1420000000000002E-3</v>
      </c>
      <c r="G19">
        <v>8.568000000000001E-3</v>
      </c>
      <c r="H19" s="15">
        <f t="shared" si="5"/>
        <v>138976.25845811417</v>
      </c>
      <c r="I19" s="15">
        <f t="shared" si="6"/>
        <v>416928.77537434251</v>
      </c>
      <c r="K19">
        <f t="shared" si="1"/>
        <v>555905.03383245668</v>
      </c>
      <c r="L19">
        <v>0.4</v>
      </c>
      <c r="M19" s="14">
        <v>400000</v>
      </c>
      <c r="N19" s="14">
        <f t="shared" si="7"/>
        <v>865644.78518936411</v>
      </c>
      <c r="O19" s="14">
        <f t="shared" si="2"/>
        <v>1421549.8190218208</v>
      </c>
      <c r="P19">
        <f t="shared" si="8"/>
        <v>0.34711623844580336</v>
      </c>
      <c r="Q19" s="14">
        <f t="shared" si="3"/>
        <v>1816995.7245276065</v>
      </c>
      <c r="R19" s="18">
        <f t="shared" si="4"/>
        <v>-395445.90550578572</v>
      </c>
    </row>
    <row r="20" spans="1:18" x14ac:dyDescent="0.25">
      <c r="A20">
        <v>64</v>
      </c>
      <c r="B20">
        <v>15</v>
      </c>
      <c r="C20">
        <f t="shared" si="0"/>
        <v>0.33873459779659787</v>
      </c>
      <c r="D20">
        <v>0.98895999999999995</v>
      </c>
      <c r="E20">
        <f>PRODUCT($D$5:D19)</f>
        <v>0.88546507790948936</v>
      </c>
      <c r="F20">
        <v>2.2079999999999999E-3</v>
      </c>
      <c r="G20">
        <v>8.8319999999999996E-3</v>
      </c>
      <c r="H20" s="15">
        <f t="shared" si="5"/>
        <v>132452.46934383156</v>
      </c>
      <c r="I20" s="15">
        <f t="shared" si="6"/>
        <v>397357.40803149471</v>
      </c>
      <c r="K20">
        <f t="shared" si="1"/>
        <v>529809.87737532624</v>
      </c>
      <c r="L20">
        <v>0.4</v>
      </c>
      <c r="M20" s="14">
        <v>400000</v>
      </c>
      <c r="N20" s="14">
        <f t="shared" si="7"/>
        <v>800349.27994391206</v>
      </c>
      <c r="O20" s="14">
        <f t="shared" si="2"/>
        <v>1330159.1573192384</v>
      </c>
      <c r="P20">
        <f t="shared" si="8"/>
        <v>0.3209332930206063</v>
      </c>
      <c r="Q20" s="14">
        <f t="shared" si="3"/>
        <v>1679939.9068391733</v>
      </c>
      <c r="R20" s="18">
        <f t="shared" si="4"/>
        <v>-349780.74951993488</v>
      </c>
    </row>
    <row r="21" spans="1:18" x14ac:dyDescent="0.25">
      <c r="A21">
        <v>65</v>
      </c>
      <c r="B21">
        <v>16</v>
      </c>
      <c r="C21">
        <f t="shared" si="0"/>
        <v>0.31657439046411018</v>
      </c>
      <c r="D21">
        <v>0.98853999999999997</v>
      </c>
      <c r="E21">
        <f>PRODUCT($D$5:D20)</f>
        <v>0.87568954344936856</v>
      </c>
      <c r="F21">
        <v>2.2920000000000002E-3</v>
      </c>
      <c r="G21">
        <v>9.1680000000000008E-3</v>
      </c>
      <c r="H21" s="15">
        <f t="shared" si="5"/>
        <v>127078.05297498302</v>
      </c>
      <c r="I21" s="15">
        <f t="shared" si="6"/>
        <v>381234.15892494901</v>
      </c>
      <c r="K21">
        <f t="shared" si="1"/>
        <v>508312.21189993201</v>
      </c>
      <c r="M21" s="14">
        <v>750000</v>
      </c>
      <c r="N21" s="14">
        <f t="shared" si="7"/>
        <v>222469.7589712562</v>
      </c>
      <c r="O21" s="14">
        <f t="shared" si="2"/>
        <v>730781.97087118821</v>
      </c>
      <c r="Q21" s="14"/>
      <c r="R21" s="18">
        <f t="shared" si="4"/>
        <v>730781.97087118821</v>
      </c>
    </row>
    <row r="22" spans="1:18" x14ac:dyDescent="0.25">
      <c r="A22">
        <v>66</v>
      </c>
      <c r="B22">
        <v>17</v>
      </c>
      <c r="C22">
        <f t="shared" si="0"/>
        <v>0.29586391632159825</v>
      </c>
      <c r="D22">
        <v>0.98801000000000005</v>
      </c>
      <c r="E22">
        <f>PRODUCT($D$5:D21)</f>
        <v>0.8656541412814388</v>
      </c>
      <c r="F22">
        <v>2.3980000000000004E-3</v>
      </c>
      <c r="G22">
        <v>9.5920000000000016E-3</v>
      </c>
      <c r="H22" s="15">
        <f t="shared" si="5"/>
        <v>122833.14939160977</v>
      </c>
      <c r="I22" s="15">
        <f t="shared" si="6"/>
        <v>368499.4481748293</v>
      </c>
      <c r="K22">
        <f t="shared" si="1"/>
        <v>491332.59756643907</v>
      </c>
      <c r="M22" s="14">
        <v>750000</v>
      </c>
      <c r="N22" s="14">
        <f t="shared" si="7"/>
        <v>205532.94909667814</v>
      </c>
      <c r="O22" s="14">
        <f t="shared" si="2"/>
        <v>696865.54666311725</v>
      </c>
      <c r="Q22" s="14"/>
      <c r="R22" s="18">
        <f t="shared" si="4"/>
        <v>696865.54666311725</v>
      </c>
    </row>
    <row r="23" spans="1:18" x14ac:dyDescent="0.25">
      <c r="A23">
        <v>67</v>
      </c>
      <c r="B23">
        <v>18</v>
      </c>
      <c r="C23">
        <f t="shared" si="0"/>
        <v>0.27650833301083949</v>
      </c>
      <c r="D23">
        <v>0.98740000000000006</v>
      </c>
      <c r="E23">
        <f>PRODUCT($D$5:D22)</f>
        <v>0.8552749481274744</v>
      </c>
      <c r="F23">
        <v>2.5200000000000001E-3</v>
      </c>
      <c r="G23">
        <v>1.008E-2</v>
      </c>
      <c r="H23" s="15">
        <f t="shared" si="5"/>
        <v>119191.28768702073</v>
      </c>
      <c r="I23" s="15">
        <f t="shared" si="6"/>
        <v>357573.86306106218</v>
      </c>
      <c r="K23">
        <f t="shared" si="1"/>
        <v>476765.1507480829</v>
      </c>
      <c r="M23" s="14">
        <v>750000</v>
      </c>
      <c r="N23" s="14">
        <f t="shared" si="7"/>
        <v>189783.74676355979</v>
      </c>
      <c r="O23" s="14">
        <f t="shared" si="2"/>
        <v>666548.89751164266</v>
      </c>
      <c r="Q23" s="14"/>
      <c r="R23" s="18">
        <f t="shared" si="4"/>
        <v>666548.89751164266</v>
      </c>
    </row>
    <row r="24" spans="1:18" x14ac:dyDescent="0.25">
      <c r="A24">
        <v>68</v>
      </c>
      <c r="B24">
        <v>19</v>
      </c>
      <c r="C24">
        <f t="shared" si="0"/>
        <v>0.2584190028138687</v>
      </c>
      <c r="D24">
        <v>0.98670999999999998</v>
      </c>
      <c r="E24">
        <f>PRODUCT($D$5:D23)</f>
        <v>0.84449848378106829</v>
      </c>
      <c r="F24">
        <v>2.6580000000000002E-3</v>
      </c>
      <c r="G24">
        <v>1.0632000000000001E-2</v>
      </c>
      <c r="H24" s="15">
        <f t="shared" si="5"/>
        <v>116013.43683965017</v>
      </c>
      <c r="I24" s="15">
        <f t="shared" si="6"/>
        <v>348040.31051895046</v>
      </c>
      <c r="K24">
        <f t="shared" si="1"/>
        <v>464053.74735860061</v>
      </c>
      <c r="M24" s="14">
        <v>750000</v>
      </c>
      <c r="N24" s="14">
        <f t="shared" si="7"/>
        <v>175133.15098536349</v>
      </c>
      <c r="O24" s="14">
        <f t="shared" si="2"/>
        <v>639186.89834396413</v>
      </c>
      <c r="Q24" s="14"/>
      <c r="R24" s="18">
        <f t="shared" si="4"/>
        <v>639186.89834396413</v>
      </c>
    </row>
    <row r="25" spans="1:18" x14ac:dyDescent="0.25">
      <c r="A25">
        <v>69</v>
      </c>
      <c r="B25">
        <v>20</v>
      </c>
      <c r="C25">
        <f t="shared" si="0"/>
        <v>0.24151308674193336</v>
      </c>
      <c r="D25">
        <v>0.98594999999999999</v>
      </c>
      <c r="E25">
        <f>PRODUCT($D$5:D24)</f>
        <v>0.83327509893161789</v>
      </c>
      <c r="F25">
        <v>2.81E-3</v>
      </c>
      <c r="G25">
        <v>1.124E-2</v>
      </c>
      <c r="H25" s="15">
        <f t="shared" si="5"/>
        <v>113100.7247814687</v>
      </c>
      <c r="I25" s="15">
        <f t="shared" si="6"/>
        <v>339302.17434440611</v>
      </c>
      <c r="K25">
        <f t="shared" si="1"/>
        <v>452402.8991258748</v>
      </c>
      <c r="M25" s="14">
        <v>750000</v>
      </c>
      <c r="N25" s="14">
        <f t="shared" si="7"/>
        <v>161500.59010165234</v>
      </c>
      <c r="O25" s="14">
        <f t="shared" si="2"/>
        <v>613903.48922752717</v>
      </c>
      <c r="Q25" s="14"/>
      <c r="R25" s="18">
        <f t="shared" si="4"/>
        <v>613903.48922752717</v>
      </c>
    </row>
    <row r="26" spans="1:18" x14ac:dyDescent="0.25">
      <c r="A26">
        <v>70</v>
      </c>
      <c r="B26">
        <v>21</v>
      </c>
      <c r="C26">
        <f t="shared" si="0"/>
        <v>0.22571316517937698</v>
      </c>
      <c r="D26">
        <v>0.98514999999999997</v>
      </c>
      <c r="E26">
        <f>PRODUCT($D$5:D25)</f>
        <v>0.82156758379162864</v>
      </c>
      <c r="F26">
        <v>2.9700000000000004E-3</v>
      </c>
      <c r="G26">
        <v>1.1880000000000002E-2</v>
      </c>
      <c r="H26" s="15"/>
      <c r="I26" s="15"/>
      <c r="J26" s="19">
        <f>$E$2*C25*E26</f>
        <v>19841932.312862821</v>
      </c>
      <c r="K26">
        <f>SUM(H26:J26)</f>
        <v>19841932.312862821</v>
      </c>
      <c r="M26" s="14"/>
      <c r="N26" s="14">
        <f t="shared" si="7"/>
        <v>0</v>
      </c>
      <c r="O26" s="14">
        <f>H26+I26+J26+N26</f>
        <v>19841932.312862821</v>
      </c>
      <c r="Q26" s="14"/>
      <c r="R26" s="18">
        <f t="shared" si="4"/>
        <v>19841932.312862821</v>
      </c>
    </row>
    <row r="27" spans="1:18" x14ac:dyDescent="0.25">
      <c r="M27" s="14"/>
      <c r="N27" s="14"/>
      <c r="O27" s="14"/>
      <c r="Q27" s="14" t="s">
        <v>63</v>
      </c>
      <c r="R27" s="27">
        <f>SUM(R5:R26)</f>
        <v>7549034.5008591563</v>
      </c>
    </row>
  </sheetData>
  <mergeCells count="1"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TMI IV</vt:lpstr>
      <vt:lpstr>peluang decrement</vt:lpstr>
      <vt:lpstr>Premi Bersih</vt:lpstr>
      <vt:lpstr>Premi Kotor2</vt:lpstr>
      <vt:lpstr>gpv di titik 0</vt:lpstr>
      <vt:lpstr>gpv di titik 1</vt:lpstr>
      <vt:lpstr>gpv di titik 2</vt:lpstr>
      <vt:lpstr>gpv di titik 3</vt:lpstr>
      <vt:lpstr>gpv di titik 4</vt:lpstr>
      <vt:lpstr>gpv di titik 5</vt:lpstr>
      <vt:lpstr>gpv di titik 6</vt:lpstr>
      <vt:lpstr>gpv di titik 7</vt:lpstr>
      <vt:lpstr>gpv di titik 8</vt:lpstr>
      <vt:lpstr>gpv di titik 9</vt:lpstr>
      <vt:lpstr>gpv  di titik 10</vt:lpstr>
      <vt:lpstr>gpv di titik 11</vt:lpstr>
      <vt:lpstr>gpv di titik 12</vt:lpstr>
      <vt:lpstr>gpv di titik 13</vt:lpstr>
      <vt:lpstr>gpv di titik 14</vt:lpstr>
      <vt:lpstr>gpv di titik 15</vt:lpstr>
      <vt:lpstr>gpv di titik 16</vt:lpstr>
      <vt:lpstr>gpv di titik 17</vt:lpstr>
      <vt:lpstr>gpv di titik 18</vt:lpstr>
      <vt:lpstr>gpv di titik 19</vt:lpstr>
      <vt:lpstr>gpv di titik 20</vt:lpstr>
      <vt:lpstr>gpv di titik 21</vt:lpstr>
      <vt:lpstr>gpv di titik 22</vt:lpstr>
      <vt:lpstr>gpv di 23</vt:lpstr>
      <vt:lpstr>gpv di titik 24</vt:lpstr>
      <vt:lpstr>gpv di titik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2020-09-23T14:12:44Z</dcterms:created>
  <dcterms:modified xsi:type="dcterms:W3CDTF">2020-11-13T04:01:14Z</dcterms:modified>
</cp:coreProperties>
</file>