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5"/>
  </bookViews>
  <sheets>
    <sheet name="Daman" sheetId="5" r:id="rId1"/>
    <sheet name="BSE" sheetId="4" r:id="rId2"/>
    <sheet name="KK Night out" sheetId="6" r:id="rId3"/>
    <sheet name="WADA" sheetId="7" r:id="rId4"/>
    <sheet name="Night out 29 Sep 17" sheetId="1" r:id="rId5"/>
    <sheet name="Imagica" sheetId="8" r:id="rId6"/>
  </sheets>
  <calcPr calcId="124519"/>
</workbook>
</file>

<file path=xl/calcChain.xml><?xml version="1.0" encoding="utf-8"?>
<calcChain xmlns="http://schemas.openxmlformats.org/spreadsheetml/2006/main">
  <c r="G19" i="8"/>
  <c r="F19"/>
  <c r="E19"/>
  <c r="H14"/>
  <c r="I14" s="1"/>
  <c r="G10"/>
  <c r="F10"/>
  <c r="E10"/>
  <c r="I11"/>
  <c r="I12"/>
  <c r="I13"/>
  <c r="I15"/>
  <c r="I16"/>
  <c r="I9"/>
  <c r="G14"/>
  <c r="F14"/>
  <c r="E14"/>
  <c r="H13"/>
  <c r="G13"/>
  <c r="F13"/>
  <c r="H11"/>
  <c r="G11"/>
  <c r="E13"/>
  <c r="F12"/>
  <c r="G12"/>
  <c r="E12"/>
  <c r="F11"/>
  <c r="E11"/>
  <c r="E18"/>
  <c r="B3" i="7"/>
  <c r="B12" s="1"/>
  <c r="C12"/>
  <c r="D12"/>
  <c r="E12"/>
  <c r="F12"/>
  <c r="H18" i="8" l="1"/>
  <c r="H21" s="1"/>
  <c r="I10"/>
  <c r="F18"/>
  <c r="G18"/>
  <c r="G21" s="1"/>
  <c r="J19"/>
  <c r="F21"/>
  <c r="E21"/>
  <c r="G12" i="7"/>
  <c r="B3" i="6"/>
  <c r="B12" s="1"/>
  <c r="C3"/>
  <c r="D3"/>
  <c r="B4"/>
  <c r="C4"/>
  <c r="D4"/>
  <c r="F4"/>
  <c r="B5"/>
  <c r="C5"/>
  <c r="D5"/>
  <c r="F5"/>
  <c r="B6"/>
  <c r="C6"/>
  <c r="D6"/>
  <c r="F6"/>
  <c r="B7"/>
  <c r="C7"/>
  <c r="D7"/>
  <c r="E7"/>
  <c r="F7"/>
  <c r="F12" s="1"/>
  <c r="F15" s="1"/>
  <c r="B8"/>
  <c r="C8"/>
  <c r="D8"/>
  <c r="E8"/>
  <c r="E12" s="1"/>
  <c r="E15" s="1"/>
  <c r="F8"/>
  <c r="B9"/>
  <c r="C9"/>
  <c r="D9"/>
  <c r="D12" s="1"/>
  <c r="D15" s="1"/>
  <c r="E9"/>
  <c r="F9"/>
  <c r="B10"/>
  <c r="D10"/>
  <c r="E10"/>
  <c r="F10"/>
  <c r="C12"/>
  <c r="B13"/>
  <c r="G13" s="1"/>
  <c r="C13"/>
  <c r="D13"/>
  <c r="E13"/>
  <c r="F13"/>
  <c r="C15"/>
  <c r="J18" i="8" l="1"/>
  <c r="J21" s="1"/>
  <c r="B13" i="7"/>
  <c r="B15" s="1"/>
  <c r="E13"/>
  <c r="E15" s="1"/>
  <c r="D13"/>
  <c r="D15" s="1"/>
  <c r="C13"/>
  <c r="C15" s="1"/>
  <c r="F13"/>
  <c r="F15" s="1"/>
  <c r="B15" i="6"/>
  <c r="G12"/>
  <c r="G15" s="1"/>
  <c r="C18" i="5"/>
  <c r="H27"/>
  <c r="J27"/>
  <c r="F29"/>
  <c r="H29"/>
  <c r="J29" s="1"/>
  <c r="F30"/>
  <c r="H30"/>
  <c r="J30"/>
  <c r="F31"/>
  <c r="J31" s="1"/>
  <c r="F32"/>
  <c r="J32"/>
  <c r="F33"/>
  <c r="J33"/>
  <c r="F34"/>
  <c r="J34"/>
  <c r="F35"/>
  <c r="J35"/>
  <c r="F36"/>
  <c r="J36"/>
  <c r="F37"/>
  <c r="J37"/>
  <c r="F38"/>
  <c r="J38"/>
  <c r="B3" i="4"/>
  <c r="H3" s="1"/>
  <c r="H10" s="1"/>
  <c r="C3"/>
  <c r="H4"/>
  <c r="H5"/>
  <c r="H6"/>
  <c r="H7"/>
  <c r="G8"/>
  <c r="H8"/>
  <c r="H9"/>
  <c r="C10"/>
  <c r="D10"/>
  <c r="E10"/>
  <c r="F10"/>
  <c r="G10"/>
  <c r="H13"/>
  <c r="H18" s="1"/>
  <c r="B16"/>
  <c r="C16"/>
  <c r="C18" s="1"/>
  <c r="D16"/>
  <c r="D18" s="1"/>
  <c r="E16"/>
  <c r="F16"/>
  <c r="G16"/>
  <c r="G18" s="1"/>
  <c r="B18"/>
  <c r="E18"/>
  <c r="F18"/>
  <c r="B10" l="1"/>
  <c r="D14" i="1"/>
  <c r="C14"/>
  <c r="C15"/>
  <c r="D15"/>
  <c r="E15"/>
  <c r="F15"/>
  <c r="B15"/>
  <c r="B14"/>
  <c r="H14"/>
  <c r="F11"/>
  <c r="E11"/>
  <c r="C11"/>
  <c r="B11"/>
  <c r="F9"/>
  <c r="E9"/>
  <c r="D9"/>
  <c r="C9"/>
  <c r="B9"/>
  <c r="F8"/>
  <c r="E8"/>
  <c r="D8"/>
  <c r="C8"/>
  <c r="B8"/>
  <c r="F7"/>
  <c r="E7"/>
  <c r="C7"/>
  <c r="B7"/>
  <c r="F6"/>
  <c r="E6"/>
  <c r="D6"/>
  <c r="C6"/>
  <c r="B6"/>
  <c r="F5"/>
  <c r="C5"/>
  <c r="B5"/>
  <c r="F4"/>
  <c r="D4"/>
  <c r="C4"/>
  <c r="B4"/>
  <c r="H9"/>
  <c r="F3"/>
  <c r="C3"/>
  <c r="B3"/>
  <c r="C17" l="1"/>
  <c r="F17" l="1"/>
  <c r="D17"/>
</calcChain>
</file>

<file path=xl/sharedStrings.xml><?xml version="1.0" encoding="utf-8"?>
<sst xmlns="http://schemas.openxmlformats.org/spreadsheetml/2006/main" count="208" uniqueCount="113">
  <si>
    <t>Hussain</t>
  </si>
  <si>
    <t>Expense</t>
  </si>
  <si>
    <t>Already paid</t>
  </si>
  <si>
    <t>Balance</t>
  </si>
  <si>
    <t>Total expense</t>
  </si>
  <si>
    <t>Paid by</t>
  </si>
  <si>
    <t>Fuel</t>
  </si>
  <si>
    <t>Toll 1</t>
  </si>
  <si>
    <t>Toll 2</t>
  </si>
  <si>
    <t xml:space="preserve">Hussain  </t>
  </si>
  <si>
    <t>Moiz</t>
  </si>
  <si>
    <t>Akil</t>
  </si>
  <si>
    <t>Azim</t>
  </si>
  <si>
    <t>Rahim</t>
  </si>
  <si>
    <t>Fountain</t>
  </si>
  <si>
    <t>Daru</t>
  </si>
  <si>
    <t>Movie</t>
  </si>
  <si>
    <t>Mcd</t>
  </si>
  <si>
    <t>Amount</t>
  </si>
  <si>
    <t>Cold drink</t>
  </si>
  <si>
    <t>Parking</t>
  </si>
  <si>
    <t>500 (received)</t>
  </si>
  <si>
    <t>FINAL TOTAL</t>
  </si>
  <si>
    <t>food</t>
  </si>
  <si>
    <t>after tax</t>
  </si>
  <si>
    <t>Before tax</t>
  </si>
  <si>
    <t>red label</t>
  </si>
  <si>
    <t>smirn off</t>
  </si>
  <si>
    <t>black dog</t>
  </si>
  <si>
    <t>tequila shots</t>
  </si>
  <si>
    <t>absolut shots</t>
  </si>
  <si>
    <t>red wine</t>
  </si>
  <si>
    <t>bacardi limon</t>
  </si>
  <si>
    <t>total</t>
  </si>
  <si>
    <t>satish</t>
  </si>
  <si>
    <t>vishal</t>
  </si>
  <si>
    <t>janci</t>
  </si>
  <si>
    <t>meher</t>
  </si>
  <si>
    <t>tanisha</t>
  </si>
  <si>
    <t>hussain</t>
  </si>
  <si>
    <t>Shashank</t>
  </si>
  <si>
    <t>--</t>
  </si>
  <si>
    <t>Sagar</t>
  </si>
  <si>
    <t>Prasann</t>
  </si>
  <si>
    <t>Prasad</t>
  </si>
  <si>
    <t>Plamin</t>
  </si>
  <si>
    <t>Jasmeet</t>
  </si>
  <si>
    <t>Srini</t>
  </si>
  <si>
    <t>-500</t>
  </si>
  <si>
    <t>ketan</t>
  </si>
  <si>
    <t>-1500</t>
  </si>
  <si>
    <t>Sanket</t>
  </si>
  <si>
    <t>Amt to be returned/collected</t>
  </si>
  <si>
    <t>Total</t>
  </si>
  <si>
    <t>Beach cold drinks</t>
  </si>
  <si>
    <t>Beach tennis ball</t>
  </si>
  <si>
    <t>SANKET</t>
  </si>
  <si>
    <t>CNG</t>
  </si>
  <si>
    <t>TOLL 2</t>
  </si>
  <si>
    <t xml:space="preserve">TOLL 1 </t>
  </si>
  <si>
    <t>Tip</t>
  </si>
  <si>
    <t>TOLL 3</t>
  </si>
  <si>
    <t>TOLL 1</t>
  </si>
  <si>
    <t>Tea outside fountain</t>
  </si>
  <si>
    <t>Zaika lunch</t>
  </si>
  <si>
    <t>Petrol</t>
  </si>
  <si>
    <t>Hotel expenses</t>
  </si>
  <si>
    <t>ROOM EXTRA</t>
  </si>
  <si>
    <t>Ketan</t>
  </si>
  <si>
    <t>FOUNTAIN</t>
  </si>
  <si>
    <t>CNG 2</t>
  </si>
  <si>
    <t>SRINI</t>
  </si>
  <si>
    <t>CNG 1</t>
  </si>
  <si>
    <t>Petrol Swift 1</t>
  </si>
  <si>
    <t>Dmart</t>
  </si>
  <si>
    <t>(4+4)</t>
  </si>
  <si>
    <t>Hotel Bookings</t>
  </si>
  <si>
    <t>Notes</t>
  </si>
  <si>
    <t>Expense against</t>
  </si>
  <si>
    <t>Sr. no</t>
  </si>
  <si>
    <t>Name</t>
  </si>
  <si>
    <t>Sr no</t>
  </si>
  <si>
    <t>Cab- KK to Saki naka</t>
  </si>
  <si>
    <t>Durba</t>
  </si>
  <si>
    <t>Dinner</t>
  </si>
  <si>
    <t>All</t>
  </si>
  <si>
    <t>Drinks</t>
  </si>
  <si>
    <t>Cab- Powai to KK</t>
  </si>
  <si>
    <t>Waffle tree</t>
  </si>
  <si>
    <t>Hussain+Plamin</t>
  </si>
  <si>
    <t>KFC</t>
  </si>
  <si>
    <t>Cab- IIT to Powai Plaza</t>
  </si>
  <si>
    <t>Sphurti</t>
  </si>
  <si>
    <t>Cab- Saki naka to IIT</t>
  </si>
  <si>
    <t>Wendell</t>
  </si>
  <si>
    <t>Tea</t>
  </si>
  <si>
    <t>Lunch</t>
  </si>
  <si>
    <t>Water</t>
  </si>
  <si>
    <t>Breakfast</t>
  </si>
  <si>
    <t>Ben</t>
  </si>
  <si>
    <t>Toll 4</t>
  </si>
  <si>
    <t>Toll 3</t>
  </si>
  <si>
    <t>Sylvia</t>
  </si>
  <si>
    <t>Crisfan</t>
  </si>
  <si>
    <t>Breakfast MCD</t>
  </si>
  <si>
    <t>Photo</t>
  </si>
  <si>
    <t>Sylvia + Godwin + Nikita</t>
  </si>
  <si>
    <t>Smita + Mahesh</t>
  </si>
  <si>
    <t>Godwin</t>
  </si>
  <si>
    <t>Toll</t>
  </si>
  <si>
    <t>Cold drinks 1</t>
  </si>
  <si>
    <t>Cold drinks 2</t>
  </si>
  <si>
    <t>Tickets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</si>
</sst>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2"/>
      <color theme="1"/>
      <name val="Trebuchet MS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Trebuchet MS"/>
    </font>
    <font>
      <b/>
      <sz val="10"/>
      <color rgb="FF000000"/>
      <name val="Trebuchet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4" fillId="0" borderId="0" xfId="0" applyFont="1"/>
    <xf numFmtId="0" fontId="5" fillId="0" borderId="0" xfId="1" applyFont="1" applyAlignment="1"/>
    <xf numFmtId="0" fontId="6" fillId="0" borderId="0" xfId="1" applyFont="1"/>
    <xf numFmtId="0" fontId="6" fillId="0" borderId="0" xfId="1" applyFont="1" applyFill="1"/>
    <xf numFmtId="0" fontId="6" fillId="0" borderId="1" xfId="1" applyFont="1" applyBorder="1"/>
    <xf numFmtId="0" fontId="6" fillId="0" borderId="1" xfId="1" quotePrefix="1" applyFont="1" applyBorder="1" applyAlignment="1">
      <alignment horizontal="right"/>
    </xf>
    <xf numFmtId="0" fontId="6" fillId="0" borderId="1" xfId="1" applyFont="1" applyFill="1" applyBorder="1"/>
    <xf numFmtId="0" fontId="6" fillId="2" borderId="0" xfId="1" applyFont="1" applyFill="1" applyAlignment="1">
      <alignment horizontal="center" wrapText="1"/>
    </xf>
    <xf numFmtId="0" fontId="6" fillId="3" borderId="0" xfId="1" applyFont="1" applyFill="1"/>
    <xf numFmtId="0" fontId="7" fillId="4" borderId="0" xfId="1" applyFont="1" applyFill="1" applyBorder="1"/>
    <xf numFmtId="0" fontId="6" fillId="0" borderId="0" xfId="1" applyFont="1" applyAlignment="1"/>
    <xf numFmtId="0" fontId="7" fillId="0" borderId="0" xfId="1" applyFont="1" applyFill="1" applyBorder="1"/>
    <xf numFmtId="0" fontId="6" fillId="0" borderId="2" xfId="1" applyFont="1" applyBorder="1"/>
    <xf numFmtId="0" fontId="6" fillId="0" borderId="2" xfId="1" applyFont="1" applyBorder="1" applyAlignment="1"/>
    <xf numFmtId="0" fontId="6" fillId="0" borderId="0" xfId="1" applyFont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4" borderId="2" xfId="1" applyFont="1" applyFill="1" applyBorder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opLeftCell="A15" workbookViewId="0">
      <selection activeCell="L32" sqref="L32"/>
    </sheetView>
  </sheetViews>
  <sheetFormatPr defaultColWidth="17.28515625" defaultRowHeight="15" customHeight="1"/>
  <cols>
    <col min="1" max="5" width="9.140625" style="7" customWidth="1"/>
    <col min="6" max="6" width="8.140625" style="7" customWidth="1"/>
    <col min="7" max="7" width="18.7109375" style="7" bestFit="1" customWidth="1"/>
    <col min="8" max="8" width="9.140625" style="7" customWidth="1"/>
    <col min="9" max="9" width="15.28515625" style="7" customWidth="1"/>
    <col min="10" max="11" width="9.140625" style="7" customWidth="1"/>
    <col min="12" max="26" width="8.7109375" style="7" customWidth="1"/>
    <col min="27" max="16384" width="17.28515625" style="7"/>
  </cols>
  <sheetData>
    <row r="1" spans="1:26" ht="15" customHeight="1">
      <c r="A1" s="22" t="s">
        <v>81</v>
      </c>
      <c r="B1" s="22" t="s">
        <v>80</v>
      </c>
      <c r="C1" s="22" t="s">
        <v>18</v>
      </c>
      <c r="D1" s="8"/>
      <c r="E1" s="8"/>
      <c r="F1" s="21" t="s">
        <v>79</v>
      </c>
      <c r="G1" s="21" t="s">
        <v>78</v>
      </c>
      <c r="H1" s="21" t="s">
        <v>18</v>
      </c>
      <c r="I1" s="21" t="s">
        <v>77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 customHeight="1">
      <c r="A2" s="18">
        <v>1</v>
      </c>
      <c r="B2" s="18" t="s">
        <v>0</v>
      </c>
      <c r="C2" s="18"/>
      <c r="D2" s="8"/>
      <c r="E2" s="8"/>
      <c r="F2" s="20">
        <v>1</v>
      </c>
      <c r="G2" s="20" t="s">
        <v>76</v>
      </c>
      <c r="H2" s="20">
        <v>7721</v>
      </c>
      <c r="I2" s="20" t="s">
        <v>75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" customHeight="1">
      <c r="A3" s="18">
        <v>2</v>
      </c>
      <c r="B3" s="18" t="s">
        <v>46</v>
      </c>
      <c r="C3" s="18">
        <v>2500</v>
      </c>
      <c r="D3" s="8"/>
      <c r="E3" s="8"/>
      <c r="F3" s="8">
        <v>2</v>
      </c>
      <c r="G3" s="8" t="s">
        <v>74</v>
      </c>
      <c r="H3" s="8">
        <v>1100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>
      <c r="A4" s="18">
        <v>3</v>
      </c>
      <c r="B4" s="18" t="s">
        <v>45</v>
      </c>
      <c r="C4" s="19">
        <v>2500</v>
      </c>
      <c r="D4" s="8"/>
      <c r="E4" s="8"/>
      <c r="F4" s="8">
        <v>3</v>
      </c>
      <c r="G4" s="8" t="s">
        <v>73</v>
      </c>
      <c r="H4" s="8">
        <v>2000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>
      <c r="A5" s="18">
        <v>4</v>
      </c>
      <c r="B5" s="18" t="s">
        <v>44</v>
      </c>
      <c r="C5" s="18">
        <v>2500</v>
      </c>
      <c r="D5" s="8"/>
      <c r="E5" s="8"/>
      <c r="F5" s="8"/>
      <c r="G5" s="8" t="s">
        <v>72</v>
      </c>
      <c r="H5" s="8">
        <v>346</v>
      </c>
      <c r="I5" s="8" t="s">
        <v>71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18">
        <v>5</v>
      </c>
      <c r="B6" s="18" t="s">
        <v>43</v>
      </c>
      <c r="C6" s="18">
        <v>2500</v>
      </c>
      <c r="D6" s="8"/>
      <c r="E6" s="8"/>
      <c r="F6" s="8"/>
      <c r="G6" s="8" t="s">
        <v>70</v>
      </c>
      <c r="H6" s="8">
        <v>345</v>
      </c>
      <c r="I6" s="8" t="s">
        <v>56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>
      <c r="A7" s="18">
        <v>6</v>
      </c>
      <c r="B7" s="18" t="s">
        <v>42</v>
      </c>
      <c r="C7" s="18">
        <v>2500</v>
      </c>
      <c r="D7" s="8"/>
      <c r="E7" s="8"/>
      <c r="F7" s="8"/>
      <c r="G7" s="8" t="s">
        <v>62</v>
      </c>
      <c r="H7" s="8">
        <v>35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>
      <c r="A8" s="18">
        <v>7</v>
      </c>
      <c r="B8" s="18" t="s">
        <v>51</v>
      </c>
      <c r="C8" s="18">
        <v>2500</v>
      </c>
      <c r="D8" s="8"/>
      <c r="E8" s="8"/>
      <c r="F8" s="8"/>
      <c r="G8" s="8" t="s">
        <v>58</v>
      </c>
      <c r="H8" s="8">
        <v>65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>
      <c r="A9" s="18">
        <v>8</v>
      </c>
      <c r="B9" s="18" t="s">
        <v>40</v>
      </c>
      <c r="C9" s="18">
        <v>2500</v>
      </c>
      <c r="D9" s="8"/>
      <c r="E9" s="8"/>
      <c r="F9" s="8"/>
      <c r="G9" s="8" t="s">
        <v>61</v>
      </c>
      <c r="H9" s="8">
        <v>59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>
      <c r="A10" s="18">
        <v>9</v>
      </c>
      <c r="B10" s="18" t="s">
        <v>47</v>
      </c>
      <c r="C10" s="18">
        <v>2000</v>
      </c>
      <c r="D10" s="8"/>
      <c r="E10" s="8"/>
      <c r="F10" s="8"/>
      <c r="G10" s="8" t="s">
        <v>69</v>
      </c>
      <c r="H10" s="8">
        <v>1000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>
      <c r="A11" s="18">
        <v>10</v>
      </c>
      <c r="B11" s="18" t="s">
        <v>68</v>
      </c>
      <c r="C11" s="18">
        <v>1000</v>
      </c>
      <c r="D11" s="8"/>
      <c r="E11" s="8"/>
      <c r="F11" s="8"/>
      <c r="G11" s="8" t="s">
        <v>59</v>
      </c>
      <c r="H11" s="8">
        <v>65</v>
      </c>
      <c r="I11" s="8" t="s">
        <v>56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8"/>
      <c r="B12" s="8"/>
      <c r="C12" s="8"/>
      <c r="D12" s="8"/>
      <c r="E12" s="8"/>
      <c r="F12" s="8"/>
      <c r="G12" s="8" t="s">
        <v>58</v>
      </c>
      <c r="H12" s="8">
        <v>59</v>
      </c>
      <c r="I12" s="8" t="s">
        <v>56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8"/>
      <c r="B13" s="8"/>
      <c r="C13" s="8"/>
      <c r="D13" s="8"/>
      <c r="E13" s="8"/>
      <c r="F13" s="8"/>
      <c r="G13" s="8" t="s">
        <v>67</v>
      </c>
      <c r="H13" s="8">
        <v>1200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8"/>
      <c r="B14" s="8"/>
      <c r="C14" s="8"/>
      <c r="D14" s="8"/>
      <c r="E14" s="8"/>
      <c r="F14" s="8"/>
      <c r="G14" s="16" t="s">
        <v>66</v>
      </c>
      <c r="H14" s="8">
        <v>3900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8"/>
      <c r="B15" s="8"/>
      <c r="C15" s="8"/>
      <c r="D15" s="8"/>
      <c r="E15" s="8"/>
      <c r="F15" s="8"/>
      <c r="G15" s="16" t="s">
        <v>65</v>
      </c>
      <c r="H15" s="8">
        <v>500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>
      <c r="A16" s="8"/>
      <c r="B16" s="8"/>
      <c r="C16" s="8"/>
      <c r="D16" s="8"/>
      <c r="E16" s="8"/>
      <c r="F16" s="8"/>
      <c r="G16" s="16" t="s">
        <v>64</v>
      </c>
      <c r="H16" s="8">
        <v>1250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>
      <c r="A17" s="8"/>
      <c r="B17" s="8"/>
      <c r="C17" s="8"/>
      <c r="D17" s="8"/>
      <c r="E17" s="8"/>
      <c r="F17" s="8"/>
      <c r="G17" s="16" t="s">
        <v>63</v>
      </c>
      <c r="H17" s="8">
        <v>200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8"/>
      <c r="B18" s="15" t="s">
        <v>53</v>
      </c>
      <c r="C18" s="15">
        <f>SUM(C3:C17)</f>
        <v>20500</v>
      </c>
      <c r="D18" s="8"/>
      <c r="E18" s="8"/>
      <c r="F18" s="8"/>
      <c r="G18" s="8" t="s">
        <v>62</v>
      </c>
      <c r="H18" s="8">
        <v>35</v>
      </c>
      <c r="I18" s="8"/>
      <c r="J18" s="1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8"/>
      <c r="B19" s="8"/>
      <c r="C19" s="8"/>
      <c r="D19" s="8"/>
      <c r="E19" s="8"/>
      <c r="F19" s="8"/>
      <c r="G19" s="8" t="s">
        <v>58</v>
      </c>
      <c r="H19" s="8">
        <v>65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>
      <c r="A20" s="8"/>
      <c r="B20" s="8"/>
      <c r="C20" s="8"/>
      <c r="D20" s="8"/>
      <c r="E20" s="8"/>
      <c r="F20" s="8"/>
      <c r="G20" s="8" t="s">
        <v>61</v>
      </c>
      <c r="H20" s="8">
        <v>59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>
      <c r="A21" s="8"/>
      <c r="B21" s="8"/>
      <c r="C21" s="8"/>
      <c r="D21" s="8"/>
      <c r="E21" s="8"/>
      <c r="F21" s="8"/>
      <c r="G21" s="16" t="s">
        <v>60</v>
      </c>
      <c r="H21" s="16">
        <v>50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>
      <c r="A22" s="8"/>
      <c r="B22" s="8"/>
      <c r="C22" s="8"/>
      <c r="D22" s="8"/>
      <c r="E22" s="8"/>
      <c r="F22" s="8"/>
      <c r="G22" s="8" t="s">
        <v>59</v>
      </c>
      <c r="H22" s="8">
        <v>65</v>
      </c>
      <c r="I22" s="16" t="s">
        <v>49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customHeight="1">
      <c r="A23" s="8"/>
      <c r="B23" s="8"/>
      <c r="C23" s="8"/>
      <c r="D23" s="8"/>
      <c r="E23" s="8"/>
      <c r="F23" s="8"/>
      <c r="G23" s="8" t="s">
        <v>58</v>
      </c>
      <c r="H23" s="8">
        <v>59</v>
      </c>
      <c r="I23" s="16" t="s">
        <v>49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customHeight="1">
      <c r="A24" s="8"/>
      <c r="B24" s="8"/>
      <c r="C24" s="8"/>
      <c r="D24" s="8"/>
      <c r="E24" s="8"/>
      <c r="F24" s="8"/>
      <c r="G24" s="16" t="s">
        <v>57</v>
      </c>
      <c r="H24" s="8">
        <v>125</v>
      </c>
      <c r="I24" s="16" t="s">
        <v>56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customHeight="1">
      <c r="A25" s="8"/>
      <c r="B25" s="8"/>
      <c r="C25" s="8"/>
      <c r="D25" s="8"/>
      <c r="E25" s="8"/>
      <c r="F25" s="8"/>
      <c r="G25" s="16" t="s">
        <v>55</v>
      </c>
      <c r="H25" s="8">
        <v>100</v>
      </c>
      <c r="I25" s="1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customHeight="1">
      <c r="A26" s="8"/>
      <c r="B26" s="8"/>
      <c r="C26" s="8"/>
      <c r="D26" s="8"/>
      <c r="E26" s="8"/>
      <c r="F26" s="8"/>
      <c r="G26" s="16" t="s">
        <v>54</v>
      </c>
      <c r="H26" s="8">
        <v>200</v>
      </c>
      <c r="I26" s="1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>
      <c r="A27" s="8"/>
      <c r="B27" s="8"/>
      <c r="C27" s="8"/>
      <c r="D27" s="8"/>
      <c r="E27" s="8"/>
      <c r="F27" s="8"/>
      <c r="G27" s="15" t="s">
        <v>53</v>
      </c>
      <c r="H27" s="8">
        <f>SUM(H2:H26)</f>
        <v>20603</v>
      </c>
      <c r="I27" s="8"/>
      <c r="J27" s="14">
        <f>(25000-20603)/10</f>
        <v>439.7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0">
      <c r="A28" s="8"/>
      <c r="B28" s="8"/>
      <c r="C28" s="8"/>
      <c r="D28" s="8"/>
      <c r="E28" s="8"/>
      <c r="F28" s="8"/>
      <c r="G28" s="8"/>
      <c r="H28" s="8"/>
      <c r="I28" s="8"/>
      <c r="J28" s="13" t="s">
        <v>52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>
      <c r="A29" s="8"/>
      <c r="B29" s="8"/>
      <c r="C29" s="8"/>
      <c r="D29" s="8"/>
      <c r="E29" s="8"/>
      <c r="F29" s="12">
        <f t="shared" ref="F29:F38" si="0">(25000-20603)/10</f>
        <v>439.7</v>
      </c>
      <c r="G29" s="11" t="s">
        <v>41</v>
      </c>
      <c r="H29" s="10">
        <f>SUM(H11,H21,H24,H6)</f>
        <v>585</v>
      </c>
      <c r="I29" s="10" t="s">
        <v>51</v>
      </c>
      <c r="J29" s="8">
        <f>H29+F29</f>
        <v>1024.7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>
      <c r="A30" s="8"/>
      <c r="B30" s="8"/>
      <c r="C30" s="8"/>
      <c r="D30" s="8"/>
      <c r="E30" s="8"/>
      <c r="F30" s="12">
        <f t="shared" si="0"/>
        <v>439.7</v>
      </c>
      <c r="G30" s="11" t="s">
        <v>50</v>
      </c>
      <c r="H30" s="10">
        <f>SUM(H22,H23)</f>
        <v>124</v>
      </c>
      <c r="I30" s="10" t="s">
        <v>49</v>
      </c>
      <c r="J30" s="8">
        <f>F30+G30+H30</f>
        <v>-936.3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customHeight="1">
      <c r="A31" s="8"/>
      <c r="B31" s="8"/>
      <c r="C31" s="8"/>
      <c r="D31" s="8"/>
      <c r="E31" s="8"/>
      <c r="F31" s="12">
        <f t="shared" si="0"/>
        <v>439.7</v>
      </c>
      <c r="G31" s="11" t="s">
        <v>48</v>
      </c>
      <c r="H31" s="10">
        <v>346</v>
      </c>
      <c r="I31" s="10" t="s">
        <v>47</v>
      </c>
      <c r="J31" s="8">
        <f>F31+G31+H31</f>
        <v>285.7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>
      <c r="A32" s="8"/>
      <c r="B32" s="8"/>
      <c r="C32" s="8"/>
      <c r="D32" s="8"/>
      <c r="E32" s="8"/>
      <c r="F32" s="12">
        <f t="shared" si="0"/>
        <v>439.7</v>
      </c>
      <c r="G32" s="11" t="s">
        <v>41</v>
      </c>
      <c r="H32" s="11" t="s">
        <v>41</v>
      </c>
      <c r="I32" s="10" t="s">
        <v>0</v>
      </c>
      <c r="J32" s="9">
        <f t="shared" ref="J32:J38" si="1">(25000-20603)/10</f>
        <v>439.7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>
      <c r="A33" s="8"/>
      <c r="B33" s="8"/>
      <c r="C33" s="8"/>
      <c r="D33" s="8"/>
      <c r="E33" s="8"/>
      <c r="F33" s="12">
        <f t="shared" si="0"/>
        <v>439.7</v>
      </c>
      <c r="G33" s="11" t="s">
        <v>41</v>
      </c>
      <c r="H33" s="11" t="s">
        <v>41</v>
      </c>
      <c r="I33" s="10" t="s">
        <v>46</v>
      </c>
      <c r="J33" s="9">
        <f t="shared" si="1"/>
        <v>439.7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customHeight="1">
      <c r="A34" s="8"/>
      <c r="B34" s="8"/>
      <c r="C34" s="8"/>
      <c r="D34" s="8"/>
      <c r="E34" s="8"/>
      <c r="F34" s="12">
        <f t="shared" si="0"/>
        <v>439.7</v>
      </c>
      <c r="G34" s="11" t="s">
        <v>41</v>
      </c>
      <c r="H34" s="11" t="s">
        <v>41</v>
      </c>
      <c r="I34" s="10" t="s">
        <v>45</v>
      </c>
      <c r="J34" s="9">
        <f t="shared" si="1"/>
        <v>439.7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customHeight="1">
      <c r="A35" s="8"/>
      <c r="B35" s="8"/>
      <c r="C35" s="8"/>
      <c r="D35" s="8"/>
      <c r="E35" s="8"/>
      <c r="F35" s="12">
        <f t="shared" si="0"/>
        <v>439.7</v>
      </c>
      <c r="G35" s="11" t="s">
        <v>41</v>
      </c>
      <c r="H35" s="11" t="s">
        <v>41</v>
      </c>
      <c r="I35" s="10" t="s">
        <v>44</v>
      </c>
      <c r="J35" s="9">
        <f t="shared" si="1"/>
        <v>439.7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customHeight="1">
      <c r="A36" s="8"/>
      <c r="B36" s="8"/>
      <c r="C36" s="8"/>
      <c r="D36" s="8"/>
      <c r="E36" s="8"/>
      <c r="F36" s="12">
        <f t="shared" si="0"/>
        <v>439.7</v>
      </c>
      <c r="G36" s="11" t="s">
        <v>41</v>
      </c>
      <c r="H36" s="11" t="s">
        <v>41</v>
      </c>
      <c r="I36" s="10" t="s">
        <v>43</v>
      </c>
      <c r="J36" s="9">
        <f t="shared" si="1"/>
        <v>439.7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customHeight="1">
      <c r="A37" s="8"/>
      <c r="B37" s="8"/>
      <c r="C37" s="8"/>
      <c r="D37" s="8"/>
      <c r="E37" s="8"/>
      <c r="F37" s="12">
        <f t="shared" si="0"/>
        <v>439.7</v>
      </c>
      <c r="G37" s="11" t="s">
        <v>41</v>
      </c>
      <c r="H37" s="11" t="s">
        <v>41</v>
      </c>
      <c r="I37" s="10" t="s">
        <v>42</v>
      </c>
      <c r="J37" s="9">
        <f t="shared" si="1"/>
        <v>439.7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>
      <c r="A38" s="8"/>
      <c r="B38" s="8"/>
      <c r="C38" s="8"/>
      <c r="D38" s="8"/>
      <c r="E38" s="8"/>
      <c r="F38" s="12">
        <f t="shared" si="0"/>
        <v>439.7</v>
      </c>
      <c r="G38" s="11" t="s">
        <v>41</v>
      </c>
      <c r="H38" s="11" t="s">
        <v>41</v>
      </c>
      <c r="I38" s="10" t="s">
        <v>40</v>
      </c>
      <c r="J38" s="9">
        <f t="shared" si="1"/>
        <v>439.7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E18" sqref="E18"/>
    </sheetView>
  </sheetViews>
  <sheetFormatPr defaultRowHeight="15"/>
  <cols>
    <col min="1" max="1" width="13.140625" bestFit="1" customWidth="1"/>
  </cols>
  <sheetData>
    <row r="2" spans="1:9">
      <c r="B2" s="6" t="s">
        <v>39</v>
      </c>
      <c r="C2" s="6" t="s">
        <v>38</v>
      </c>
      <c r="D2" s="6" t="s">
        <v>37</v>
      </c>
      <c r="E2" s="6" t="s">
        <v>36</v>
      </c>
      <c r="F2" s="6" t="s">
        <v>35</v>
      </c>
      <c r="G2" s="6" t="s">
        <v>34</v>
      </c>
      <c r="H2" s="6" t="s">
        <v>33</v>
      </c>
    </row>
    <row r="3" spans="1:9">
      <c r="A3" t="s">
        <v>32</v>
      </c>
      <c r="B3">
        <f>294/3</f>
        <v>98</v>
      </c>
      <c r="C3">
        <f>294*2/3</f>
        <v>196</v>
      </c>
      <c r="H3">
        <f t="shared" ref="H3:H9" si="0">SUM(B3:G3)</f>
        <v>294</v>
      </c>
    </row>
    <row r="4" spans="1:9">
      <c r="A4" t="s">
        <v>31</v>
      </c>
      <c r="E4">
        <v>150</v>
      </c>
      <c r="H4">
        <f t="shared" si="0"/>
        <v>150</v>
      </c>
    </row>
    <row r="5" spans="1:9">
      <c r="A5" t="s">
        <v>30</v>
      </c>
      <c r="B5">
        <v>75</v>
      </c>
      <c r="C5">
        <v>75</v>
      </c>
      <c r="D5">
        <v>150</v>
      </c>
      <c r="G5">
        <v>150</v>
      </c>
      <c r="H5">
        <f t="shared" si="0"/>
        <v>450</v>
      </c>
    </row>
    <row r="6" spans="1:9">
      <c r="A6" t="s">
        <v>29</v>
      </c>
      <c r="D6">
        <v>250</v>
      </c>
      <c r="G6">
        <v>250</v>
      </c>
      <c r="H6">
        <f t="shared" si="0"/>
        <v>500</v>
      </c>
    </row>
    <row r="7" spans="1:9">
      <c r="A7" t="s">
        <v>28</v>
      </c>
      <c r="B7">
        <v>112</v>
      </c>
      <c r="C7">
        <v>112</v>
      </c>
      <c r="H7">
        <f t="shared" si="0"/>
        <v>224</v>
      </c>
    </row>
    <row r="8" spans="1:9">
      <c r="A8" t="s">
        <v>27</v>
      </c>
      <c r="D8">
        <v>100</v>
      </c>
      <c r="G8">
        <f>100*2</f>
        <v>200</v>
      </c>
      <c r="H8">
        <f t="shared" si="0"/>
        <v>300</v>
      </c>
    </row>
    <row r="9" spans="1:9">
      <c r="A9" t="s">
        <v>26</v>
      </c>
      <c r="G9">
        <v>123</v>
      </c>
      <c r="H9">
        <f t="shared" si="0"/>
        <v>123</v>
      </c>
    </row>
    <row r="10" spans="1:9">
      <c r="A10" s="6" t="s">
        <v>25</v>
      </c>
      <c r="B10" s="6">
        <f t="shared" ref="B10:H10" si="1">SUM(B3:B9)</f>
        <v>285</v>
      </c>
      <c r="C10" s="6">
        <f t="shared" si="1"/>
        <v>383</v>
      </c>
      <c r="D10" s="6">
        <f t="shared" si="1"/>
        <v>500</v>
      </c>
      <c r="E10" s="6">
        <f t="shared" si="1"/>
        <v>150</v>
      </c>
      <c r="F10" s="6">
        <f t="shared" si="1"/>
        <v>0</v>
      </c>
      <c r="G10" s="6">
        <f t="shared" si="1"/>
        <v>723</v>
      </c>
      <c r="H10" s="6">
        <f t="shared" si="1"/>
        <v>2041</v>
      </c>
    </row>
    <row r="11" spans="1:9">
      <c r="A11" s="6"/>
      <c r="B11" s="6"/>
      <c r="C11" s="6"/>
      <c r="D11" s="6"/>
      <c r="E11" s="6"/>
      <c r="F11" s="6"/>
      <c r="G11" s="6"/>
      <c r="H11" s="6"/>
    </row>
    <row r="12" spans="1:9">
      <c r="B12" s="6"/>
      <c r="C12" s="6"/>
      <c r="D12" s="6"/>
      <c r="E12" s="6"/>
      <c r="F12" s="6"/>
      <c r="G12" s="6"/>
      <c r="H12" s="6"/>
      <c r="I12" s="6"/>
    </row>
    <row r="13" spans="1:9">
      <c r="A13" s="6" t="s">
        <v>24</v>
      </c>
      <c r="B13">
        <v>345</v>
      </c>
      <c r="C13">
        <v>455</v>
      </c>
      <c r="D13">
        <v>602</v>
      </c>
      <c r="E13">
        <v>185</v>
      </c>
      <c r="F13">
        <v>0</v>
      </c>
      <c r="G13">
        <v>870</v>
      </c>
      <c r="H13">
        <f>SUM(B13:G13)</f>
        <v>2457</v>
      </c>
    </row>
    <row r="16" spans="1:9">
      <c r="A16" t="s">
        <v>23</v>
      </c>
      <c r="B16">
        <f t="shared" ref="B16:G16" si="2">2723/6</f>
        <v>453.83333333333331</v>
      </c>
      <c r="C16">
        <f t="shared" si="2"/>
        <v>453.83333333333331</v>
      </c>
      <c r="D16">
        <f t="shared" si="2"/>
        <v>453.83333333333331</v>
      </c>
      <c r="E16">
        <f t="shared" si="2"/>
        <v>453.83333333333331</v>
      </c>
      <c r="F16">
        <f t="shared" si="2"/>
        <v>453.83333333333331</v>
      </c>
      <c r="G16">
        <f t="shared" si="2"/>
        <v>453.83333333333331</v>
      </c>
      <c r="H16">
        <v>2723</v>
      </c>
    </row>
    <row r="18" spans="1:8">
      <c r="A18" t="s">
        <v>22</v>
      </c>
      <c r="B18">
        <f t="shared" ref="B18:H18" si="3">B16+B13</f>
        <v>798.83333333333326</v>
      </c>
      <c r="C18">
        <f t="shared" si="3"/>
        <v>908.83333333333326</v>
      </c>
      <c r="D18">
        <f t="shared" si="3"/>
        <v>1055.8333333333333</v>
      </c>
      <c r="E18">
        <f t="shared" si="3"/>
        <v>638.83333333333326</v>
      </c>
      <c r="F18">
        <f t="shared" si="3"/>
        <v>453.83333333333331</v>
      </c>
      <c r="G18">
        <f t="shared" si="3"/>
        <v>1323.8333333333333</v>
      </c>
      <c r="H18">
        <f t="shared" si="3"/>
        <v>5180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A2" sqref="A2:G15"/>
    </sheetView>
  </sheetViews>
  <sheetFormatPr defaultRowHeight="15"/>
  <cols>
    <col min="1" max="1" width="19.5703125" style="2" customWidth="1"/>
    <col min="2" max="16384" width="9.140625" style="2"/>
  </cols>
  <sheetData>
    <row r="2" spans="1:7">
      <c r="A2" s="1" t="s">
        <v>1</v>
      </c>
      <c r="B2" s="1" t="s">
        <v>0</v>
      </c>
      <c r="C2" s="1" t="s">
        <v>92</v>
      </c>
      <c r="D2" s="1" t="s">
        <v>45</v>
      </c>
      <c r="E2" s="1" t="s">
        <v>83</v>
      </c>
      <c r="F2" s="1" t="s">
        <v>46</v>
      </c>
      <c r="G2" s="2" t="s">
        <v>5</v>
      </c>
    </row>
    <row r="3" spans="1:7">
      <c r="A3" s="2" t="s">
        <v>93</v>
      </c>
      <c r="B3" s="2">
        <f>144/3</f>
        <v>48</v>
      </c>
      <c r="C3" s="2">
        <f>144/3</f>
        <v>48</v>
      </c>
      <c r="D3" s="2">
        <f>144/3</f>
        <v>48</v>
      </c>
      <c r="E3" s="2">
        <v>0</v>
      </c>
      <c r="F3" s="2">
        <v>0</v>
      </c>
      <c r="G3" s="2" t="s">
        <v>92</v>
      </c>
    </row>
    <row r="4" spans="1:7" ht="30">
      <c r="A4" s="2" t="s">
        <v>91</v>
      </c>
      <c r="B4" s="2">
        <f>44/4</f>
        <v>11</v>
      </c>
      <c r="C4" s="2">
        <f>44/4</f>
        <v>11</v>
      </c>
      <c r="D4" s="2">
        <f>44/4</f>
        <v>11</v>
      </c>
      <c r="E4" s="2">
        <v>0</v>
      </c>
      <c r="F4" s="2">
        <f>44/4</f>
        <v>11</v>
      </c>
      <c r="G4" s="2" t="s">
        <v>46</v>
      </c>
    </row>
    <row r="5" spans="1:7" ht="30">
      <c r="A5" s="2" t="s">
        <v>90</v>
      </c>
      <c r="B5" s="2">
        <f>415/4 + 170/4</f>
        <v>146.25</v>
      </c>
      <c r="C5" s="2">
        <f>415/4 + 170/4</f>
        <v>146.25</v>
      </c>
      <c r="D5" s="2">
        <f>415/4 + 170/4</f>
        <v>146.25</v>
      </c>
      <c r="E5" s="2">
        <v>0</v>
      </c>
      <c r="F5" s="2">
        <f>415/4 + 170/4</f>
        <v>146.25</v>
      </c>
      <c r="G5" s="2" t="s">
        <v>89</v>
      </c>
    </row>
    <row r="6" spans="1:7">
      <c r="A6" s="2" t="s">
        <v>88</v>
      </c>
      <c r="B6" s="2">
        <f>300/4</f>
        <v>75</v>
      </c>
      <c r="C6" s="2">
        <f>300/4</f>
        <v>75</v>
      </c>
      <c r="D6" s="2">
        <f>300/4</f>
        <v>75</v>
      </c>
      <c r="E6" s="2">
        <v>0</v>
      </c>
      <c r="F6" s="2">
        <f>300/4</f>
        <v>75</v>
      </c>
      <c r="G6" s="2" t="s">
        <v>46</v>
      </c>
    </row>
    <row r="7" spans="1:7">
      <c r="A7" s="2" t="s">
        <v>87</v>
      </c>
      <c r="B7" s="2">
        <f>570/5</f>
        <v>114</v>
      </c>
      <c r="C7" s="2">
        <f>570/5</f>
        <v>114</v>
      </c>
      <c r="D7" s="2">
        <f>570/5</f>
        <v>114</v>
      </c>
      <c r="E7" s="2">
        <f>570/5</f>
        <v>114</v>
      </c>
      <c r="F7" s="2">
        <f>570/5</f>
        <v>114</v>
      </c>
      <c r="G7" s="2" t="s">
        <v>46</v>
      </c>
    </row>
    <row r="8" spans="1:7">
      <c r="A8" s="2" t="s">
        <v>86</v>
      </c>
      <c r="B8" s="2">
        <f>1880/5</f>
        <v>376</v>
      </c>
      <c r="C8" s="2">
        <f>1880/5</f>
        <v>376</v>
      </c>
      <c r="D8" s="2">
        <f>1880/5</f>
        <v>376</v>
      </c>
      <c r="E8" s="2">
        <f>1880/5</f>
        <v>376</v>
      </c>
      <c r="F8" s="2">
        <f>1880/5</f>
        <v>376</v>
      </c>
      <c r="G8" s="2" t="s">
        <v>85</v>
      </c>
    </row>
    <row r="9" spans="1:7">
      <c r="A9" s="2" t="s">
        <v>84</v>
      </c>
      <c r="B9" s="2">
        <f>610/5</f>
        <v>122</v>
      </c>
      <c r="C9" s="2">
        <f>610/5</f>
        <v>122</v>
      </c>
      <c r="D9" s="2">
        <f>610/5</f>
        <v>122</v>
      </c>
      <c r="E9" s="2">
        <f>610/5</f>
        <v>122</v>
      </c>
      <c r="F9" s="2">
        <f>610/5</f>
        <v>122</v>
      </c>
      <c r="G9" s="2" t="s">
        <v>83</v>
      </c>
    </row>
    <row r="10" spans="1:7">
      <c r="A10" s="2" t="s">
        <v>82</v>
      </c>
      <c r="B10" s="2">
        <f>344/4</f>
        <v>86</v>
      </c>
      <c r="C10" s="2">
        <v>0</v>
      </c>
      <c r="D10" s="2">
        <f>344/4</f>
        <v>86</v>
      </c>
      <c r="E10" s="2">
        <f>344/4</f>
        <v>86</v>
      </c>
      <c r="F10" s="2">
        <f>344/4</f>
        <v>86</v>
      </c>
      <c r="G10" s="2" t="s">
        <v>45</v>
      </c>
    </row>
    <row r="12" spans="1:7">
      <c r="A12" s="1" t="s">
        <v>4</v>
      </c>
      <c r="B12" s="2">
        <f>SUM(B3:B11)</f>
        <v>978.25</v>
      </c>
      <c r="C12" s="2">
        <f>SUM(C3:C11)</f>
        <v>892.25</v>
      </c>
      <c r="D12" s="2">
        <f>SUM(D3:D11)</f>
        <v>978.25</v>
      </c>
      <c r="E12" s="2">
        <f>SUM(E3:E11)</f>
        <v>698</v>
      </c>
      <c r="F12" s="2">
        <f>SUM(F3:F11)</f>
        <v>930.25</v>
      </c>
      <c r="G12" s="1">
        <f>SUM(B12:F12)</f>
        <v>4477</v>
      </c>
    </row>
    <row r="13" spans="1:7">
      <c r="A13" s="1" t="s">
        <v>2</v>
      </c>
      <c r="B13" s="2">
        <f>380+415</f>
        <v>795</v>
      </c>
      <c r="C13" s="2">
        <f>144+500</f>
        <v>644</v>
      </c>
      <c r="D13" s="2">
        <f>344+170+500</f>
        <v>1014</v>
      </c>
      <c r="E13" s="2">
        <f>610+500</f>
        <v>1110</v>
      </c>
      <c r="F13" s="2">
        <f>570+300+44</f>
        <v>914</v>
      </c>
      <c r="G13" s="2">
        <f>SUM(B13:F13)</f>
        <v>4477</v>
      </c>
    </row>
    <row r="15" spans="1:7" ht="18">
      <c r="A15" s="3" t="s">
        <v>3</v>
      </c>
      <c r="B15" s="3">
        <f t="shared" ref="B15:G15" si="0">B12-B13</f>
        <v>183.25</v>
      </c>
      <c r="C15" s="3">
        <f t="shared" si="0"/>
        <v>248.25</v>
      </c>
      <c r="D15" s="3">
        <f t="shared" si="0"/>
        <v>-35.75</v>
      </c>
      <c r="E15" s="3">
        <f t="shared" si="0"/>
        <v>-412</v>
      </c>
      <c r="F15" s="3">
        <f t="shared" si="0"/>
        <v>16.25</v>
      </c>
      <c r="G1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A2" sqref="A2:G15"/>
    </sheetView>
  </sheetViews>
  <sheetFormatPr defaultRowHeight="15"/>
  <cols>
    <col min="1" max="1" width="19.5703125" style="2" customWidth="1"/>
    <col min="2" max="6" width="11.7109375" style="2" bestFit="1" customWidth="1"/>
    <col min="7" max="7" width="13.28515625" style="2" bestFit="1" customWidth="1"/>
    <col min="8" max="16384" width="9.140625" style="2"/>
  </cols>
  <sheetData>
    <row r="2" spans="1:7">
      <c r="A2" s="1" t="s">
        <v>1</v>
      </c>
      <c r="B2" s="1" t="s">
        <v>0</v>
      </c>
      <c r="C2" s="1" t="s">
        <v>94</v>
      </c>
      <c r="D2" s="1" t="s">
        <v>99</v>
      </c>
      <c r="E2" s="1" t="s">
        <v>103</v>
      </c>
      <c r="F2" s="1" t="s">
        <v>102</v>
      </c>
      <c r="G2" s="2" t="s">
        <v>5</v>
      </c>
    </row>
    <row r="3" spans="1:7">
      <c r="A3" s="2" t="s">
        <v>6</v>
      </c>
      <c r="B3" s="2">
        <f>260/12*74</f>
        <v>1603.3333333333335</v>
      </c>
      <c r="G3" s="2" t="s">
        <v>9</v>
      </c>
    </row>
    <row r="4" spans="1:7">
      <c r="A4" s="2" t="s">
        <v>7</v>
      </c>
      <c r="B4" s="2">
        <v>35</v>
      </c>
      <c r="G4" s="2" t="s">
        <v>0</v>
      </c>
    </row>
    <row r="5" spans="1:7">
      <c r="A5" s="2" t="s">
        <v>8</v>
      </c>
      <c r="B5" s="2">
        <v>35</v>
      </c>
      <c r="G5" s="2" t="s">
        <v>0</v>
      </c>
    </row>
    <row r="6" spans="1:7">
      <c r="A6" s="2" t="s">
        <v>101</v>
      </c>
      <c r="B6" s="2">
        <v>105</v>
      </c>
      <c r="G6" s="2" t="s">
        <v>46</v>
      </c>
    </row>
    <row r="7" spans="1:7">
      <c r="A7" s="2" t="s">
        <v>100</v>
      </c>
      <c r="D7" s="2">
        <v>65</v>
      </c>
      <c r="G7" s="2" t="s">
        <v>99</v>
      </c>
    </row>
    <row r="8" spans="1:7">
      <c r="A8" s="2" t="s">
        <v>98</v>
      </c>
      <c r="B8" s="2">
        <v>566</v>
      </c>
      <c r="G8" s="2" t="s">
        <v>0</v>
      </c>
    </row>
    <row r="9" spans="1:7">
      <c r="A9" s="2" t="s">
        <v>97</v>
      </c>
      <c r="C9" s="2">
        <v>40</v>
      </c>
      <c r="G9" s="2" t="s">
        <v>94</v>
      </c>
    </row>
    <row r="10" spans="1:7">
      <c r="A10" s="2" t="s">
        <v>96</v>
      </c>
      <c r="C10" s="2">
        <v>1305</v>
      </c>
      <c r="G10" s="2" t="s">
        <v>94</v>
      </c>
    </row>
    <row r="11" spans="1:7">
      <c r="A11" s="2" t="s">
        <v>95</v>
      </c>
      <c r="C11" s="2">
        <v>150</v>
      </c>
      <c r="G11" s="2" t="s">
        <v>94</v>
      </c>
    </row>
    <row r="12" spans="1:7">
      <c r="A12" s="1" t="s">
        <v>2</v>
      </c>
      <c r="B12" s="2">
        <f>SUM(B3:B11)</f>
        <v>2344.3333333333335</v>
      </c>
      <c r="C12" s="2">
        <f>SUM(C3:C11)</f>
        <v>1495</v>
      </c>
      <c r="D12" s="2">
        <f>SUM(D3:D11)</f>
        <v>65</v>
      </c>
      <c r="E12" s="2">
        <f>SUM(E3:E11)</f>
        <v>0</v>
      </c>
      <c r="F12" s="2">
        <f>SUM(F3:F11)</f>
        <v>0</v>
      </c>
      <c r="G12" s="1">
        <f>SUM(B12:F12)</f>
        <v>3904.3333333333335</v>
      </c>
    </row>
    <row r="13" spans="1:7">
      <c r="A13" s="2" t="s">
        <v>4</v>
      </c>
      <c r="B13" s="2">
        <f>G12/5</f>
        <v>780.86666666666667</v>
      </c>
      <c r="C13" s="2">
        <f>G12/5</f>
        <v>780.86666666666667</v>
      </c>
      <c r="D13" s="2">
        <f>G12/5</f>
        <v>780.86666666666667</v>
      </c>
      <c r="E13" s="2">
        <f>G12/5</f>
        <v>780.86666666666667</v>
      </c>
      <c r="F13" s="2">
        <f>G12/5</f>
        <v>780.86666666666667</v>
      </c>
    </row>
    <row r="15" spans="1:7" ht="18">
      <c r="A15" s="3" t="s">
        <v>3</v>
      </c>
      <c r="B15" s="3">
        <f>B12-B13</f>
        <v>1563.4666666666667</v>
      </c>
      <c r="C15" s="3">
        <f>C12-C13</f>
        <v>714.13333333333333</v>
      </c>
      <c r="D15" s="3">
        <f>D12-D13</f>
        <v>-715.86666666666667</v>
      </c>
      <c r="E15" s="3">
        <f>E12-E13</f>
        <v>-780.86666666666667</v>
      </c>
      <c r="F15" s="3">
        <f>F12-F13</f>
        <v>-780.86666666666667</v>
      </c>
      <c r="G1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C18" sqref="C18"/>
    </sheetView>
  </sheetViews>
  <sheetFormatPr defaultRowHeight="15"/>
  <cols>
    <col min="1" max="1" width="19.5703125" style="2" customWidth="1"/>
    <col min="2" max="6" width="11.7109375" style="2" bestFit="1" customWidth="1"/>
    <col min="7" max="7" width="13.28515625" style="2" bestFit="1" customWidth="1"/>
    <col min="8" max="16384" width="9.140625" style="2"/>
  </cols>
  <sheetData>
    <row r="2" spans="1:8">
      <c r="A2" s="1" t="s">
        <v>1</v>
      </c>
      <c r="B2" s="1" t="s">
        <v>0</v>
      </c>
      <c r="C2" s="1" t="s">
        <v>13</v>
      </c>
      <c r="D2" s="1" t="s">
        <v>12</v>
      </c>
      <c r="E2" s="1" t="s">
        <v>11</v>
      </c>
      <c r="F2" s="1" t="s">
        <v>10</v>
      </c>
      <c r="G2" s="2" t="s">
        <v>5</v>
      </c>
      <c r="H2" s="2" t="s">
        <v>18</v>
      </c>
    </row>
    <row r="3" spans="1:8">
      <c r="A3" s="2" t="s">
        <v>6</v>
      </c>
      <c r="B3" s="4">
        <f>54/9*80/3</f>
        <v>160</v>
      </c>
      <c r="C3" s="4">
        <f>54/9*80/3</f>
        <v>160</v>
      </c>
      <c r="D3" s="4">
        <v>0</v>
      </c>
      <c r="E3" s="4">
        <v>0</v>
      </c>
      <c r="F3" s="4">
        <f>54/9*80/3</f>
        <v>160</v>
      </c>
      <c r="G3" s="2" t="s">
        <v>9</v>
      </c>
      <c r="H3" s="2">
        <v>480</v>
      </c>
    </row>
    <row r="4" spans="1:8">
      <c r="A4" s="2" t="s">
        <v>7</v>
      </c>
      <c r="B4" s="4">
        <f>H4/3</f>
        <v>11.666666666666666</v>
      </c>
      <c r="C4" s="4">
        <f>H4/3</f>
        <v>11.666666666666666</v>
      </c>
      <c r="D4" s="4">
        <f>J4/3</f>
        <v>0</v>
      </c>
      <c r="E4" s="4">
        <v>0</v>
      </c>
      <c r="F4" s="4">
        <f>35/3</f>
        <v>11.666666666666666</v>
      </c>
      <c r="G4" s="2" t="s">
        <v>13</v>
      </c>
      <c r="H4" s="2">
        <v>35</v>
      </c>
    </row>
    <row r="5" spans="1:8">
      <c r="A5" s="2" t="s">
        <v>8</v>
      </c>
      <c r="B5" s="4">
        <f>H5/3</f>
        <v>11.666666666666666</v>
      </c>
      <c r="C5" s="4">
        <f>H5/3</f>
        <v>11.666666666666666</v>
      </c>
      <c r="D5" s="4">
        <v>0</v>
      </c>
      <c r="E5" s="4">
        <v>0</v>
      </c>
      <c r="F5" s="4">
        <f>H5/3</f>
        <v>11.666666666666666</v>
      </c>
      <c r="G5" s="2" t="s">
        <v>0</v>
      </c>
      <c r="H5" s="2">
        <v>35</v>
      </c>
    </row>
    <row r="6" spans="1:8">
      <c r="A6" s="2" t="s">
        <v>14</v>
      </c>
      <c r="B6" s="4">
        <f>H6/5</f>
        <v>300</v>
      </c>
      <c r="C6" s="4">
        <f>H6/5</f>
        <v>300</v>
      </c>
      <c r="D6" s="4">
        <f>H6/5</f>
        <v>300</v>
      </c>
      <c r="E6" s="4">
        <f>H6/5</f>
        <v>300</v>
      </c>
      <c r="F6" s="4">
        <f>H6/5</f>
        <v>300</v>
      </c>
      <c r="G6" s="2" t="s">
        <v>13</v>
      </c>
      <c r="H6" s="2">
        <v>1500</v>
      </c>
    </row>
    <row r="7" spans="1:8">
      <c r="A7" s="2" t="s">
        <v>15</v>
      </c>
      <c r="B7" s="4">
        <f>300/4+300/3</f>
        <v>175</v>
      </c>
      <c r="C7" s="4">
        <f>300/4+300/3</f>
        <v>175</v>
      </c>
      <c r="D7" s="4">
        <v>0</v>
      </c>
      <c r="E7" s="4">
        <f>300/4+300/3</f>
        <v>175</v>
      </c>
      <c r="F7" s="4">
        <f>300/4</f>
        <v>75</v>
      </c>
      <c r="G7" s="2" t="s">
        <v>0</v>
      </c>
      <c r="H7" s="2">
        <v>600</v>
      </c>
    </row>
    <row r="8" spans="1:8">
      <c r="A8" s="2" t="s">
        <v>19</v>
      </c>
      <c r="B8" s="4">
        <f>H8/5</f>
        <v>16</v>
      </c>
      <c r="C8" s="4">
        <f>80/5</f>
        <v>16</v>
      </c>
      <c r="D8" s="4">
        <f>80/5</f>
        <v>16</v>
      </c>
      <c r="E8" s="4">
        <f>80/5</f>
        <v>16</v>
      </c>
      <c r="F8" s="4">
        <f>80/5</f>
        <v>16</v>
      </c>
      <c r="G8" s="2" t="s">
        <v>0</v>
      </c>
      <c r="H8" s="2">
        <v>80</v>
      </c>
    </row>
    <row r="9" spans="1:8">
      <c r="A9" s="2" t="s">
        <v>16</v>
      </c>
      <c r="B9" s="4">
        <f>H9/5</f>
        <v>170</v>
      </c>
      <c r="C9" s="4">
        <f>H9/5</f>
        <v>170</v>
      </c>
      <c r="D9" s="4">
        <f>H9/5</f>
        <v>170</v>
      </c>
      <c r="E9" s="4">
        <f>H9/5</f>
        <v>170</v>
      </c>
      <c r="F9" s="4">
        <f>H9/5</f>
        <v>170</v>
      </c>
      <c r="G9" s="2" t="s">
        <v>12</v>
      </c>
      <c r="H9" s="2">
        <f>170*5</f>
        <v>850</v>
      </c>
    </row>
    <row r="10" spans="1:8">
      <c r="A10" s="2" t="s">
        <v>17</v>
      </c>
      <c r="B10" s="4">
        <v>114</v>
      </c>
      <c r="C10" s="4">
        <v>114</v>
      </c>
      <c r="D10" s="4">
        <v>0</v>
      </c>
      <c r="E10" s="4">
        <v>114</v>
      </c>
      <c r="F10" s="4">
        <v>39</v>
      </c>
      <c r="G10" s="2" t="s">
        <v>0</v>
      </c>
      <c r="H10" s="2">
        <v>381</v>
      </c>
    </row>
    <row r="11" spans="1:8">
      <c r="A11" s="2" t="s">
        <v>20</v>
      </c>
      <c r="B11" s="4">
        <f>H11/4</f>
        <v>15</v>
      </c>
      <c r="C11" s="4">
        <f>H11/4</f>
        <v>15</v>
      </c>
      <c r="D11" s="4">
        <v>0</v>
      </c>
      <c r="E11" s="4">
        <f>H11/4</f>
        <v>15</v>
      </c>
      <c r="F11" s="4">
        <f>H11/4</f>
        <v>15</v>
      </c>
      <c r="G11" s="2" t="s">
        <v>0</v>
      </c>
      <c r="H11" s="2">
        <v>60</v>
      </c>
    </row>
    <row r="12" spans="1:8">
      <c r="B12" s="4"/>
      <c r="C12" s="4"/>
      <c r="D12" s="4"/>
      <c r="E12" s="4"/>
      <c r="F12" s="4"/>
    </row>
    <row r="13" spans="1:8">
      <c r="B13" s="4"/>
      <c r="C13" s="4"/>
      <c r="D13" s="4"/>
      <c r="E13" s="4"/>
      <c r="F13" s="4"/>
    </row>
    <row r="14" spans="1:8">
      <c r="A14" s="1" t="s">
        <v>2</v>
      </c>
      <c r="B14" s="4">
        <f>H3+H5+H7+H8+H10+H11</f>
        <v>1636</v>
      </c>
      <c r="C14" s="4">
        <f>H4+H6</f>
        <v>1535</v>
      </c>
      <c r="D14" s="4">
        <f>H9</f>
        <v>850</v>
      </c>
      <c r="E14" s="4">
        <v>0</v>
      </c>
      <c r="F14" s="4">
        <v>0</v>
      </c>
      <c r="G14" s="1"/>
      <c r="H14" s="2">
        <f>SUM(H3:H11)</f>
        <v>4021</v>
      </c>
    </row>
    <row r="15" spans="1:8">
      <c r="A15" s="2" t="s">
        <v>4</v>
      </c>
      <c r="B15" s="4">
        <f>SUM(B3:B11)</f>
        <v>973.33333333333326</v>
      </c>
      <c r="C15" s="4">
        <f t="shared" ref="C15:F15" si="0">SUM(C3:C11)</f>
        <v>973.33333333333326</v>
      </c>
      <c r="D15" s="4">
        <f t="shared" si="0"/>
        <v>486</v>
      </c>
      <c r="E15" s="4">
        <f t="shared" si="0"/>
        <v>790</v>
      </c>
      <c r="F15" s="4">
        <f t="shared" si="0"/>
        <v>798.33333333333326</v>
      </c>
    </row>
    <row r="16" spans="1:8" ht="30">
      <c r="B16" s="4" t="s">
        <v>21</v>
      </c>
      <c r="C16" s="4"/>
      <c r="D16" s="4"/>
      <c r="E16" s="4" t="s">
        <v>21</v>
      </c>
      <c r="F16" s="4"/>
    </row>
    <row r="17" spans="1:7" ht="18">
      <c r="A17" s="3" t="s">
        <v>3</v>
      </c>
      <c r="B17" s="5">
        <v>112.67</v>
      </c>
      <c r="C17" s="5">
        <f t="shared" ref="C17:F17" si="1">C14-C15</f>
        <v>561.66666666666674</v>
      </c>
      <c r="D17" s="5">
        <f t="shared" si="1"/>
        <v>364</v>
      </c>
      <c r="E17" s="5">
        <v>-290</v>
      </c>
      <c r="F17" s="5">
        <f t="shared" si="1"/>
        <v>-798.33333333333326</v>
      </c>
      <c r="G17" s="3"/>
    </row>
    <row r="18" spans="1:7">
      <c r="B18" s="4"/>
      <c r="C18" s="4"/>
      <c r="D18" s="4"/>
      <c r="E18" s="4"/>
      <c r="F18" s="4"/>
    </row>
  </sheetData>
  <pageMargins left="0.7" right="0.7" top="0.75" bottom="0.75" header="0.3" footer="0.3"/>
  <pageSetup orientation="portrait" r:id="rId1"/>
  <ignoredErrors>
    <ignoredError sqref="C4 B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C3:J22"/>
  <sheetViews>
    <sheetView tabSelected="1" topLeftCell="A5" workbookViewId="0">
      <selection activeCell="H20" sqref="H20"/>
    </sheetView>
  </sheetViews>
  <sheetFormatPr defaultRowHeight="15"/>
  <cols>
    <col min="4" max="4" width="19.5703125" customWidth="1"/>
    <col min="5" max="5" width="11.85546875" bestFit="1" customWidth="1"/>
    <col min="6" max="7" width="9.42578125" bestFit="1" customWidth="1"/>
    <col min="8" max="8" width="10.7109375" bestFit="1" customWidth="1"/>
  </cols>
  <sheetData>
    <row r="3" spans="3:10" ht="15.75">
      <c r="C3" s="1"/>
      <c r="D3" s="1"/>
      <c r="E3" s="1"/>
      <c r="F3" s="1"/>
      <c r="G3" s="1"/>
      <c r="H3" s="2"/>
    </row>
    <row r="4" spans="3:10" ht="15.75">
      <c r="C4" s="2"/>
      <c r="D4" s="2"/>
      <c r="E4" s="2"/>
      <c r="F4" s="2"/>
      <c r="G4" s="2"/>
      <c r="H4" s="1"/>
    </row>
    <row r="5" spans="3:10" ht="15.75">
      <c r="C5" s="2"/>
      <c r="D5" s="2"/>
      <c r="E5" s="2"/>
      <c r="F5" s="2"/>
      <c r="G5" s="2"/>
      <c r="H5" s="1"/>
    </row>
    <row r="6" spans="3:10" ht="15.75">
      <c r="C6" s="2"/>
      <c r="D6" s="2"/>
      <c r="E6" s="2"/>
      <c r="F6" s="2"/>
      <c r="G6" s="2"/>
      <c r="H6" s="1"/>
    </row>
    <row r="7" spans="3:10" ht="15.75">
      <c r="C7" s="2"/>
      <c r="D7" s="2"/>
      <c r="E7" s="2"/>
      <c r="F7" s="2"/>
      <c r="G7" s="2"/>
      <c r="H7" s="1"/>
    </row>
    <row r="8" spans="3:10" ht="45">
      <c r="C8" s="2"/>
      <c r="D8" s="1" t="s">
        <v>1</v>
      </c>
      <c r="E8" s="1" t="s">
        <v>0</v>
      </c>
      <c r="F8" s="1" t="s">
        <v>103</v>
      </c>
      <c r="G8" s="1" t="s">
        <v>106</v>
      </c>
      <c r="H8" s="1" t="s">
        <v>107</v>
      </c>
      <c r="J8" s="2" t="s">
        <v>5</v>
      </c>
    </row>
    <row r="9" spans="3:10" ht="15.75">
      <c r="C9" s="2"/>
      <c r="D9" s="2" t="s">
        <v>104</v>
      </c>
      <c r="E9" s="4"/>
      <c r="F9" s="4"/>
      <c r="G9" s="4"/>
      <c r="H9" s="4"/>
      <c r="I9" s="4">
        <f>SUM(E9:H9)</f>
        <v>0</v>
      </c>
      <c r="J9" s="2" t="s">
        <v>108</v>
      </c>
    </row>
    <row r="10" spans="3:10" ht="15.75">
      <c r="C10" s="2"/>
      <c r="D10" s="2" t="s">
        <v>109</v>
      </c>
      <c r="E10" s="4">
        <f>(138+138+70)/5</f>
        <v>69.2</v>
      </c>
      <c r="F10" s="4">
        <f t="shared" ref="F10:G10" si="0">(138+138+70)/5</f>
        <v>69.2</v>
      </c>
      <c r="G10" s="4">
        <f>(138+138+70)/5*3</f>
        <v>207.60000000000002</v>
      </c>
      <c r="H10" s="4"/>
      <c r="I10" s="4">
        <f t="shared" ref="I10:I16" si="1">SUM(E10:H10)</f>
        <v>346</v>
      </c>
      <c r="J10" s="2" t="s">
        <v>108</v>
      </c>
    </row>
    <row r="11" spans="3:10" ht="15.75">
      <c r="C11" s="2"/>
      <c r="D11" s="2" t="s">
        <v>110</v>
      </c>
      <c r="E11" s="4">
        <f>540/7</f>
        <v>77.142857142857139</v>
      </c>
      <c r="F11" s="4">
        <f t="shared" ref="F11:H11" si="2">540/7</f>
        <v>77.142857142857139</v>
      </c>
      <c r="G11" s="4">
        <f>540/7*3</f>
        <v>231.42857142857142</v>
      </c>
      <c r="H11" s="4">
        <f>540/7*2</f>
        <v>154.28571428571428</v>
      </c>
      <c r="I11" s="4">
        <f t="shared" si="1"/>
        <v>540</v>
      </c>
      <c r="J11" s="2" t="s">
        <v>108</v>
      </c>
    </row>
    <row r="12" spans="3:10" ht="15.75">
      <c r="C12" s="2"/>
      <c r="D12" s="2" t="s">
        <v>111</v>
      </c>
      <c r="E12" s="4">
        <f>300/3</f>
        <v>100</v>
      </c>
      <c r="F12" s="4">
        <f t="shared" ref="F12:G12" si="3">300/3</f>
        <v>100</v>
      </c>
      <c r="G12" s="4">
        <f t="shared" si="3"/>
        <v>100</v>
      </c>
      <c r="H12" s="4"/>
      <c r="I12" s="4">
        <f t="shared" si="1"/>
        <v>300</v>
      </c>
      <c r="J12" s="2" t="s">
        <v>0</v>
      </c>
    </row>
    <row r="13" spans="3:10" ht="15.75">
      <c r="C13" s="2"/>
      <c r="D13" s="2" t="s">
        <v>96</v>
      </c>
      <c r="E13" s="4">
        <f>2500/7</f>
        <v>357.14285714285717</v>
      </c>
      <c r="F13" s="4">
        <f t="shared" ref="F13:H13" si="4">2500/7</f>
        <v>357.14285714285717</v>
      </c>
      <c r="G13" s="4">
        <f>2500/7*3</f>
        <v>1071.4285714285716</v>
      </c>
      <c r="H13" s="4">
        <f>2500/7*2</f>
        <v>714.28571428571433</v>
      </c>
      <c r="I13" s="4">
        <f t="shared" si="1"/>
        <v>2500</v>
      </c>
      <c r="J13" s="2" t="s">
        <v>0</v>
      </c>
    </row>
    <row r="14" spans="3:10" ht="15.75">
      <c r="C14" s="1"/>
      <c r="D14" s="2" t="s">
        <v>105</v>
      </c>
      <c r="E14" s="4">
        <f>600/7</f>
        <v>85.714285714285708</v>
      </c>
      <c r="F14" s="4">
        <f t="shared" ref="F14:H14" si="5">600/7</f>
        <v>85.714285714285708</v>
      </c>
      <c r="G14" s="4">
        <f>600/7*3</f>
        <v>257.14285714285711</v>
      </c>
      <c r="H14" s="4">
        <f>600/7*2</f>
        <v>171.42857142857142</v>
      </c>
      <c r="I14" s="4">
        <f t="shared" si="1"/>
        <v>600</v>
      </c>
      <c r="J14" s="2" t="s">
        <v>108</v>
      </c>
    </row>
    <row r="15" spans="3:10" ht="15.75">
      <c r="C15" s="2"/>
      <c r="D15" s="2" t="s">
        <v>6</v>
      </c>
      <c r="E15" s="4"/>
      <c r="F15" s="4"/>
      <c r="G15" s="4"/>
      <c r="H15" s="4"/>
      <c r="I15" s="4">
        <f t="shared" si="1"/>
        <v>0</v>
      </c>
      <c r="J15" s="2" t="s">
        <v>108</v>
      </c>
    </row>
    <row r="16" spans="3:10" ht="15.75">
      <c r="C16" s="2"/>
      <c r="D16" s="2" t="s">
        <v>112</v>
      </c>
      <c r="E16" s="4"/>
      <c r="F16" s="4"/>
      <c r="G16" s="4"/>
      <c r="H16" s="4"/>
      <c r="I16" s="4">
        <f t="shared" si="1"/>
        <v>0</v>
      </c>
      <c r="J16" s="2" t="s">
        <v>103</v>
      </c>
    </row>
    <row r="17" spans="3:10" ht="18">
      <c r="C17" s="3"/>
      <c r="D17" s="2"/>
      <c r="E17" s="4"/>
      <c r="F17" s="4"/>
      <c r="G17" s="4"/>
      <c r="H17" s="4"/>
      <c r="I17" s="4"/>
      <c r="J17" s="2"/>
    </row>
    <row r="18" spans="3:10" ht="15.75">
      <c r="D18" s="1" t="s">
        <v>4</v>
      </c>
      <c r="E18" s="4">
        <f>SUM(E9:E17)</f>
        <v>689.19999999999993</v>
      </c>
      <c r="F18" s="4">
        <f>SUM(F9:F17)</f>
        <v>689.19999999999993</v>
      </c>
      <c r="G18" s="4">
        <f>SUM(G9:G17)</f>
        <v>1867.6000000000001</v>
      </c>
      <c r="H18" s="4">
        <f>SUM(H9:H17)</f>
        <v>1040</v>
      </c>
      <c r="I18" s="4"/>
      <c r="J18" s="1">
        <f>SUM(E18:H18)</f>
        <v>4286</v>
      </c>
    </row>
    <row r="19" spans="3:10" ht="15.75">
      <c r="D19" s="1" t="s">
        <v>2</v>
      </c>
      <c r="E19" s="4">
        <f>I12+I13</f>
        <v>2800</v>
      </c>
      <c r="F19" s="4">
        <f>I16</f>
        <v>0</v>
      </c>
      <c r="G19" s="4">
        <f>I9+I10+I11+I14+I15</f>
        <v>1486</v>
      </c>
      <c r="H19" s="4">
        <v>0</v>
      </c>
      <c r="I19" s="4"/>
      <c r="J19" s="2">
        <f>SUM(E19:H19)</f>
        <v>4286</v>
      </c>
    </row>
    <row r="20" spans="3:10" ht="15.75">
      <c r="D20" s="2"/>
      <c r="E20" s="4"/>
      <c r="F20" s="4"/>
      <c r="G20" s="4"/>
      <c r="H20" s="4"/>
      <c r="I20" s="4"/>
      <c r="J20" s="2"/>
    </row>
    <row r="21" spans="3:10" ht="18">
      <c r="D21" s="3" t="s">
        <v>3</v>
      </c>
      <c r="E21" s="5">
        <f t="shared" ref="E21:J21" si="6">E18-E19</f>
        <v>-2110.8000000000002</v>
      </c>
      <c r="F21" s="5">
        <f t="shared" si="6"/>
        <v>689.19999999999993</v>
      </c>
      <c r="G21" s="5">
        <f t="shared" si="6"/>
        <v>381.60000000000014</v>
      </c>
      <c r="H21" s="5">
        <f t="shared" si="6"/>
        <v>1040</v>
      </c>
      <c r="I21" s="5"/>
      <c r="J21" s="3">
        <f t="shared" si="6"/>
        <v>0</v>
      </c>
    </row>
    <row r="22" spans="3:10">
      <c r="E22" s="23"/>
      <c r="F22" s="23"/>
      <c r="G22" s="23"/>
      <c r="H22" s="23"/>
      <c r="I22" s="23"/>
    </row>
  </sheetData>
  <pageMargins left="0.7" right="0.7" top="0.75" bottom="0.75" header="0.3" footer="0.3"/>
  <pageSetup orientation="portrait" r:id="rId1"/>
  <ignoredErrors>
    <ignoredError sqref="G11 G13:G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Daman</vt:lpstr>
      <vt:lpstr>BSE</vt:lpstr>
      <vt:lpstr>KK Night out</vt:lpstr>
      <vt:lpstr>WADA</vt:lpstr>
      <vt:lpstr>Night out 29 Sep 17</vt:lpstr>
      <vt:lpstr>Imagica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Shamim</cp:lastModifiedBy>
  <dcterms:created xsi:type="dcterms:W3CDTF">2017-05-14T13:02:05Z</dcterms:created>
  <dcterms:modified xsi:type="dcterms:W3CDTF">2017-12-03T16:40:10Z</dcterms:modified>
</cp:coreProperties>
</file>