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B8D44FD8-C522-4CE1-93F4-A067917179F4}" xr6:coauthVersionLast="45" xr6:coauthVersionMax="45" xr10:uidLastSave="{00000000-0000-0000-0000-000000000000}"/>
  <bookViews>
    <workbookView xWindow="-120" yWindow="-120" windowWidth="20730" windowHeight="11310" xr2:uid="{D42514C9-99BA-465A-82A6-D1D853B6617D}"/>
  </bookViews>
  <sheets>
    <sheet name="Pay-Calc" sheetId="1" r:id="rId1"/>
    <sheet name="Payroll-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5" i="1"/>
  <c r="A14" i="1"/>
  <c r="B7" i="1"/>
  <c r="D7" i="1" s="1"/>
  <c r="H34" i="1"/>
  <c r="H33" i="1"/>
  <c r="H27" i="1"/>
  <c r="H26" i="1"/>
  <c r="H17" i="1"/>
  <c r="H23" i="1"/>
  <c r="K22" i="1"/>
  <c r="H25" i="1"/>
  <c r="H24" i="1"/>
  <c r="A51" i="2"/>
  <c r="B51" i="2"/>
  <c r="C51" i="2" s="1"/>
  <c r="A52" i="2"/>
  <c r="A53" i="2" s="1"/>
  <c r="A54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27" i="2"/>
  <c r="C27" i="2" s="1"/>
  <c r="C2" i="2"/>
  <c r="B3" i="2" s="1"/>
  <c r="C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  <c r="H16" i="1"/>
  <c r="H15" i="1"/>
  <c r="H14" i="1"/>
  <c r="S47" i="1" l="1"/>
  <c r="D17" i="1" s="1"/>
  <c r="R13" i="1"/>
  <c r="S13" i="1" s="1"/>
  <c r="R17" i="1"/>
  <c r="S17" i="1" s="1"/>
  <c r="R14" i="1"/>
  <c r="S14" i="1" s="1"/>
  <c r="R15" i="1"/>
  <c r="S15" i="1" s="1"/>
  <c r="R16" i="1"/>
  <c r="S16" i="1" s="1"/>
  <c r="S42" i="1"/>
  <c r="D16" i="1" s="1"/>
  <c r="R7" i="1"/>
  <c r="S7" i="1" s="1"/>
  <c r="M25" i="1"/>
  <c r="K25" i="1" s="1"/>
  <c r="R4" i="1"/>
  <c r="S4" i="1" s="1"/>
  <c r="R5" i="1"/>
  <c r="S5" i="1" s="1"/>
  <c r="M27" i="1"/>
  <c r="K27" i="1" s="1"/>
  <c r="S27" i="1" s="1"/>
  <c r="D14" i="1" s="1"/>
  <c r="M26" i="1"/>
  <c r="K26" i="1" s="1"/>
  <c r="R6" i="1"/>
  <c r="S6" i="1" s="1"/>
  <c r="M23" i="1"/>
  <c r="K23" i="1" s="1"/>
  <c r="R8" i="1"/>
  <c r="S8" i="1" s="1"/>
  <c r="M24" i="1"/>
  <c r="K24" i="1" s="1"/>
  <c r="B52" i="2"/>
  <c r="C52" i="2" s="1"/>
  <c r="D51" i="2"/>
  <c r="D27" i="2"/>
  <c r="B28" i="2"/>
  <c r="C28" i="2" s="1"/>
  <c r="B4" i="2"/>
  <c r="C4" i="2" s="1"/>
  <c r="D3" i="2"/>
  <c r="D2" i="2"/>
  <c r="D4" i="2"/>
  <c r="B5" i="2"/>
  <c r="C5" i="2" s="1"/>
  <c r="S18" i="1" l="1"/>
  <c r="S9" i="1"/>
  <c r="D12" i="1" s="1"/>
  <c r="B53" i="2"/>
  <c r="C53" i="2" s="1"/>
  <c r="D52" i="2"/>
  <c r="B29" i="2"/>
  <c r="C29" i="2" s="1"/>
  <c r="D28" i="2"/>
  <c r="D5" i="2"/>
  <c r="B6" i="2"/>
  <c r="C6" i="2" s="1"/>
  <c r="R32" i="1" l="1"/>
  <c r="S32" i="1" s="1"/>
  <c r="R33" i="1"/>
  <c r="S33" i="1" s="1"/>
  <c r="R34" i="1"/>
  <c r="S34" i="1" s="1"/>
  <c r="D13" i="1"/>
  <c r="B54" i="2"/>
  <c r="C54" i="2" s="1"/>
  <c r="D54" i="2" s="1"/>
  <c r="D53" i="2"/>
  <c r="B30" i="2"/>
  <c r="C30" i="2" s="1"/>
  <c r="D29" i="2"/>
  <c r="D6" i="2"/>
  <c r="B7" i="2"/>
  <c r="C7" i="2" s="1"/>
  <c r="S35" i="1" l="1"/>
  <c r="D15" i="1" s="1"/>
  <c r="D18" i="1" s="1"/>
  <c r="D20" i="1" s="1"/>
  <c r="B20" i="1" s="1"/>
  <c r="B31" i="2"/>
  <c r="C31" i="2" s="1"/>
  <c r="D30" i="2"/>
  <c r="D7" i="2"/>
  <c r="B8" i="2"/>
  <c r="C8" i="2" s="1"/>
  <c r="D31" i="2" l="1"/>
  <c r="B32" i="2"/>
  <c r="C32" i="2" s="1"/>
  <c r="D8" i="2"/>
  <c r="B9" i="2"/>
  <c r="C9" i="2" s="1"/>
  <c r="B33" i="2" l="1"/>
  <c r="C33" i="2" s="1"/>
  <c r="D32" i="2"/>
  <c r="D9" i="2"/>
  <c r="B10" i="2"/>
  <c r="C10" i="2" s="1"/>
  <c r="B34" i="2" l="1"/>
  <c r="C34" i="2" s="1"/>
  <c r="D33" i="2"/>
  <c r="D10" i="2"/>
  <c r="B11" i="2"/>
  <c r="C11" i="2" s="1"/>
  <c r="B35" i="2" l="1"/>
  <c r="C35" i="2" s="1"/>
  <c r="D34" i="2"/>
  <c r="B12" i="2"/>
  <c r="C12" i="2" s="1"/>
  <c r="D11" i="2"/>
  <c r="B36" i="2" l="1"/>
  <c r="C36" i="2" s="1"/>
  <c r="D35" i="2"/>
  <c r="D12" i="2"/>
  <c r="B13" i="2"/>
  <c r="C13" i="2" s="1"/>
  <c r="B37" i="2" l="1"/>
  <c r="C37" i="2" s="1"/>
  <c r="D36" i="2"/>
  <c r="D13" i="2"/>
  <c r="B14" i="2"/>
  <c r="C14" i="2" s="1"/>
  <c r="D37" i="2" l="1"/>
  <c r="B38" i="2"/>
  <c r="C38" i="2" s="1"/>
  <c r="B15" i="2"/>
  <c r="C15" i="2" s="1"/>
  <c r="D14" i="2"/>
  <c r="B39" i="2" l="1"/>
  <c r="C39" i="2" s="1"/>
  <c r="D38" i="2"/>
  <c r="D15" i="2"/>
  <c r="B16" i="2"/>
  <c r="C16" i="2" s="1"/>
  <c r="B40" i="2" l="1"/>
  <c r="C40" i="2" s="1"/>
  <c r="D39" i="2"/>
  <c r="B17" i="2"/>
  <c r="C17" i="2" s="1"/>
  <c r="D16" i="2"/>
  <c r="B41" i="2" l="1"/>
  <c r="C41" i="2" s="1"/>
  <c r="D40" i="2"/>
  <c r="D17" i="2"/>
  <c r="B18" i="2"/>
  <c r="C18" i="2" s="1"/>
  <c r="D41" i="2" l="1"/>
  <c r="B42" i="2"/>
  <c r="C42" i="2" s="1"/>
  <c r="D18" i="2"/>
  <c r="B19" i="2"/>
  <c r="C19" i="2" s="1"/>
  <c r="B43" i="2" l="1"/>
  <c r="C43" i="2" s="1"/>
  <c r="D42" i="2"/>
  <c r="B20" i="2"/>
  <c r="C20" i="2" s="1"/>
  <c r="D19" i="2"/>
  <c r="B44" i="2" l="1"/>
  <c r="C44" i="2" s="1"/>
  <c r="D43" i="2"/>
  <c r="D20" i="2"/>
  <c r="B21" i="2"/>
  <c r="C21" i="2" s="1"/>
  <c r="B45" i="2" l="1"/>
  <c r="C45" i="2" s="1"/>
  <c r="D44" i="2"/>
  <c r="B22" i="2"/>
  <c r="C22" i="2" s="1"/>
  <c r="D21" i="2"/>
  <c r="B46" i="2" l="1"/>
  <c r="C46" i="2" s="1"/>
  <c r="D45" i="2"/>
  <c r="B23" i="2"/>
  <c r="C23" i="2" s="1"/>
  <c r="D22" i="2"/>
  <c r="B47" i="2" l="1"/>
  <c r="C47" i="2" s="1"/>
  <c r="D46" i="2"/>
  <c r="D23" i="2"/>
  <c r="B24" i="2"/>
  <c r="C24" i="2" s="1"/>
  <c r="B48" i="2" l="1"/>
  <c r="C48" i="2" s="1"/>
  <c r="D47" i="2"/>
  <c r="D24" i="2"/>
  <c r="B25" i="2"/>
  <c r="C25" i="2" s="1"/>
  <c r="B49" i="2" l="1"/>
  <c r="C49" i="2" s="1"/>
  <c r="D48" i="2"/>
  <c r="D25" i="2"/>
  <c r="B26" i="2"/>
  <c r="C26" i="2" s="1"/>
  <c r="D26" i="2" s="1"/>
  <c r="D49" i="2" l="1"/>
  <c r="B50" i="2"/>
  <c r="C50" i="2" s="1"/>
  <c r="D50" i="2" s="1"/>
</calcChain>
</file>

<file path=xl/sharedStrings.xml><?xml version="1.0" encoding="utf-8"?>
<sst xmlns="http://schemas.openxmlformats.org/spreadsheetml/2006/main" count="102" uniqueCount="60">
  <si>
    <t>Amount</t>
  </si>
  <si>
    <t>Deductions:</t>
  </si>
  <si>
    <t>Federal Tax</t>
  </si>
  <si>
    <t>Provincial Tax</t>
  </si>
  <si>
    <t>CPP</t>
  </si>
  <si>
    <t>EI</t>
  </si>
  <si>
    <t>($)</t>
  </si>
  <si>
    <t>From</t>
  </si>
  <si>
    <t>–</t>
  </si>
  <si>
    <t>To</t>
  </si>
  <si>
    <t>R</t>
  </si>
  <si>
    <t>K</t>
  </si>
  <si>
    <t>to</t>
  </si>
  <si>
    <t>and</t>
  </si>
  <si>
    <t>over</t>
  </si>
  <si>
    <t xml:space="preserve">Annual taxable income ($) </t>
  </si>
  <si>
    <t>Federal tax rate (%)</t>
  </si>
  <si>
    <t xml:space="preserve">Constant ($) </t>
  </si>
  <si>
    <t>Chart 1 – 2020 federal tax rates and income thresholds</t>
  </si>
  <si>
    <t xml:space="preserve">Chart 2 – 2020 Ontario tax rates and income thresholds </t>
  </si>
  <si>
    <t>Provincial tax rate (%)</t>
  </si>
  <si>
    <t>V</t>
  </si>
  <si>
    <t>KP</t>
  </si>
  <si>
    <t>#</t>
  </si>
  <si>
    <t>PD</t>
  </si>
  <si>
    <t>Ontario Health Premium</t>
  </si>
  <si>
    <t>bracket (%)</t>
  </si>
  <si>
    <t>Minimum</t>
  </si>
  <si>
    <t>OHP</t>
  </si>
  <si>
    <t>KH</t>
  </si>
  <si>
    <t>%</t>
  </si>
  <si>
    <t>Surtax</t>
  </si>
  <si>
    <t>Rate (%)</t>
  </si>
  <si>
    <t>Gross Income Total:</t>
  </si>
  <si>
    <t xml:space="preserve">CPP contributions for 2020 </t>
  </si>
  <si>
    <t>Maximum pensionable earnings</t>
  </si>
  <si>
    <t>Annual basic exemption</t>
  </si>
  <si>
    <t>Maximum contributory earnings</t>
  </si>
  <si>
    <t>Contribution rate (%)</t>
  </si>
  <si>
    <t>Maximum employee contribution</t>
  </si>
  <si>
    <t>Maximum employer contribution</t>
  </si>
  <si>
    <t>EI premiums for 2020</t>
  </si>
  <si>
    <t>Maximum annual insurable earnings</t>
  </si>
  <si>
    <t>Premium rate (%)</t>
  </si>
  <si>
    <t>Maximum annual employee premium</t>
  </si>
  <si>
    <t>Year:</t>
  </si>
  <si>
    <t>Hourly Rate: ($)</t>
  </si>
  <si>
    <t># Hrs in day:</t>
  </si>
  <si>
    <t># days in week:</t>
  </si>
  <si>
    <t>Monthly Frequency:</t>
  </si>
  <si>
    <t xml:space="preserve"> ==&gt;</t>
  </si>
  <si>
    <t>Yearly</t>
  </si>
  <si>
    <t>Federal Gross Total</t>
  </si>
  <si>
    <t>Ontario Gross Total</t>
  </si>
  <si>
    <t>Net Income</t>
  </si>
  <si>
    <t>&lt;==</t>
  </si>
  <si>
    <t>Tax Payable</t>
  </si>
  <si>
    <t>Taxable Amount</t>
  </si>
  <si>
    <t>**Black = Function</t>
  </si>
  <si>
    <r>
      <rPr>
        <i/>
        <sz val="10"/>
        <color rgb="FF0000FF"/>
        <rFont val="Calibri"/>
        <family val="2"/>
        <scheme val="minor"/>
      </rPr>
      <t>**Input</t>
    </r>
    <r>
      <rPr>
        <i/>
        <sz val="10"/>
        <color theme="1"/>
        <rFont val="Calibri"/>
        <family val="2"/>
        <scheme val="minor"/>
      </rPr>
      <t xml:space="preserve"> = </t>
    </r>
    <r>
      <rPr>
        <i/>
        <sz val="10"/>
        <color rgb="FF0000FF"/>
        <rFont val="Calibri"/>
        <family val="2"/>
        <scheme val="minor"/>
      </rPr>
      <t>Blue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</si>
</sst>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165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1" applyFont="1"/>
    <xf numFmtId="15" fontId="0" fillId="0" borderId="0" xfId="0" applyNumberFormat="1"/>
    <xf numFmtId="164" fontId="0" fillId="8" borderId="3" xfId="1" applyFont="1" applyFill="1" applyBorder="1"/>
    <xf numFmtId="10" fontId="0" fillId="8" borderId="3" xfId="2" applyNumberFormat="1" applyFont="1" applyFill="1" applyBorder="1"/>
    <xf numFmtId="0" fontId="0" fillId="8" borderId="3" xfId="0" applyFill="1" applyBorder="1" applyAlignment="1">
      <alignment horizontal="center"/>
    </xf>
    <xf numFmtId="164" fontId="0" fillId="8" borderId="3" xfId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0" fontId="0" fillId="8" borderId="3" xfId="1" applyNumberFormat="1" applyFont="1" applyFill="1" applyBorder="1"/>
    <xf numFmtId="0" fontId="0" fillId="8" borderId="3" xfId="1" applyNumberFormat="1" applyFont="1" applyFill="1" applyBorder="1"/>
    <xf numFmtId="164" fontId="0" fillId="0" borderId="0" xfId="0" applyNumberFormat="1"/>
    <xf numFmtId="164" fontId="2" fillId="2" borderId="1" xfId="3" applyNumberFormat="1"/>
    <xf numFmtId="0" fontId="0" fillId="7" borderId="3" xfId="0" applyFill="1" applyBorder="1" applyAlignment="1">
      <alignment horizontal="center"/>
    </xf>
    <xf numFmtId="164" fontId="4" fillId="0" borderId="0" xfId="1" applyFont="1"/>
    <xf numFmtId="0" fontId="4" fillId="3" borderId="2" xfId="4" applyFont="1"/>
    <xf numFmtId="164" fontId="0" fillId="0" borderId="7" xfId="0" applyNumberFormat="1" applyBorder="1"/>
    <xf numFmtId="0" fontId="0" fillId="9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6" fillId="0" borderId="0" xfId="0" applyFont="1"/>
    <xf numFmtId="0" fontId="5" fillId="0" borderId="7" xfId="0" applyFont="1" applyBorder="1" applyAlignment="1">
      <alignment horizontal="right"/>
    </xf>
    <xf numFmtId="0" fontId="3" fillId="4" borderId="11" xfId="5" applyBorder="1" applyAlignment="1">
      <alignment horizontal="center"/>
    </xf>
    <xf numFmtId="0" fontId="3" fillId="4" borderId="12" xfId="5" applyBorder="1" applyAlignment="1">
      <alignment horizontal="center"/>
    </xf>
    <xf numFmtId="0" fontId="3" fillId="4" borderId="6" xfId="5" applyBorder="1" applyAlignment="1">
      <alignment horizontal="center"/>
    </xf>
    <xf numFmtId="0" fontId="3" fillId="4" borderId="8" xfId="5" applyBorder="1" applyAlignment="1">
      <alignment horizontal="center"/>
    </xf>
    <xf numFmtId="0" fontId="3" fillId="4" borderId="7" xfId="5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4" borderId="4" xfId="5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6">
    <cellStyle name="Accent3" xfId="5" builtinId="37"/>
    <cellStyle name="Comma" xfId="1" builtinId="3"/>
    <cellStyle name="Normal" xfId="0" builtinId="0"/>
    <cellStyle name="Note" xfId="4" builtinId="10"/>
    <cellStyle name="Output" xfId="3" builtinId="2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C163-6D13-429D-91A1-9FB6E0151F22}">
  <dimension ref="A1:S47"/>
  <sheetViews>
    <sheetView tabSelected="1" zoomScale="85" zoomScaleNormal="85" workbookViewId="0">
      <selection activeCell="B3" sqref="B3"/>
    </sheetView>
  </sheetViews>
  <sheetFormatPr defaultColWidth="5.7109375" defaultRowHeight="15" x14ac:dyDescent="0.25"/>
  <cols>
    <col min="1" max="1" width="19.5703125" bestFit="1" customWidth="1"/>
    <col min="2" max="2" width="10.5703125" bestFit="1" customWidth="1"/>
    <col min="4" max="4" width="16.140625" bestFit="1" customWidth="1"/>
    <col min="8" max="8" width="36.42578125" bestFit="1" customWidth="1"/>
    <col min="9" max="9" width="10.5703125" bestFit="1" customWidth="1"/>
    <col min="10" max="10" width="11.5703125" bestFit="1" customWidth="1"/>
    <col min="11" max="11" width="20.5703125" bestFit="1" customWidth="1"/>
    <col min="12" max="12" width="12.140625" bestFit="1" customWidth="1"/>
    <col min="13" max="13" width="10.5703125" bestFit="1" customWidth="1"/>
    <col min="14" max="14" width="23" bestFit="1" customWidth="1"/>
    <col min="15" max="16" width="4.28515625" customWidth="1"/>
    <col min="17" max="17" width="16" customWidth="1"/>
    <col min="18" max="19" width="16.140625" bestFit="1" customWidth="1"/>
    <col min="20" max="20" width="12.140625" bestFit="1" customWidth="1"/>
  </cols>
  <sheetData>
    <row r="1" spans="1:19" ht="15.75" thickBot="1" x14ac:dyDescent="0.3">
      <c r="A1" t="s">
        <v>45</v>
      </c>
      <c r="B1" s="16">
        <v>2020</v>
      </c>
      <c r="H1" s="29" t="s">
        <v>18</v>
      </c>
      <c r="I1" s="29"/>
      <c r="J1" s="29"/>
      <c r="K1" s="29"/>
      <c r="L1" s="29"/>
      <c r="R1" s="18" t="s">
        <v>57</v>
      </c>
      <c r="S1" s="18" t="s">
        <v>56</v>
      </c>
    </row>
    <row r="2" spans="1:19" ht="15.75" thickBot="1" x14ac:dyDescent="0.3">
      <c r="A2" t="s">
        <v>46</v>
      </c>
      <c r="B2" s="15">
        <v>32</v>
      </c>
      <c r="H2" s="28" t="s">
        <v>15</v>
      </c>
      <c r="I2" s="28"/>
      <c r="J2" s="28"/>
      <c r="K2" s="9" t="s">
        <v>16</v>
      </c>
      <c r="L2" s="9" t="s">
        <v>17</v>
      </c>
      <c r="R2" s="19" t="s">
        <v>6</v>
      </c>
      <c r="S2" s="19" t="s">
        <v>6</v>
      </c>
    </row>
    <row r="3" spans="1:19" x14ac:dyDescent="0.25">
      <c r="A3" t="s">
        <v>47</v>
      </c>
      <c r="B3" s="15">
        <v>7.5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</row>
    <row r="4" spans="1:19" x14ac:dyDescent="0.25">
      <c r="A4" t="s">
        <v>48</v>
      </c>
      <c r="B4" s="15">
        <v>5</v>
      </c>
      <c r="H4" s="5">
        <v>0</v>
      </c>
      <c r="I4" s="7" t="s">
        <v>12</v>
      </c>
      <c r="J4" s="5">
        <v>48535</v>
      </c>
      <c r="K4" s="6">
        <v>0.15</v>
      </c>
      <c r="L4" s="5">
        <v>0</v>
      </c>
      <c r="M4" s="12"/>
      <c r="R4" s="3">
        <f>MAX(IF($D$7&gt;J4,J4,$D$7),0)</f>
        <v>48535</v>
      </c>
      <c r="S4" s="3">
        <f>K4*R4</f>
        <v>7280.25</v>
      </c>
    </row>
    <row r="5" spans="1:19" x14ac:dyDescent="0.25">
      <c r="A5" t="s">
        <v>49</v>
      </c>
      <c r="B5" s="15">
        <v>2</v>
      </c>
      <c r="H5" s="5">
        <v>48535.01</v>
      </c>
      <c r="I5" s="7" t="s">
        <v>12</v>
      </c>
      <c r="J5" s="5">
        <v>97069</v>
      </c>
      <c r="K5" s="6">
        <v>0.20499999999999999</v>
      </c>
      <c r="L5" s="5">
        <v>2669</v>
      </c>
      <c r="M5" s="12"/>
      <c r="R5" s="3">
        <f>MAX(IF($D$7&gt;J5,J5-J4,$D$7-J4),0)</f>
        <v>13865</v>
      </c>
      <c r="S5" s="3">
        <f>K5*R5</f>
        <v>2842.3249999999998</v>
      </c>
    </row>
    <row r="6" spans="1:19" x14ac:dyDescent="0.25">
      <c r="D6" t="s">
        <v>51</v>
      </c>
      <c r="H6" s="5">
        <v>97069.01</v>
      </c>
      <c r="I6" s="7" t="s">
        <v>12</v>
      </c>
      <c r="J6" s="5">
        <v>150473</v>
      </c>
      <c r="K6" s="6">
        <v>0.26</v>
      </c>
      <c r="L6" s="5">
        <v>8008</v>
      </c>
      <c r="M6" s="12"/>
      <c r="R6" s="3">
        <f t="shared" ref="R6:R7" si="0">MAX(IF($D$7&gt;J6,J6-J5,$D$7-J5),0)</f>
        <v>0</v>
      </c>
      <c r="S6" s="3">
        <f t="shared" ref="S6:S8" si="1">K6*R6</f>
        <v>0</v>
      </c>
    </row>
    <row r="7" spans="1:19" x14ac:dyDescent="0.25">
      <c r="A7" t="s">
        <v>33</v>
      </c>
      <c r="B7" s="13">
        <f>PRODUCT(B2:B5)</f>
        <v>2400</v>
      </c>
      <c r="C7" s="2" t="s">
        <v>50</v>
      </c>
      <c r="D7" s="13">
        <f>B7*26</f>
        <v>62400</v>
      </c>
      <c r="E7" s="1"/>
      <c r="H7" s="5">
        <v>150473.01</v>
      </c>
      <c r="I7" s="7" t="s">
        <v>12</v>
      </c>
      <c r="J7" s="5">
        <v>214368</v>
      </c>
      <c r="K7" s="6">
        <v>0.28999999999999998</v>
      </c>
      <c r="L7" s="5">
        <v>12522</v>
      </c>
      <c r="M7" s="12"/>
      <c r="N7" s="12"/>
      <c r="R7" s="3">
        <f t="shared" si="0"/>
        <v>0</v>
      </c>
      <c r="S7" s="3">
        <f t="shared" si="1"/>
        <v>0</v>
      </c>
    </row>
    <row r="8" spans="1:19" x14ac:dyDescent="0.25">
      <c r="E8" s="1"/>
      <c r="H8" s="5">
        <v>214368.01</v>
      </c>
      <c r="I8" s="7" t="s">
        <v>13</v>
      </c>
      <c r="J8" s="7" t="s">
        <v>14</v>
      </c>
      <c r="K8" s="6">
        <v>0.33</v>
      </c>
      <c r="L8" s="5">
        <v>21097</v>
      </c>
      <c r="M8" s="12"/>
      <c r="R8" s="3">
        <f>IF($D$7&gt;J7,$D$7-J7,0)</f>
        <v>0</v>
      </c>
      <c r="S8" s="3">
        <f t="shared" si="1"/>
        <v>0</v>
      </c>
    </row>
    <row r="9" spans="1:19" ht="15.75" thickBot="1" x14ac:dyDescent="0.3">
      <c r="E9" s="1"/>
      <c r="Q9" s="27" t="s">
        <v>52</v>
      </c>
      <c r="R9" s="27"/>
      <c r="S9" s="17">
        <f>SUM(S4:S8)</f>
        <v>10122.575000000001</v>
      </c>
    </row>
    <row r="10" spans="1:19" ht="15.75" thickBot="1" x14ac:dyDescent="0.3">
      <c r="A10" t="s">
        <v>1</v>
      </c>
      <c r="E10" s="1"/>
      <c r="H10" s="29" t="s">
        <v>19</v>
      </c>
      <c r="I10" s="29"/>
      <c r="J10" s="29"/>
      <c r="K10" s="29"/>
      <c r="L10" s="29"/>
    </row>
    <row r="11" spans="1:19" x14ac:dyDescent="0.25">
      <c r="H11" s="28" t="s">
        <v>15</v>
      </c>
      <c r="I11" s="28"/>
      <c r="J11" s="28"/>
      <c r="K11" s="9" t="s">
        <v>20</v>
      </c>
      <c r="L11" s="9" t="s">
        <v>17</v>
      </c>
    </row>
    <row r="12" spans="1:19" x14ac:dyDescent="0.25">
      <c r="A12" t="s">
        <v>2</v>
      </c>
      <c r="D12" s="3">
        <f>S9</f>
        <v>10122.575000000001</v>
      </c>
      <c r="H12" s="14" t="s">
        <v>7</v>
      </c>
      <c r="I12" s="14" t="s">
        <v>8</v>
      </c>
      <c r="J12" s="14" t="s">
        <v>9</v>
      </c>
      <c r="K12" s="14" t="s">
        <v>21</v>
      </c>
      <c r="L12" s="14" t="s">
        <v>22</v>
      </c>
    </row>
    <row r="13" spans="1:19" x14ac:dyDescent="0.25">
      <c r="A13" t="s">
        <v>3</v>
      </c>
      <c r="D13" s="3">
        <f>S18</f>
        <v>3875.2599999999998</v>
      </c>
      <c r="H13" s="5">
        <v>0</v>
      </c>
      <c r="I13" s="7" t="s">
        <v>12</v>
      </c>
      <c r="J13" s="5">
        <v>44740</v>
      </c>
      <c r="K13" s="6">
        <v>5.0499999999999996E-2</v>
      </c>
      <c r="L13" s="5">
        <v>0</v>
      </c>
      <c r="R13" s="3">
        <f>MAX(IF($D$7&gt;J13,J13,$D$7),0)</f>
        <v>44740</v>
      </c>
      <c r="S13" s="3">
        <f>K13*R13</f>
        <v>2259.37</v>
      </c>
    </row>
    <row r="14" spans="1:19" x14ac:dyDescent="0.25">
      <c r="A14" t="str">
        <f>H19</f>
        <v>Ontario Health Premium</v>
      </c>
      <c r="D14" s="3">
        <f>S27</f>
        <v>450</v>
      </c>
      <c r="H14" s="5">
        <f>J13+0.01</f>
        <v>44740.01</v>
      </c>
      <c r="I14" s="7" t="s">
        <v>12</v>
      </c>
      <c r="J14" s="5">
        <v>89482</v>
      </c>
      <c r="K14" s="6">
        <v>9.1499999999999998E-2</v>
      </c>
      <c r="L14" s="5">
        <v>1834</v>
      </c>
      <c r="R14" s="3">
        <f>MAX(IF($D$7&gt;J14,J14-J13,$D$7-J13),0)</f>
        <v>17660</v>
      </c>
      <c r="S14" s="3">
        <f t="shared" ref="S14:S17" si="2">K14*R14</f>
        <v>1615.8899999999999</v>
      </c>
    </row>
    <row r="15" spans="1:19" x14ac:dyDescent="0.25">
      <c r="A15" t="str">
        <f>H29</f>
        <v>Surtax</v>
      </c>
      <c r="D15" s="12">
        <f>S35</f>
        <v>0</v>
      </c>
      <c r="H15" s="5">
        <f>J14+0.01</f>
        <v>89482.01</v>
      </c>
      <c r="I15" s="7" t="s">
        <v>12</v>
      </c>
      <c r="J15" s="5">
        <v>150000</v>
      </c>
      <c r="K15" s="6">
        <v>0.1116</v>
      </c>
      <c r="L15" s="5">
        <v>3633</v>
      </c>
      <c r="R15" s="3">
        <f>MAX(IF($D$7&gt;J15,J15-J14,$D$7-J14),0)</f>
        <v>0</v>
      </c>
      <c r="S15" s="3">
        <f t="shared" si="2"/>
        <v>0</v>
      </c>
    </row>
    <row r="16" spans="1:19" x14ac:dyDescent="0.25">
      <c r="A16" t="s">
        <v>4</v>
      </c>
      <c r="D16" s="12">
        <f>S42</f>
        <v>3081.75</v>
      </c>
      <c r="H16" s="5">
        <f>J15+0.01</f>
        <v>150000.01</v>
      </c>
      <c r="I16" s="7" t="s">
        <v>12</v>
      </c>
      <c r="J16" s="5">
        <v>220000</v>
      </c>
      <c r="K16" s="6">
        <v>0.1216</v>
      </c>
      <c r="L16" s="5">
        <v>5133</v>
      </c>
      <c r="R16" s="3">
        <f>MAX(IF($D$7&gt;J16,J16-J15,$D$7-J15),0)</f>
        <v>0</v>
      </c>
      <c r="S16" s="3">
        <f t="shared" si="2"/>
        <v>0</v>
      </c>
    </row>
    <row r="17" spans="1:19" x14ac:dyDescent="0.25">
      <c r="A17" t="s">
        <v>5</v>
      </c>
      <c r="D17" s="12">
        <f>S47</f>
        <v>856.36000000000013</v>
      </c>
      <c r="H17" s="5">
        <f>J16+0.01</f>
        <v>220000.01</v>
      </c>
      <c r="I17" s="7" t="s">
        <v>13</v>
      </c>
      <c r="J17" s="7" t="s">
        <v>14</v>
      </c>
      <c r="K17" s="6">
        <v>0.13159999999999999</v>
      </c>
      <c r="L17" s="5">
        <v>7333</v>
      </c>
      <c r="R17" s="3">
        <f>IF($D$7&gt;J16,$D$7-J16,0)</f>
        <v>0</v>
      </c>
      <c r="S17" s="3">
        <f t="shared" si="2"/>
        <v>0</v>
      </c>
    </row>
    <row r="18" spans="1:19" ht="15.75" thickBot="1" x14ac:dyDescent="0.3">
      <c r="A18" s="21" t="str">
        <f>"Total "&amp;A10</f>
        <v>Total Deductions:</v>
      </c>
      <c r="B18" s="21"/>
      <c r="C18" s="21"/>
      <c r="D18" s="17">
        <f>SUM(D12:D17)</f>
        <v>18385.945</v>
      </c>
      <c r="Q18" s="27" t="s">
        <v>53</v>
      </c>
      <c r="R18" s="27"/>
      <c r="S18" s="17">
        <f>SUM(S13:S17)</f>
        <v>3875.2599999999998</v>
      </c>
    </row>
    <row r="19" spans="1:19" ht="15.75" thickBot="1" x14ac:dyDescent="0.3">
      <c r="H19" s="24" t="s">
        <v>25</v>
      </c>
      <c r="I19" s="26"/>
      <c r="J19" s="26"/>
      <c r="K19" s="26"/>
      <c r="L19" s="26"/>
      <c r="M19" s="26"/>
      <c r="N19" s="25"/>
    </row>
    <row r="20" spans="1:19" x14ac:dyDescent="0.25">
      <c r="A20" t="s">
        <v>54</v>
      </c>
      <c r="B20" s="13">
        <f>D20/26</f>
        <v>1692.8482692307693</v>
      </c>
      <c r="C20" s="2" t="s">
        <v>55</v>
      </c>
      <c r="D20" s="13">
        <f>D7-D18</f>
        <v>44014.055</v>
      </c>
      <c r="H20" s="28" t="s">
        <v>15</v>
      </c>
      <c r="I20" s="28"/>
      <c r="J20" s="28"/>
      <c r="K20" s="2" t="s">
        <v>0</v>
      </c>
      <c r="L20" s="30" t="s">
        <v>26</v>
      </c>
      <c r="M20" s="31"/>
      <c r="N20" s="9" t="s">
        <v>17</v>
      </c>
    </row>
    <row r="21" spans="1:19" x14ac:dyDescent="0.25">
      <c r="H21" s="14" t="s">
        <v>7</v>
      </c>
      <c r="I21" s="14" t="s">
        <v>8</v>
      </c>
      <c r="J21" s="14" t="s">
        <v>9</v>
      </c>
      <c r="K21" s="14" t="s">
        <v>27</v>
      </c>
      <c r="L21" s="14" t="s">
        <v>30</v>
      </c>
      <c r="M21" s="14" t="s">
        <v>28</v>
      </c>
      <c r="N21" s="14" t="s">
        <v>29</v>
      </c>
    </row>
    <row r="22" spans="1:19" x14ac:dyDescent="0.25">
      <c r="H22" s="5">
        <v>0</v>
      </c>
      <c r="I22" s="7" t="s">
        <v>12</v>
      </c>
      <c r="J22" s="5">
        <v>20000</v>
      </c>
      <c r="K22" s="5">
        <f>MIN(M22,N22)</f>
        <v>0</v>
      </c>
      <c r="L22" s="5">
        <v>0</v>
      </c>
      <c r="M22" s="5">
        <v>0</v>
      </c>
      <c r="N22" s="5">
        <v>0</v>
      </c>
    </row>
    <row r="23" spans="1:19" x14ac:dyDescent="0.25">
      <c r="H23" s="5">
        <f>J22+0.01</f>
        <v>20000.009999999998</v>
      </c>
      <c r="I23" s="7" t="s">
        <v>12</v>
      </c>
      <c r="J23" s="5">
        <v>36000</v>
      </c>
      <c r="K23" s="5">
        <f t="shared" ref="K23:K27" si="3">MIN(M23,N23)</f>
        <v>300</v>
      </c>
      <c r="L23" s="10">
        <v>0.06</v>
      </c>
      <c r="M23" s="5">
        <f>IF($D$7&gt;J22,($D$7-J22)*L23,0)</f>
        <v>2544</v>
      </c>
      <c r="N23" s="5">
        <v>300</v>
      </c>
      <c r="S23" s="3"/>
    </row>
    <row r="24" spans="1:19" x14ac:dyDescent="0.25">
      <c r="A24" s="20" t="s">
        <v>59</v>
      </c>
      <c r="H24" s="5">
        <f>J23+0.01</f>
        <v>36000.01</v>
      </c>
      <c r="I24" s="7" t="s">
        <v>12</v>
      </c>
      <c r="J24" s="5">
        <v>48000</v>
      </c>
      <c r="K24" s="5">
        <f t="shared" si="3"/>
        <v>450</v>
      </c>
      <c r="L24" s="10">
        <v>0.06</v>
      </c>
      <c r="M24" s="5">
        <f>IF($D$7&gt;J23,(($D$7-J23)*L24)+N23,0)</f>
        <v>1884</v>
      </c>
      <c r="N24" s="5">
        <v>450</v>
      </c>
      <c r="S24" s="3"/>
    </row>
    <row r="25" spans="1:19" x14ac:dyDescent="0.25">
      <c r="A25" s="20" t="s">
        <v>58</v>
      </c>
      <c r="H25" s="5">
        <f>J24+0.01</f>
        <v>48000.01</v>
      </c>
      <c r="I25" s="7" t="s">
        <v>12</v>
      </c>
      <c r="J25" s="5">
        <v>72000</v>
      </c>
      <c r="K25" s="5">
        <f t="shared" si="3"/>
        <v>600</v>
      </c>
      <c r="L25" s="10">
        <v>0.25</v>
      </c>
      <c r="M25" s="5">
        <f>IF($D$7&gt;J24,(($D$7-J24)*L25)+N24,0)</f>
        <v>4050</v>
      </c>
      <c r="N25" s="5">
        <v>600</v>
      </c>
      <c r="S25" s="3"/>
    </row>
    <row r="26" spans="1:19" x14ac:dyDescent="0.25">
      <c r="H26" s="5">
        <f>J25+0.01</f>
        <v>72000.009999999995</v>
      </c>
      <c r="I26" s="7" t="s">
        <v>12</v>
      </c>
      <c r="J26" s="8">
        <v>200000</v>
      </c>
      <c r="K26" s="5">
        <f t="shared" si="3"/>
        <v>0</v>
      </c>
      <c r="L26" s="10">
        <v>0.25</v>
      </c>
      <c r="M26" s="5">
        <f t="shared" ref="M26:M27" si="4">IF($D$7&gt;J25,(($D$7-J25)*L26)+N25,0)</f>
        <v>0</v>
      </c>
      <c r="N26" s="5">
        <v>750</v>
      </c>
      <c r="S26" s="3"/>
    </row>
    <row r="27" spans="1:19" ht="15.75" thickBot="1" x14ac:dyDescent="0.3">
      <c r="H27" s="5">
        <f>J26+0.01</f>
        <v>200000.01</v>
      </c>
      <c r="I27" s="7" t="s">
        <v>13</v>
      </c>
      <c r="J27" s="7" t="s">
        <v>14</v>
      </c>
      <c r="K27" s="5">
        <f t="shared" si="3"/>
        <v>0</v>
      </c>
      <c r="L27" s="10">
        <v>0.25</v>
      </c>
      <c r="M27" s="5">
        <f t="shared" si="4"/>
        <v>0</v>
      </c>
      <c r="N27" s="5">
        <v>900</v>
      </c>
      <c r="Q27" s="27" t="s">
        <v>25</v>
      </c>
      <c r="R27" s="27"/>
      <c r="S27" s="17">
        <f>IF($D$7&gt;J26,K27,VLOOKUP($D$7,$J$22:$K$26,2,1))</f>
        <v>450</v>
      </c>
    </row>
    <row r="29" spans="1:19" ht="15.75" thickBot="1" x14ac:dyDescent="0.3">
      <c r="H29" s="29" t="s">
        <v>31</v>
      </c>
      <c r="I29" s="29"/>
      <c r="J29" s="29"/>
      <c r="K29" s="29"/>
    </row>
    <row r="30" spans="1:19" x14ac:dyDescent="0.25">
      <c r="H30" s="28" t="s">
        <v>15</v>
      </c>
      <c r="I30" s="28"/>
      <c r="J30" s="28"/>
      <c r="K30" s="9" t="s">
        <v>32</v>
      </c>
    </row>
    <row r="31" spans="1:19" x14ac:dyDescent="0.25">
      <c r="H31" s="14" t="s">
        <v>7</v>
      </c>
      <c r="I31" s="14" t="s">
        <v>8</v>
      </c>
      <c r="J31" s="14" t="s">
        <v>9</v>
      </c>
      <c r="K31" s="14" t="s">
        <v>10</v>
      </c>
    </row>
    <row r="32" spans="1:19" x14ac:dyDescent="0.25">
      <c r="H32" s="5">
        <v>0</v>
      </c>
      <c r="I32" s="7" t="s">
        <v>12</v>
      </c>
      <c r="J32" s="5">
        <v>4830</v>
      </c>
      <c r="K32" s="6">
        <v>0</v>
      </c>
      <c r="R32" s="3">
        <f>MAX(IF($S$18&gt;J32,J32,$S$18),0)</f>
        <v>3875.2599999999998</v>
      </c>
      <c r="S32" s="3">
        <f>R32*K32</f>
        <v>0</v>
      </c>
    </row>
    <row r="33" spans="8:19" x14ac:dyDescent="0.25">
      <c r="H33" s="5">
        <f>J32+0.01</f>
        <v>4830.01</v>
      </c>
      <c r="I33" s="7" t="s">
        <v>12</v>
      </c>
      <c r="J33" s="5">
        <v>6182</v>
      </c>
      <c r="K33" s="6">
        <v>0.2</v>
      </c>
      <c r="N33" s="12"/>
      <c r="R33" s="3">
        <f>MAX(IF($S$18&gt;J33,J33-J32,$S$18-J32),0)</f>
        <v>0</v>
      </c>
      <c r="S33" s="3">
        <f>R33*K33</f>
        <v>0</v>
      </c>
    </row>
    <row r="34" spans="8:19" x14ac:dyDescent="0.25">
      <c r="H34" s="5">
        <f>J33+0.01</f>
        <v>6182.01</v>
      </c>
      <c r="I34" s="7" t="s">
        <v>13</v>
      </c>
      <c r="J34" s="7" t="s">
        <v>14</v>
      </c>
      <c r="K34" s="6">
        <v>0.36</v>
      </c>
      <c r="R34" s="3">
        <f>IF($S$18&gt;J33,$S$18-J33,0)</f>
        <v>0</v>
      </c>
      <c r="S34" s="3">
        <f>R34*K34</f>
        <v>0</v>
      </c>
    </row>
    <row r="35" spans="8:19" ht="15.75" thickBot="1" x14ac:dyDescent="0.3">
      <c r="Q35" s="27" t="s">
        <v>31</v>
      </c>
      <c r="R35" s="27"/>
      <c r="S35" s="17">
        <f>SUM(S32:S34)</f>
        <v>0</v>
      </c>
    </row>
    <row r="36" spans="8:19" x14ac:dyDescent="0.25">
      <c r="H36" s="22" t="s">
        <v>34</v>
      </c>
      <c r="I36" s="23"/>
    </row>
    <row r="37" spans="8:19" x14ac:dyDescent="0.25">
      <c r="H37" s="11" t="s">
        <v>35</v>
      </c>
      <c r="I37" s="5">
        <v>58700</v>
      </c>
    </row>
    <row r="38" spans="8:19" x14ac:dyDescent="0.25">
      <c r="H38" s="11" t="s">
        <v>36</v>
      </c>
      <c r="I38" s="5">
        <v>3500</v>
      </c>
    </row>
    <row r="39" spans="8:19" x14ac:dyDescent="0.25">
      <c r="H39" s="11" t="s">
        <v>37</v>
      </c>
      <c r="I39" s="5">
        <v>55200</v>
      </c>
    </row>
    <row r="40" spans="8:19" x14ac:dyDescent="0.25">
      <c r="H40" s="11" t="s">
        <v>38</v>
      </c>
      <c r="I40" s="6">
        <v>5.2499999999999998E-2</v>
      </c>
    </row>
    <row r="41" spans="8:19" x14ac:dyDescent="0.25">
      <c r="H41" s="11" t="s">
        <v>39</v>
      </c>
      <c r="I41" s="5">
        <v>2898</v>
      </c>
    </row>
    <row r="42" spans="8:19" ht="15.75" thickBot="1" x14ac:dyDescent="0.3">
      <c r="H42" s="11" t="s">
        <v>40</v>
      </c>
      <c r="I42" s="5">
        <v>2898</v>
      </c>
      <c r="Q42" s="27" t="s">
        <v>4</v>
      </c>
      <c r="R42" s="27"/>
      <c r="S42" s="17">
        <f>IF(D7&gt;I37,I37*I40,D7*I40)</f>
        <v>3081.75</v>
      </c>
    </row>
    <row r="44" spans="8:19" ht="15.75" thickBot="1" x14ac:dyDescent="0.3">
      <c r="H44" s="24" t="s">
        <v>41</v>
      </c>
      <c r="I44" s="25"/>
    </row>
    <row r="45" spans="8:19" x14ac:dyDescent="0.25">
      <c r="H45" s="11" t="s">
        <v>42</v>
      </c>
      <c r="I45" s="5">
        <v>54200</v>
      </c>
    </row>
    <row r="46" spans="8:19" x14ac:dyDescent="0.25">
      <c r="H46" s="11" t="s">
        <v>43</v>
      </c>
      <c r="I46" s="6">
        <v>1.5800000000000002E-2</v>
      </c>
    </row>
    <row r="47" spans="8:19" ht="15.75" thickBot="1" x14ac:dyDescent="0.3">
      <c r="H47" s="11" t="s">
        <v>44</v>
      </c>
      <c r="I47" s="5">
        <v>856.36</v>
      </c>
      <c r="Q47" s="27" t="s">
        <v>5</v>
      </c>
      <c r="R47" s="27"/>
      <c r="S47" s="17">
        <f>IF(D7&gt;I45,I45*I46,D7*I46)</f>
        <v>856.36000000000013</v>
      </c>
    </row>
  </sheetData>
  <mergeCells count="18">
    <mergeCell ref="Q47:R47"/>
    <mergeCell ref="H2:J2"/>
    <mergeCell ref="H1:L1"/>
    <mergeCell ref="H10:L10"/>
    <mergeCell ref="H11:J11"/>
    <mergeCell ref="H20:J20"/>
    <mergeCell ref="L20:M20"/>
    <mergeCell ref="H30:J30"/>
    <mergeCell ref="H29:K29"/>
    <mergeCell ref="A18:C18"/>
    <mergeCell ref="H36:I36"/>
    <mergeCell ref="H44:I44"/>
    <mergeCell ref="H19:N19"/>
    <mergeCell ref="Q9:R9"/>
    <mergeCell ref="Q18:R18"/>
    <mergeCell ref="Q27:R27"/>
    <mergeCell ref="Q35:R35"/>
    <mergeCell ref="Q42:R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B046-EC3D-46DC-A722-A07FDC5FD8FA}">
  <dimension ref="A1:D54"/>
  <sheetViews>
    <sheetView workbookViewId="0">
      <selection activeCell="D30" sqref="A30:D30"/>
    </sheetView>
  </sheetViews>
  <sheetFormatPr defaultRowHeight="15" x14ac:dyDescent="0.25"/>
  <cols>
    <col min="2" max="4" width="10.140625" bestFit="1" customWidth="1"/>
  </cols>
  <sheetData>
    <row r="1" spans="1:4" x14ac:dyDescent="0.25">
      <c r="A1" t="s">
        <v>23</v>
      </c>
      <c r="B1" t="s">
        <v>7</v>
      </c>
      <c r="C1" t="s">
        <v>9</v>
      </c>
      <c r="D1" t="s">
        <v>24</v>
      </c>
    </row>
    <row r="2" spans="1:4" x14ac:dyDescent="0.25">
      <c r="A2">
        <v>1</v>
      </c>
      <c r="B2" s="4">
        <v>43458</v>
      </c>
      <c r="C2" s="4">
        <f>B2+13</f>
        <v>43471</v>
      </c>
      <c r="D2" s="4">
        <f>C2+5</f>
        <v>43476</v>
      </c>
    </row>
    <row r="3" spans="1:4" x14ac:dyDescent="0.25">
      <c r="A3">
        <f>A2+1</f>
        <v>2</v>
      </c>
      <c r="B3" s="4">
        <f>C2+1</f>
        <v>43472</v>
      </c>
      <c r="C3" s="4">
        <f>B3+13</f>
        <v>43485</v>
      </c>
      <c r="D3" s="4">
        <f>C3+5</f>
        <v>43490</v>
      </c>
    </row>
    <row r="4" spans="1:4" x14ac:dyDescent="0.25">
      <c r="A4">
        <f t="shared" ref="A4:A26" si="0">A3+1</f>
        <v>3</v>
      </c>
      <c r="B4" s="4">
        <f t="shared" ref="B4:B54" si="1">C3+1</f>
        <v>43486</v>
      </c>
      <c r="C4" s="4">
        <f t="shared" ref="C4:C54" si="2">B4+13</f>
        <v>43499</v>
      </c>
      <c r="D4" s="4">
        <f t="shared" ref="D4:D54" si="3">C4+5</f>
        <v>43504</v>
      </c>
    </row>
    <row r="5" spans="1:4" x14ac:dyDescent="0.25">
      <c r="A5">
        <f t="shared" si="0"/>
        <v>4</v>
      </c>
      <c r="B5" s="4">
        <f t="shared" si="1"/>
        <v>43500</v>
      </c>
      <c r="C5" s="4">
        <f t="shared" si="2"/>
        <v>43513</v>
      </c>
      <c r="D5" s="4">
        <f t="shared" si="3"/>
        <v>43518</v>
      </c>
    </row>
    <row r="6" spans="1:4" x14ac:dyDescent="0.25">
      <c r="A6">
        <f t="shared" si="0"/>
        <v>5</v>
      </c>
      <c r="B6" s="4">
        <f t="shared" si="1"/>
        <v>43514</v>
      </c>
      <c r="C6" s="4">
        <f t="shared" si="2"/>
        <v>43527</v>
      </c>
      <c r="D6" s="4">
        <f t="shared" si="3"/>
        <v>43532</v>
      </c>
    </row>
    <row r="7" spans="1:4" x14ac:dyDescent="0.25">
      <c r="A7">
        <f t="shared" si="0"/>
        <v>6</v>
      </c>
      <c r="B7" s="4">
        <f t="shared" si="1"/>
        <v>43528</v>
      </c>
      <c r="C7" s="4">
        <f t="shared" si="2"/>
        <v>43541</v>
      </c>
      <c r="D7" s="4">
        <f t="shared" si="3"/>
        <v>43546</v>
      </c>
    </row>
    <row r="8" spans="1:4" x14ac:dyDescent="0.25">
      <c r="A8">
        <f t="shared" si="0"/>
        <v>7</v>
      </c>
      <c r="B8" s="4">
        <f t="shared" si="1"/>
        <v>43542</v>
      </c>
      <c r="C8" s="4">
        <f t="shared" si="2"/>
        <v>43555</v>
      </c>
      <c r="D8" s="4">
        <f t="shared" si="3"/>
        <v>43560</v>
      </c>
    </row>
    <row r="9" spans="1:4" x14ac:dyDescent="0.25">
      <c r="A9">
        <f t="shared" si="0"/>
        <v>8</v>
      </c>
      <c r="B9" s="4">
        <f t="shared" si="1"/>
        <v>43556</v>
      </c>
      <c r="C9" s="4">
        <f t="shared" si="2"/>
        <v>43569</v>
      </c>
      <c r="D9" s="4">
        <f t="shared" si="3"/>
        <v>43574</v>
      </c>
    </row>
    <row r="10" spans="1:4" x14ac:dyDescent="0.25">
      <c r="A10">
        <f t="shared" si="0"/>
        <v>9</v>
      </c>
      <c r="B10" s="4">
        <f t="shared" si="1"/>
        <v>43570</v>
      </c>
      <c r="C10" s="4">
        <f t="shared" si="2"/>
        <v>43583</v>
      </c>
      <c r="D10" s="4">
        <f t="shared" si="3"/>
        <v>43588</v>
      </c>
    </row>
    <row r="11" spans="1:4" x14ac:dyDescent="0.25">
      <c r="A11">
        <f t="shared" si="0"/>
        <v>10</v>
      </c>
      <c r="B11" s="4">
        <f t="shared" si="1"/>
        <v>43584</v>
      </c>
      <c r="C11" s="4">
        <f t="shared" si="2"/>
        <v>43597</v>
      </c>
      <c r="D11" s="4">
        <f t="shared" si="3"/>
        <v>43602</v>
      </c>
    </row>
    <row r="12" spans="1:4" x14ac:dyDescent="0.25">
      <c r="A12">
        <f t="shared" si="0"/>
        <v>11</v>
      </c>
      <c r="B12" s="4">
        <f t="shared" si="1"/>
        <v>43598</v>
      </c>
      <c r="C12" s="4">
        <f t="shared" si="2"/>
        <v>43611</v>
      </c>
      <c r="D12" s="4">
        <f t="shared" si="3"/>
        <v>43616</v>
      </c>
    </row>
    <row r="13" spans="1:4" x14ac:dyDescent="0.25">
      <c r="A13">
        <f t="shared" si="0"/>
        <v>12</v>
      </c>
      <c r="B13" s="4">
        <f t="shared" si="1"/>
        <v>43612</v>
      </c>
      <c r="C13" s="4">
        <f t="shared" si="2"/>
        <v>43625</v>
      </c>
      <c r="D13" s="4">
        <f t="shared" si="3"/>
        <v>43630</v>
      </c>
    </row>
    <row r="14" spans="1:4" x14ac:dyDescent="0.25">
      <c r="A14">
        <f t="shared" si="0"/>
        <v>13</v>
      </c>
      <c r="B14" s="4">
        <f t="shared" si="1"/>
        <v>43626</v>
      </c>
      <c r="C14" s="4">
        <f t="shared" si="2"/>
        <v>43639</v>
      </c>
      <c r="D14" s="4">
        <f t="shared" si="3"/>
        <v>43644</v>
      </c>
    </row>
    <row r="15" spans="1:4" x14ac:dyDescent="0.25">
      <c r="A15">
        <f t="shared" si="0"/>
        <v>14</v>
      </c>
      <c r="B15" s="4">
        <f t="shared" si="1"/>
        <v>43640</v>
      </c>
      <c r="C15" s="4">
        <f t="shared" si="2"/>
        <v>43653</v>
      </c>
      <c r="D15" s="4">
        <f t="shared" si="3"/>
        <v>43658</v>
      </c>
    </row>
    <row r="16" spans="1:4" x14ac:dyDescent="0.25">
      <c r="A16">
        <f t="shared" si="0"/>
        <v>15</v>
      </c>
      <c r="B16" s="4">
        <f t="shared" si="1"/>
        <v>43654</v>
      </c>
      <c r="C16" s="4">
        <f t="shared" si="2"/>
        <v>43667</v>
      </c>
      <c r="D16" s="4">
        <f t="shared" si="3"/>
        <v>43672</v>
      </c>
    </row>
    <row r="17" spans="1:4" x14ac:dyDescent="0.25">
      <c r="A17">
        <f t="shared" si="0"/>
        <v>16</v>
      </c>
      <c r="B17" s="4">
        <f t="shared" si="1"/>
        <v>43668</v>
      </c>
      <c r="C17" s="4">
        <f t="shared" si="2"/>
        <v>43681</v>
      </c>
      <c r="D17" s="4">
        <f t="shared" si="3"/>
        <v>43686</v>
      </c>
    </row>
    <row r="18" spans="1:4" x14ac:dyDescent="0.25">
      <c r="A18">
        <f t="shared" si="0"/>
        <v>17</v>
      </c>
      <c r="B18" s="4">
        <f t="shared" si="1"/>
        <v>43682</v>
      </c>
      <c r="C18" s="4">
        <f t="shared" si="2"/>
        <v>43695</v>
      </c>
      <c r="D18" s="4">
        <f t="shared" si="3"/>
        <v>43700</v>
      </c>
    </row>
    <row r="19" spans="1:4" x14ac:dyDescent="0.25">
      <c r="A19">
        <f t="shared" si="0"/>
        <v>18</v>
      </c>
      <c r="B19" s="4">
        <f t="shared" si="1"/>
        <v>43696</v>
      </c>
      <c r="C19" s="4">
        <f t="shared" si="2"/>
        <v>43709</v>
      </c>
      <c r="D19" s="4">
        <f t="shared" si="3"/>
        <v>43714</v>
      </c>
    </row>
    <row r="20" spans="1:4" x14ac:dyDescent="0.25">
      <c r="A20">
        <f t="shared" si="0"/>
        <v>19</v>
      </c>
      <c r="B20" s="4">
        <f t="shared" si="1"/>
        <v>43710</v>
      </c>
      <c r="C20" s="4">
        <f t="shared" si="2"/>
        <v>43723</v>
      </c>
      <c r="D20" s="4">
        <f t="shared" si="3"/>
        <v>43728</v>
      </c>
    </row>
    <row r="21" spans="1:4" x14ac:dyDescent="0.25">
      <c r="A21">
        <f t="shared" si="0"/>
        <v>20</v>
      </c>
      <c r="B21" s="4">
        <f t="shared" si="1"/>
        <v>43724</v>
      </c>
      <c r="C21" s="4">
        <f t="shared" si="2"/>
        <v>43737</v>
      </c>
      <c r="D21" s="4">
        <f t="shared" si="3"/>
        <v>43742</v>
      </c>
    </row>
    <row r="22" spans="1:4" x14ac:dyDescent="0.25">
      <c r="A22">
        <f t="shared" si="0"/>
        <v>21</v>
      </c>
      <c r="B22" s="4">
        <f t="shared" si="1"/>
        <v>43738</v>
      </c>
      <c r="C22" s="4">
        <f t="shared" si="2"/>
        <v>43751</v>
      </c>
      <c r="D22" s="4">
        <f t="shared" si="3"/>
        <v>43756</v>
      </c>
    </row>
    <row r="23" spans="1:4" x14ac:dyDescent="0.25">
      <c r="A23">
        <f t="shared" si="0"/>
        <v>22</v>
      </c>
      <c r="B23" s="4">
        <f t="shared" si="1"/>
        <v>43752</v>
      </c>
      <c r="C23" s="4">
        <f t="shared" si="2"/>
        <v>43765</v>
      </c>
      <c r="D23" s="4">
        <f t="shared" si="3"/>
        <v>43770</v>
      </c>
    </row>
    <row r="24" spans="1:4" x14ac:dyDescent="0.25">
      <c r="A24">
        <f t="shared" si="0"/>
        <v>23</v>
      </c>
      <c r="B24" s="4">
        <f t="shared" si="1"/>
        <v>43766</v>
      </c>
      <c r="C24" s="4">
        <f t="shared" si="2"/>
        <v>43779</v>
      </c>
      <c r="D24" s="4">
        <f t="shared" si="3"/>
        <v>43784</v>
      </c>
    </row>
    <row r="25" spans="1:4" x14ac:dyDescent="0.25">
      <c r="A25">
        <f t="shared" si="0"/>
        <v>24</v>
      </c>
      <c r="B25" s="4">
        <f t="shared" si="1"/>
        <v>43780</v>
      </c>
      <c r="C25" s="4">
        <f t="shared" si="2"/>
        <v>43793</v>
      </c>
      <c r="D25" s="4">
        <f t="shared" si="3"/>
        <v>43798</v>
      </c>
    </row>
    <row r="26" spans="1:4" x14ac:dyDescent="0.25">
      <c r="A26">
        <f t="shared" si="0"/>
        <v>25</v>
      </c>
      <c r="B26" s="4">
        <f t="shared" si="1"/>
        <v>43794</v>
      </c>
      <c r="C26" s="4">
        <f t="shared" si="2"/>
        <v>43807</v>
      </c>
      <c r="D26" s="4">
        <f t="shared" si="3"/>
        <v>43812</v>
      </c>
    </row>
    <row r="27" spans="1:4" x14ac:dyDescent="0.25">
      <c r="A27">
        <f t="shared" ref="A27:A51" si="4">A26+1</f>
        <v>26</v>
      </c>
      <c r="B27" s="4">
        <f t="shared" si="1"/>
        <v>43808</v>
      </c>
      <c r="C27" s="4">
        <f t="shared" si="2"/>
        <v>43821</v>
      </c>
      <c r="D27" s="4">
        <f t="shared" si="3"/>
        <v>43826</v>
      </c>
    </row>
    <row r="28" spans="1:4" x14ac:dyDescent="0.25">
      <c r="A28">
        <f t="shared" si="4"/>
        <v>27</v>
      </c>
      <c r="B28" s="4">
        <f t="shared" si="1"/>
        <v>43822</v>
      </c>
      <c r="C28" s="4">
        <f t="shared" si="2"/>
        <v>43835</v>
      </c>
      <c r="D28" s="4">
        <f t="shared" si="3"/>
        <v>43840</v>
      </c>
    </row>
    <row r="29" spans="1:4" x14ac:dyDescent="0.25">
      <c r="A29">
        <f t="shared" si="4"/>
        <v>28</v>
      </c>
      <c r="B29" s="4">
        <f t="shared" si="1"/>
        <v>43836</v>
      </c>
      <c r="C29" s="4">
        <f t="shared" si="2"/>
        <v>43849</v>
      </c>
      <c r="D29" s="4">
        <f t="shared" si="3"/>
        <v>43854</v>
      </c>
    </row>
    <row r="30" spans="1:4" x14ac:dyDescent="0.25">
      <c r="A30">
        <f t="shared" si="4"/>
        <v>29</v>
      </c>
      <c r="B30" s="4">
        <f t="shared" si="1"/>
        <v>43850</v>
      </c>
      <c r="C30" s="4">
        <f t="shared" si="2"/>
        <v>43863</v>
      </c>
      <c r="D30" s="4">
        <f t="shared" si="3"/>
        <v>43868</v>
      </c>
    </row>
    <row r="31" spans="1:4" x14ac:dyDescent="0.25">
      <c r="A31">
        <f t="shared" si="4"/>
        <v>30</v>
      </c>
      <c r="B31" s="4">
        <f t="shared" si="1"/>
        <v>43864</v>
      </c>
      <c r="C31" s="4">
        <f t="shared" si="2"/>
        <v>43877</v>
      </c>
      <c r="D31" s="4">
        <f t="shared" si="3"/>
        <v>43882</v>
      </c>
    </row>
    <row r="32" spans="1:4" x14ac:dyDescent="0.25">
      <c r="A32">
        <f t="shared" si="4"/>
        <v>31</v>
      </c>
      <c r="B32" s="4">
        <f t="shared" si="1"/>
        <v>43878</v>
      </c>
      <c r="C32" s="4">
        <f t="shared" si="2"/>
        <v>43891</v>
      </c>
      <c r="D32" s="4">
        <f t="shared" si="3"/>
        <v>43896</v>
      </c>
    </row>
    <row r="33" spans="1:4" x14ac:dyDescent="0.25">
      <c r="A33">
        <f t="shared" si="4"/>
        <v>32</v>
      </c>
      <c r="B33" s="4">
        <f t="shared" si="1"/>
        <v>43892</v>
      </c>
      <c r="C33" s="4">
        <f t="shared" si="2"/>
        <v>43905</v>
      </c>
      <c r="D33" s="4">
        <f t="shared" si="3"/>
        <v>43910</v>
      </c>
    </row>
    <row r="34" spans="1:4" x14ac:dyDescent="0.25">
      <c r="A34">
        <f t="shared" si="4"/>
        <v>33</v>
      </c>
      <c r="B34" s="4">
        <f t="shared" si="1"/>
        <v>43906</v>
      </c>
      <c r="C34" s="4">
        <f t="shared" si="2"/>
        <v>43919</v>
      </c>
      <c r="D34" s="4">
        <f t="shared" si="3"/>
        <v>43924</v>
      </c>
    </row>
    <row r="35" spans="1:4" x14ac:dyDescent="0.25">
      <c r="A35">
        <f t="shared" si="4"/>
        <v>34</v>
      </c>
      <c r="B35" s="4">
        <f t="shared" si="1"/>
        <v>43920</v>
      </c>
      <c r="C35" s="4">
        <f t="shared" si="2"/>
        <v>43933</v>
      </c>
      <c r="D35" s="4">
        <f t="shared" si="3"/>
        <v>43938</v>
      </c>
    </row>
    <row r="36" spans="1:4" x14ac:dyDescent="0.25">
      <c r="A36">
        <f t="shared" si="4"/>
        <v>35</v>
      </c>
      <c r="B36" s="4">
        <f t="shared" si="1"/>
        <v>43934</v>
      </c>
      <c r="C36" s="4">
        <f t="shared" si="2"/>
        <v>43947</v>
      </c>
      <c r="D36" s="4">
        <f t="shared" si="3"/>
        <v>43952</v>
      </c>
    </row>
    <row r="37" spans="1:4" x14ac:dyDescent="0.25">
      <c r="A37">
        <f t="shared" si="4"/>
        <v>36</v>
      </c>
      <c r="B37" s="4">
        <f t="shared" si="1"/>
        <v>43948</v>
      </c>
      <c r="C37" s="4">
        <f t="shared" si="2"/>
        <v>43961</v>
      </c>
      <c r="D37" s="4">
        <f t="shared" si="3"/>
        <v>43966</v>
      </c>
    </row>
    <row r="38" spans="1:4" x14ac:dyDescent="0.25">
      <c r="A38">
        <f t="shared" si="4"/>
        <v>37</v>
      </c>
      <c r="B38" s="4">
        <f t="shared" si="1"/>
        <v>43962</v>
      </c>
      <c r="C38" s="4">
        <f t="shared" si="2"/>
        <v>43975</v>
      </c>
      <c r="D38" s="4">
        <f t="shared" si="3"/>
        <v>43980</v>
      </c>
    </row>
    <row r="39" spans="1:4" x14ac:dyDescent="0.25">
      <c r="A39">
        <f t="shared" si="4"/>
        <v>38</v>
      </c>
      <c r="B39" s="4">
        <f t="shared" si="1"/>
        <v>43976</v>
      </c>
      <c r="C39" s="4">
        <f t="shared" si="2"/>
        <v>43989</v>
      </c>
      <c r="D39" s="4">
        <f t="shared" si="3"/>
        <v>43994</v>
      </c>
    </row>
    <row r="40" spans="1:4" x14ac:dyDescent="0.25">
      <c r="A40">
        <f t="shared" si="4"/>
        <v>39</v>
      </c>
      <c r="B40" s="4">
        <f t="shared" si="1"/>
        <v>43990</v>
      </c>
      <c r="C40" s="4">
        <f t="shared" si="2"/>
        <v>44003</v>
      </c>
      <c r="D40" s="4">
        <f t="shared" si="3"/>
        <v>44008</v>
      </c>
    </row>
    <row r="41" spans="1:4" x14ac:dyDescent="0.25">
      <c r="A41">
        <f t="shared" si="4"/>
        <v>40</v>
      </c>
      <c r="B41" s="4">
        <f t="shared" si="1"/>
        <v>44004</v>
      </c>
      <c r="C41" s="4">
        <f t="shared" si="2"/>
        <v>44017</v>
      </c>
      <c r="D41" s="4">
        <f t="shared" si="3"/>
        <v>44022</v>
      </c>
    </row>
    <row r="42" spans="1:4" x14ac:dyDescent="0.25">
      <c r="A42">
        <f t="shared" si="4"/>
        <v>41</v>
      </c>
      <c r="B42" s="4">
        <f t="shared" si="1"/>
        <v>44018</v>
      </c>
      <c r="C42" s="4">
        <f t="shared" si="2"/>
        <v>44031</v>
      </c>
      <c r="D42" s="4">
        <f t="shared" si="3"/>
        <v>44036</v>
      </c>
    </row>
    <row r="43" spans="1:4" x14ac:dyDescent="0.25">
      <c r="A43">
        <f t="shared" si="4"/>
        <v>42</v>
      </c>
      <c r="B43" s="4">
        <f t="shared" si="1"/>
        <v>44032</v>
      </c>
      <c r="C43" s="4">
        <f t="shared" si="2"/>
        <v>44045</v>
      </c>
      <c r="D43" s="4">
        <f t="shared" si="3"/>
        <v>44050</v>
      </c>
    </row>
    <row r="44" spans="1:4" x14ac:dyDescent="0.25">
      <c r="A44">
        <f t="shared" si="4"/>
        <v>43</v>
      </c>
      <c r="B44" s="4">
        <f t="shared" si="1"/>
        <v>44046</v>
      </c>
      <c r="C44" s="4">
        <f t="shared" si="2"/>
        <v>44059</v>
      </c>
      <c r="D44" s="4">
        <f t="shared" si="3"/>
        <v>44064</v>
      </c>
    </row>
    <row r="45" spans="1:4" x14ac:dyDescent="0.25">
      <c r="A45">
        <f t="shared" si="4"/>
        <v>44</v>
      </c>
      <c r="B45" s="4">
        <f t="shared" si="1"/>
        <v>44060</v>
      </c>
      <c r="C45" s="4">
        <f t="shared" si="2"/>
        <v>44073</v>
      </c>
      <c r="D45" s="4">
        <f t="shared" si="3"/>
        <v>44078</v>
      </c>
    </row>
    <row r="46" spans="1:4" x14ac:dyDescent="0.25">
      <c r="A46">
        <f t="shared" si="4"/>
        <v>45</v>
      </c>
      <c r="B46" s="4">
        <f t="shared" si="1"/>
        <v>44074</v>
      </c>
      <c r="C46" s="4">
        <f t="shared" si="2"/>
        <v>44087</v>
      </c>
      <c r="D46" s="4">
        <f t="shared" si="3"/>
        <v>44092</v>
      </c>
    </row>
    <row r="47" spans="1:4" x14ac:dyDescent="0.25">
      <c r="A47">
        <f t="shared" si="4"/>
        <v>46</v>
      </c>
      <c r="B47" s="4">
        <f t="shared" si="1"/>
        <v>44088</v>
      </c>
      <c r="C47" s="4">
        <f t="shared" si="2"/>
        <v>44101</v>
      </c>
      <c r="D47" s="4">
        <f t="shared" si="3"/>
        <v>44106</v>
      </c>
    </row>
    <row r="48" spans="1:4" x14ac:dyDescent="0.25">
      <c r="A48">
        <f t="shared" si="4"/>
        <v>47</v>
      </c>
      <c r="B48" s="4">
        <f t="shared" si="1"/>
        <v>44102</v>
      </c>
      <c r="C48" s="4">
        <f t="shared" si="2"/>
        <v>44115</v>
      </c>
      <c r="D48" s="4">
        <f t="shared" si="3"/>
        <v>44120</v>
      </c>
    </row>
    <row r="49" spans="1:4" x14ac:dyDescent="0.25">
      <c r="A49">
        <f t="shared" si="4"/>
        <v>48</v>
      </c>
      <c r="B49" s="4">
        <f t="shared" si="1"/>
        <v>44116</v>
      </c>
      <c r="C49" s="4">
        <f t="shared" si="2"/>
        <v>44129</v>
      </c>
      <c r="D49" s="4">
        <f t="shared" si="3"/>
        <v>44134</v>
      </c>
    </row>
    <row r="50" spans="1:4" x14ac:dyDescent="0.25">
      <c r="A50">
        <f t="shared" si="4"/>
        <v>49</v>
      </c>
      <c r="B50" s="4">
        <f t="shared" si="1"/>
        <v>44130</v>
      </c>
      <c r="C50" s="4">
        <f t="shared" si="2"/>
        <v>44143</v>
      </c>
      <c r="D50" s="4">
        <f t="shared" si="3"/>
        <v>44148</v>
      </c>
    </row>
    <row r="51" spans="1:4" x14ac:dyDescent="0.25">
      <c r="A51">
        <f t="shared" si="4"/>
        <v>50</v>
      </c>
      <c r="B51" s="4">
        <f t="shared" si="1"/>
        <v>44144</v>
      </c>
      <c r="C51" s="4">
        <f t="shared" si="2"/>
        <v>44157</v>
      </c>
      <c r="D51" s="4">
        <f t="shared" si="3"/>
        <v>44162</v>
      </c>
    </row>
    <row r="52" spans="1:4" x14ac:dyDescent="0.25">
      <c r="A52">
        <f t="shared" ref="A52:A54" si="5">A51+1</f>
        <v>51</v>
      </c>
      <c r="B52" s="4">
        <f t="shared" si="1"/>
        <v>44158</v>
      </c>
      <c r="C52" s="4">
        <f t="shared" si="2"/>
        <v>44171</v>
      </c>
      <c r="D52" s="4">
        <f t="shared" si="3"/>
        <v>44176</v>
      </c>
    </row>
    <row r="53" spans="1:4" x14ac:dyDescent="0.25">
      <c r="A53">
        <f t="shared" si="5"/>
        <v>52</v>
      </c>
      <c r="B53" s="4">
        <f t="shared" si="1"/>
        <v>44172</v>
      </c>
      <c r="C53" s="4">
        <f t="shared" si="2"/>
        <v>44185</v>
      </c>
      <c r="D53" s="4">
        <f t="shared" si="3"/>
        <v>44190</v>
      </c>
    </row>
    <row r="54" spans="1:4" x14ac:dyDescent="0.25">
      <c r="A54">
        <f t="shared" si="5"/>
        <v>53</v>
      </c>
      <c r="B54" s="4">
        <f t="shared" si="1"/>
        <v>44186</v>
      </c>
      <c r="C54" s="4">
        <f t="shared" si="2"/>
        <v>44199</v>
      </c>
      <c r="D54" s="4">
        <f t="shared" si="3"/>
        <v>44204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Pay-Calc</vt:lpstr>
      <vt:lpstr>Payroll-Schedule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Owner</cp:lastModifiedBy>
  <dcterms:created xsi:type="dcterms:W3CDTF">2020-02-07T14:13:44Z</dcterms:created>
  <dcterms:modified xsi:type="dcterms:W3CDTF">2020-02-29T21:31:25Z</dcterms:modified>
</cp:coreProperties>
</file>