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\training\New folder\Articles of the week\"/>
    </mc:Choice>
  </mc:AlternateContent>
  <bookViews>
    <workbookView xWindow="0" yWindow="0" windowWidth="21570" windowHeight="8055" activeTab="3"/>
  </bookViews>
  <sheets>
    <sheet name="DPZ" sheetId="1" r:id="rId1"/>
    <sheet name="income statement" sheetId="3" r:id="rId2"/>
    <sheet name="Balance Sheet" sheetId="4" r:id="rId3"/>
    <sheet name="Cashflow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H51" i="1"/>
  <c r="I51" i="1"/>
  <c r="J51" i="1"/>
  <c r="C51" i="1"/>
  <c r="D50" i="1"/>
  <c r="E50" i="1"/>
  <c r="F50" i="1"/>
  <c r="G50" i="1"/>
  <c r="H50" i="1"/>
  <c r="I50" i="1"/>
  <c r="J50" i="1"/>
  <c r="C50" i="1"/>
  <c r="D28" i="1"/>
  <c r="E28" i="1"/>
  <c r="F28" i="1"/>
  <c r="G28" i="1"/>
  <c r="H28" i="1"/>
  <c r="I28" i="1"/>
  <c r="J28" i="1"/>
  <c r="C28" i="1"/>
  <c r="D27" i="1"/>
  <c r="E27" i="1"/>
  <c r="F27" i="1"/>
  <c r="G27" i="1"/>
  <c r="H27" i="1"/>
  <c r="I27" i="1"/>
  <c r="J27" i="1"/>
  <c r="C27" i="1"/>
  <c r="D25" i="1"/>
  <c r="E25" i="1"/>
  <c r="F25" i="1"/>
  <c r="G25" i="1"/>
  <c r="H25" i="1"/>
  <c r="I25" i="1"/>
  <c r="J25" i="1"/>
  <c r="C25" i="1"/>
  <c r="D17" i="1"/>
  <c r="E17" i="1"/>
  <c r="F17" i="1"/>
  <c r="G17" i="1"/>
  <c r="H17" i="1"/>
  <c r="I17" i="1"/>
  <c r="J17" i="1"/>
  <c r="C17" i="1"/>
  <c r="I15" i="1"/>
  <c r="I12" i="1"/>
  <c r="I11" i="1"/>
  <c r="H15" i="1"/>
  <c r="H12" i="1"/>
  <c r="H11" i="1"/>
  <c r="G15" i="1"/>
  <c r="G12" i="1"/>
  <c r="G11" i="1"/>
  <c r="F15" i="1"/>
  <c r="F12" i="1"/>
  <c r="F11" i="1"/>
  <c r="E15" i="1"/>
  <c r="E12" i="1"/>
  <c r="E11" i="1"/>
  <c r="D15" i="1"/>
  <c r="D12" i="1"/>
  <c r="D11" i="1"/>
  <c r="C11" i="1"/>
  <c r="C12" i="1"/>
  <c r="C15" i="1"/>
  <c r="C14" i="1"/>
  <c r="D14" i="1"/>
  <c r="E14" i="1"/>
  <c r="F14" i="1"/>
  <c r="G14" i="1"/>
  <c r="H14" i="1"/>
  <c r="I14" i="1"/>
  <c r="J15" i="1"/>
  <c r="J14" i="1"/>
  <c r="C10" i="1"/>
  <c r="D10" i="1"/>
  <c r="E10" i="1"/>
  <c r="F10" i="1"/>
  <c r="G10" i="1"/>
  <c r="H10" i="1"/>
  <c r="I10" i="1"/>
  <c r="J10" i="1"/>
  <c r="L38" i="1"/>
  <c r="C36" i="1"/>
  <c r="D36" i="1"/>
  <c r="E36" i="1"/>
  <c r="J13" i="1"/>
  <c r="H36" i="1"/>
  <c r="I36" i="1"/>
  <c r="J36" i="1"/>
  <c r="F36" i="1"/>
  <c r="G36" i="1"/>
  <c r="C13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<sst xmlns="http://schemas.openxmlformats.org/spreadsheetml/2006/main" count="1068" uniqueCount="227">
  <si>
    <t>Method 1</t>
  </si>
  <si>
    <t>EBITDA/TEV</t>
  </si>
  <si>
    <t>Method 2</t>
  </si>
  <si>
    <t>FCF/TEV</t>
  </si>
  <si>
    <t>Method 3</t>
  </si>
  <si>
    <t>BV/MV</t>
  </si>
  <si>
    <t>Account</t>
  </si>
  <si>
    <t>Years</t>
  </si>
  <si>
    <t xml:space="preserve">Market Capitalization </t>
  </si>
  <si>
    <t>Short Term Debt</t>
  </si>
  <si>
    <t>Long term bebt</t>
  </si>
  <si>
    <t>Total Entriprse Value - TEV</t>
  </si>
  <si>
    <t>Net profit</t>
  </si>
  <si>
    <t xml:space="preserve">Intesest </t>
  </si>
  <si>
    <t>Taxes</t>
  </si>
  <si>
    <t>EBITDA</t>
  </si>
  <si>
    <t>Currently</t>
  </si>
  <si>
    <t>billion</t>
  </si>
  <si>
    <t xml:space="preserve">Stock </t>
  </si>
  <si>
    <t>DPZ</t>
  </si>
  <si>
    <t>Price</t>
  </si>
  <si>
    <t xml:space="preserve">as jan 30 ,2018 </t>
  </si>
  <si>
    <t>Depreciation &amp; Amortization</t>
  </si>
  <si>
    <t xml:space="preserve">short-term investments </t>
  </si>
  <si>
    <t>Cash</t>
  </si>
  <si>
    <t>Preferred stock, par value $0.01 per share; 5,000,000</t>
  </si>
  <si>
    <t>Preferred Stcok value (Par valued)</t>
  </si>
  <si>
    <t>voting</t>
  </si>
  <si>
    <t>non-voting</t>
  </si>
  <si>
    <t>Total common stock</t>
  </si>
  <si>
    <t>Price (At end of fiscal year)</t>
  </si>
  <si>
    <t>Dividend (annual) (per sahre)</t>
  </si>
  <si>
    <t>EPS basic</t>
  </si>
  <si>
    <t>EPS Diluted</t>
  </si>
  <si>
    <t>TEV / EBITDA</t>
  </si>
  <si>
    <t>P/E</t>
  </si>
  <si>
    <t>Net income</t>
  </si>
  <si>
    <t>Deperciation &amp; Amortization</t>
  </si>
  <si>
    <t>Working cap. Change</t>
  </si>
  <si>
    <t>Capital Expenditure</t>
  </si>
  <si>
    <t>FCFF</t>
  </si>
  <si>
    <t>(in millions)</t>
  </si>
  <si>
    <t>FCFF/TEV</t>
  </si>
  <si>
    <t>-</t>
  </si>
  <si>
    <t>Foreign currency translation adjustments</t>
  </si>
  <si>
    <t>Number of common stockholders</t>
  </si>
  <si>
    <t>Total number of employees</t>
  </si>
  <si>
    <t>Dividends per common share</t>
  </si>
  <si>
    <t>Net income (loss) per common share - diluted</t>
  </si>
  <si>
    <t>Net income (loss) per common share - basic</t>
  </si>
  <si>
    <t>Net income per class L common share - diluted</t>
  </si>
  <si>
    <t>Net income per class L common share - basic</t>
  </si>
  <si>
    <t>Year end shares outstanding</t>
  </si>
  <si>
    <t>Weighted average shares outstanding - diluted</t>
  </si>
  <si>
    <t>Weighted average shares outstanding - basic</t>
  </si>
  <si>
    <t>Weighted average shares outstanding class L-diluted</t>
  </si>
  <si>
    <t>Weighted average shares outstanding class L-basic</t>
  </si>
  <si>
    <t>Net income (loss) available to common stockholders</t>
  </si>
  <si>
    <t>Preferred dividends</t>
  </si>
  <si>
    <t>Provision for income taxes</t>
  </si>
  <si>
    <t>Provision for non-resident withholding &amp; foreign income taxes</t>
  </si>
  <si>
    <t>Total provison for state &amp; local income taxes</t>
  </si>
  <si>
    <t>Deferred provison state &amp; local income taxes</t>
  </si>
  <si>
    <t>Current provison state &amp; local income taxes</t>
  </si>
  <si>
    <t>Total provison for federal income taxes</t>
  </si>
  <si>
    <t>Change in valuation allowance</t>
  </si>
  <si>
    <t>Deferred provison federal income taxes</t>
  </si>
  <si>
    <t>Current provison federal income taxes</t>
  </si>
  <si>
    <t>Income (loss) before provision for income taxes</t>
  </si>
  <si>
    <t>Income (loss) before provision for income taxes - foreign</t>
  </si>
  <si>
    <t>Income (loss) before provision for income taxes - domestic</t>
  </si>
  <si>
    <t>Other income (expense)</t>
  </si>
  <si>
    <t>Interest expense</t>
  </si>
  <si>
    <t>Interest income</t>
  </si>
  <si>
    <t>Income from operations</t>
  </si>
  <si>
    <t>Total operating expenses</t>
  </si>
  <si>
    <t>General &amp; administrative expenses</t>
  </si>
  <si>
    <t>Operating margin</t>
  </si>
  <si>
    <t>Total cost of sales</t>
  </si>
  <si>
    <t>International cost of sales</t>
  </si>
  <si>
    <t>Supply chain</t>
  </si>
  <si>
    <t>Domestic company-owned stores cost of sales</t>
  </si>
  <si>
    <t>Total revenues</t>
  </si>
  <si>
    <t>International franchise</t>
  </si>
  <si>
    <t>Domestic franchise revenues</t>
  </si>
  <si>
    <t>Domestic company-owned stores revenues</t>
  </si>
  <si>
    <t>Yes</t>
  </si>
  <si>
    <t>Consolidated</t>
  </si>
  <si>
    <t>Not Qualified</t>
  </si>
  <si>
    <t>Audit Status</t>
  </si>
  <si>
    <t>USD</t>
  </si>
  <si>
    <t>Currency</t>
  </si>
  <si>
    <t>12/30/2001</t>
  </si>
  <si>
    <t>12/29/2002</t>
  </si>
  <si>
    <t>12/28/2003</t>
  </si>
  <si>
    <t>01/02/2005</t>
  </si>
  <si>
    <t>01/01/2006</t>
  </si>
  <si>
    <t>12/31/2006</t>
  </si>
  <si>
    <t>12/30/2007</t>
  </si>
  <si>
    <t>12/28/2008</t>
  </si>
  <si>
    <t>01/03/2010</t>
  </si>
  <si>
    <t>01/02/2011</t>
  </si>
  <si>
    <t>01/01/2012</t>
  </si>
  <si>
    <t>12/30/2012</t>
  </si>
  <si>
    <t>12/29/2013</t>
  </si>
  <si>
    <t>12/28/2014</t>
  </si>
  <si>
    <t>01/03/2016</t>
  </si>
  <si>
    <t>01/01/2017</t>
  </si>
  <si>
    <t>Report Date</t>
  </si>
  <si>
    <t xml:space="preserve">As Reported Annual Income Statement </t>
  </si>
  <si>
    <t xml:space="preserve">Exchange rate used is that of the Year End reported date </t>
  </si>
  <si>
    <t>Dominos Pizza Inc. (NYS: DPZ)</t>
  </si>
  <si>
    <t>Total stockholders' equity (deficit)</t>
  </si>
  <si>
    <t>Accumulated other comprehensive income (loss)</t>
  </si>
  <si>
    <t>Fair value of derivative instruments</t>
  </si>
  <si>
    <t>Currency translation adjustment</t>
  </si>
  <si>
    <t>Deferred stock compensation</t>
  </si>
  <si>
    <t>Retained earnings (accumulated deficit)</t>
  </si>
  <si>
    <t>Additional paid-in capital</t>
  </si>
  <si>
    <t>Common stock</t>
  </si>
  <si>
    <t>Class L common stock</t>
  </si>
  <si>
    <t>Cumulative preferred stock</t>
  </si>
  <si>
    <t>Total liabilities</t>
  </si>
  <si>
    <t>Total long-term liabilities</t>
  </si>
  <si>
    <t>Other accrued liabilities</t>
  </si>
  <si>
    <t>Deferred income taxes</t>
  </si>
  <si>
    <t>Insurance reserves</t>
  </si>
  <si>
    <t>Long-term debt, less current portion</t>
  </si>
  <si>
    <t>Fair value derivatives</t>
  </si>
  <si>
    <t>Total long-term debt</t>
  </si>
  <si>
    <t>Less: current portion</t>
  </si>
  <si>
    <t>Total debt</t>
  </si>
  <si>
    <t>Senior subordinated notes</t>
  </si>
  <si>
    <t>Debt issuance costs</t>
  </si>
  <si>
    <t>Capital lease obligations</t>
  </si>
  <si>
    <t>Other borrowings</t>
  </si>
  <si>
    <t>Term loan</t>
  </si>
  <si>
    <t>Secured class M-1 notes</t>
  </si>
  <si>
    <t>Secured class A-2 notes</t>
  </si>
  <si>
    <t>Variable funding notes</t>
  </si>
  <si>
    <t>Notes</t>
  </si>
  <si>
    <t>Total current liabilities</t>
  </si>
  <si>
    <t>Advertising fund liabilities</t>
  </si>
  <si>
    <t>Legal reserves</t>
  </si>
  <si>
    <t>Dividends payable</t>
  </si>
  <si>
    <t>Accrued income taxes</t>
  </si>
  <si>
    <t>Accrued interest</t>
  </si>
  <si>
    <t>Accrued compensation</t>
  </si>
  <si>
    <t>Accounts payable</t>
  </si>
  <si>
    <t>Current portion of long-term debt</t>
  </si>
  <si>
    <t>Total assets</t>
  </si>
  <si>
    <t>Total other assets</t>
  </si>
  <si>
    <t>Other assets, net</t>
  </si>
  <si>
    <t>Capitalized software, net</t>
  </si>
  <si>
    <t>Less: accumulated amortization - capitalized software</t>
  </si>
  <si>
    <t>Capitalized software, gross</t>
  </si>
  <si>
    <t>Goodwill</t>
  </si>
  <si>
    <t>Deferred financing costs, net</t>
  </si>
  <si>
    <t>Notes receivable, less current portion, net</t>
  </si>
  <si>
    <t>Investments in marketable securities, restricted</t>
  </si>
  <si>
    <t>Property, plant &amp; equipment, net</t>
  </si>
  <si>
    <t>Accumulated depreciation &amp; amortization</t>
  </si>
  <si>
    <t>Property, plant &amp; equipment, gross</t>
  </si>
  <si>
    <t>Construction in progress</t>
  </si>
  <si>
    <t>Equipment</t>
  </si>
  <si>
    <t>Leasehold &amp; other improvements</t>
  </si>
  <si>
    <t>Land &amp; buildings</t>
  </si>
  <si>
    <t>Total current assets</t>
  </si>
  <si>
    <t>Asset held-for-sale</t>
  </si>
  <si>
    <t>Advertising fund assets, restricted</t>
  </si>
  <si>
    <t>Prepaid expenses &amp; other current assets</t>
  </si>
  <si>
    <t>Notes receivable, net</t>
  </si>
  <si>
    <t>Inventories</t>
  </si>
  <si>
    <t>Equipment &amp; supplies</t>
  </si>
  <si>
    <t>Food</t>
  </si>
  <si>
    <t>Accounts receivable, net</t>
  </si>
  <si>
    <t>Less: reserves</t>
  </si>
  <si>
    <t>Accounts receivable, gross</t>
  </si>
  <si>
    <t>Restricted cash &amp; cash equivalents</t>
  </si>
  <si>
    <t>Restricted cash</t>
  </si>
  <si>
    <t>Cash &amp; cash equivalents</t>
  </si>
  <si>
    <t xml:space="preserve">As Reported Annual Balance Sheet </t>
  </si>
  <si>
    <t>Income taxes paid</t>
  </si>
  <si>
    <t>Interest expense paid</t>
  </si>
  <si>
    <t>Cash &amp; cash equivalents, at end of period</t>
  </si>
  <si>
    <t>Cash &amp; cash equivalents, at beginning of period</t>
  </si>
  <si>
    <t>Change in cash &amp; cash equivalents</t>
  </si>
  <si>
    <t>Effect of exchange rate changes on cash &amp; cash equivalents</t>
  </si>
  <si>
    <t>Net cash flows from financing activities</t>
  </si>
  <si>
    <t>Capital contribution &amp; other financing activities</t>
  </si>
  <si>
    <t>Other financing activities</t>
  </si>
  <si>
    <t>Capital contribution</t>
  </si>
  <si>
    <t>Distributions</t>
  </si>
  <si>
    <t>Purchase of cumulative preferred stock</t>
  </si>
  <si>
    <t>Cash paid for financing costs</t>
  </si>
  <si>
    <t>Payments of common stock dividends &amp; equivalents</t>
  </si>
  <si>
    <t>Tax payments for restricted stock upon vesting</t>
  </si>
  <si>
    <t>Purchases of common stock</t>
  </si>
  <si>
    <t>Tax impact from equity-based compensation</t>
  </si>
  <si>
    <t>Tax benefit from exercise of stock options</t>
  </si>
  <si>
    <t>Proceeds from exercise of stock options</t>
  </si>
  <si>
    <t>Proceeds from issuance of common stock</t>
  </si>
  <si>
    <t>Repayments of long-term debt &amp; capital lease obligations</t>
  </si>
  <si>
    <t>Proceeds from issuance of long-term debt</t>
  </si>
  <si>
    <t>Net cash flows from investing activities</t>
  </si>
  <si>
    <t>Other investing activities</t>
  </si>
  <si>
    <t>Repayments of notes receivable, net</t>
  </si>
  <si>
    <t>Acquisitions of franchise operations</t>
  </si>
  <si>
    <t>Change in restricted cash</t>
  </si>
  <si>
    <t>Proceeds from the sale of equity investments</t>
  </si>
  <si>
    <t>Proceeds from sale of property, plant &amp; equipment</t>
  </si>
  <si>
    <t>Proceeds from sale of assets</t>
  </si>
  <si>
    <t>Capital expenditures</t>
  </si>
  <si>
    <t>Net cash flows from operating activities</t>
  </si>
  <si>
    <t>Accounts payable &amp; accrued liabilities</t>
  </si>
  <si>
    <t>Inventories, prepaid expenses &amp; other assets</t>
  </si>
  <si>
    <t>Accounts receivable</t>
  </si>
  <si>
    <t>Other adjustments</t>
  </si>
  <si>
    <t>Non-cash compensation expense</t>
  </si>
  <si>
    <t>Amortization of deferred financing costs, debt discount &amp; other</t>
  </si>
  <si>
    <t>Amortization of debt issuance costs</t>
  </si>
  <si>
    <t>Provision (benefit) for deferred income taxes</t>
  </si>
  <si>
    <t>Provision (benefit) for losses on accounts &amp; notes receivable</t>
  </si>
  <si>
    <t>Losses (gains) on sale/disposal of assets</t>
  </si>
  <si>
    <t>Losses (gains) on debt extinguishment</t>
  </si>
  <si>
    <t>Depreciation &amp; amortization</t>
  </si>
  <si>
    <t xml:space="preserve">As Reported Annual Cash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</si>
</sst>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8" formatCode="_-* #,##0.0_-;\-* #,##0.0_-;_-* &quot;-&quot;??_-;_-@_-"/>
    <numFmt numFmtId="169" formatCode="_-* #,##0_-;\-* #,##0_-;_-* &quot;-&quot;??_-;_-@_-"/>
    <numFmt numFmtId="171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6" fillId="0" borderId="0" applyFill="0"/>
  </cellStyleXfs>
  <cellXfs count="24">
    <xf numFmtId="0" fontId="0" fillId="0" borderId="0" xfId="0"/>
    <xf numFmtId="0" fontId="2" fillId="0" borderId="0" xfId="0" applyFont="1" applyAlignment="1">
      <alignment horizontal="right"/>
    </xf>
    <xf numFmtId="3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2" xfId="0" quotePrefix="1" applyBorder="1"/>
    <xf numFmtId="0" fontId="5" fillId="0" borderId="3" xfId="0" applyFont="1" applyBorder="1"/>
    <xf numFmtId="3" fontId="5" fillId="0" borderId="3" xfId="0" applyNumberFormat="1" applyFont="1" applyBorder="1"/>
    <xf numFmtId="43" fontId="0" fillId="0" borderId="0" xfId="1" applyFont="1"/>
    <xf numFmtId="169" fontId="0" fillId="0" borderId="0" xfId="1" applyNumberFormat="1" applyFont="1"/>
    <xf numFmtId="43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0" fillId="0" borderId="0" xfId="1" applyNumberFormat="1" applyFont="1"/>
    <xf numFmtId="43" fontId="3" fillId="2" borderId="0" xfId="2" applyNumberFormat="1"/>
    <xf numFmtId="171" fontId="0" fillId="0" borderId="0" xfId="0" applyNumberFormat="1"/>
    <xf numFmtId="0" fontId="6" fillId="0" borderId="0" xfId="3" applyFill="1"/>
    <xf numFmtId="0" fontId="6" fillId="0" borderId="0" xfId="3" applyFill="1" applyAlignment="1">
      <alignment horizontal="left"/>
    </xf>
    <xf numFmtId="0" fontId="6" fillId="0" borderId="0" xfId="3" applyFill="1" applyAlignment="1">
      <alignment horizontal="right"/>
    </xf>
    <xf numFmtId="0" fontId="7" fillId="0" borderId="0" xfId="3" applyFont="1" applyFill="1" applyAlignment="1">
      <alignment horizontal="left" vertical="top"/>
    </xf>
    <xf numFmtId="0" fontId="7" fillId="0" borderId="0" xfId="3" applyFont="1" applyFill="1" applyAlignment="1">
      <alignment horizontal="right" vertical="top" wrapText="1"/>
    </xf>
    <xf numFmtId="0" fontId="7" fillId="0" borderId="0" xfId="3" applyFont="1" applyFill="1" applyAlignment="1">
      <alignment horizontal="left" vertical="top" wrapText="1"/>
    </xf>
    <xf numFmtId="0" fontId="6" fillId="0" borderId="0" xfId="3" applyFill="1" applyAlignment="1">
      <alignment horizontal="left" vertical="top" wrapText="1"/>
    </xf>
    <xf numFmtId="0" fontId="8" fillId="0" borderId="0" xfId="3" applyFont="1" applyFill="1" applyAlignment="1">
      <alignment horizontal="left"/>
    </xf>
  </cellXfs>
  <cellStyles count="4">
    <cellStyle name="Accent2" xfId="2" builtinId="33"/>
    <cellStyle name="Comma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1"/>
  <sheetViews>
    <sheetView topLeftCell="E10" workbookViewId="0">
      <selection activeCell="J25" sqref="J25"/>
    </sheetView>
  </sheetViews>
  <sheetFormatPr defaultRowHeight="15" x14ac:dyDescent="0.25"/>
  <cols>
    <col min="1" max="1" width="35.85546875" bestFit="1" customWidth="1"/>
    <col min="2" max="2" width="6.5703125" customWidth="1"/>
    <col min="3" max="10" width="16.85546875" bestFit="1" customWidth="1"/>
    <col min="12" max="12" width="10" customWidth="1"/>
  </cols>
  <sheetData>
    <row r="3" spans="1:18" x14ac:dyDescent="0.25">
      <c r="A3" t="s">
        <v>0</v>
      </c>
      <c r="B3" t="s">
        <v>1</v>
      </c>
    </row>
    <row r="4" spans="1:18" x14ac:dyDescent="0.25">
      <c r="A4" t="s">
        <v>2</v>
      </c>
      <c r="B4" t="s">
        <v>3</v>
      </c>
    </row>
    <row r="5" spans="1:18" x14ac:dyDescent="0.25">
      <c r="A5" t="s">
        <v>4</v>
      </c>
      <c r="B5" t="s">
        <v>5</v>
      </c>
      <c r="E5" t="s">
        <v>18</v>
      </c>
      <c r="F5" t="s">
        <v>19</v>
      </c>
    </row>
    <row r="6" spans="1:18" x14ac:dyDescent="0.25">
      <c r="E6" t="s">
        <v>20</v>
      </c>
      <c r="F6">
        <v>215.95</v>
      </c>
      <c r="H6" t="s">
        <v>21</v>
      </c>
    </row>
    <row r="8" spans="1:18" x14ac:dyDescent="0.25">
      <c r="C8" t="s">
        <v>7</v>
      </c>
      <c r="M8" t="s">
        <v>17</v>
      </c>
    </row>
    <row r="9" spans="1:18" x14ac:dyDescent="0.25">
      <c r="A9" t="s">
        <v>6</v>
      </c>
      <c r="B9" s="4"/>
      <c r="C9" s="3">
        <v>2009</v>
      </c>
      <c r="D9" s="3">
        <v>2010</v>
      </c>
      <c r="E9" s="3">
        <v>2011</v>
      </c>
      <c r="F9" s="3">
        <v>2012</v>
      </c>
      <c r="G9" s="3">
        <v>2013</v>
      </c>
      <c r="H9" s="3">
        <v>2014</v>
      </c>
      <c r="I9" s="3">
        <v>2015</v>
      </c>
      <c r="J9" s="3">
        <v>2016</v>
      </c>
      <c r="K9" s="3">
        <v>2017</v>
      </c>
      <c r="L9" s="3" t="s">
        <v>16</v>
      </c>
      <c r="M9" s="3">
        <v>2018</v>
      </c>
      <c r="N9" s="3">
        <v>2019</v>
      </c>
      <c r="O9" s="3">
        <v>2020</v>
      </c>
      <c r="P9" s="3">
        <v>2021</v>
      </c>
      <c r="Q9" s="3">
        <v>2022</v>
      </c>
      <c r="R9" s="3">
        <v>2023</v>
      </c>
    </row>
    <row r="10" spans="1:18" x14ac:dyDescent="0.25">
      <c r="A10" t="s">
        <v>8</v>
      </c>
      <c r="B10" s="5"/>
      <c r="C10" s="10">
        <f t="shared" ref="C10:I10" si="0">C36*C38</f>
        <v>490840558.42000002</v>
      </c>
      <c r="D10" s="10">
        <f t="shared" si="0"/>
        <v>959218022.94999993</v>
      </c>
      <c r="E10" s="10">
        <f t="shared" si="0"/>
        <v>1960314011.6000001</v>
      </c>
      <c r="F10" s="10">
        <f t="shared" si="0"/>
        <v>2400633804.8700004</v>
      </c>
      <c r="G10" s="10">
        <f t="shared" si="0"/>
        <v>3914960774.4000001</v>
      </c>
      <c r="H10" s="10">
        <f t="shared" si="0"/>
        <v>5302548072.0500002</v>
      </c>
      <c r="I10" s="10">
        <f t="shared" si="0"/>
        <v>5671589549.8000002</v>
      </c>
      <c r="J10" s="10">
        <f>J36*J38</f>
        <v>7659466771.3200006</v>
      </c>
      <c r="L10">
        <v>9.4440000000000008</v>
      </c>
    </row>
    <row r="11" spans="1:18" x14ac:dyDescent="0.25">
      <c r="A11" t="s">
        <v>9</v>
      </c>
      <c r="B11" s="5"/>
      <c r="C11" s="9">
        <f>50370*1000</f>
        <v>50370000</v>
      </c>
      <c r="D11" s="9">
        <f>835*1000</f>
        <v>835000</v>
      </c>
      <c r="E11" s="9">
        <f>904*1000</f>
        <v>904000</v>
      </c>
      <c r="F11" s="9">
        <f>24349*1000</f>
        <v>24349000</v>
      </c>
      <c r="G11" s="9">
        <f>24144*1000</f>
        <v>24144000</v>
      </c>
      <c r="H11" s="9">
        <f>565*1000</f>
        <v>565000</v>
      </c>
      <c r="I11" s="9">
        <f>59333*1000</f>
        <v>59333000</v>
      </c>
      <c r="J11" s="9">
        <v>38887000</v>
      </c>
    </row>
    <row r="12" spans="1:18" x14ac:dyDescent="0.25">
      <c r="A12" t="s">
        <v>10</v>
      </c>
      <c r="B12" s="5"/>
      <c r="C12" s="9">
        <f>1522463*1000</f>
        <v>1522463000</v>
      </c>
      <c r="D12" s="9">
        <f>1451321*1000</f>
        <v>1451321000</v>
      </c>
      <c r="E12" s="9">
        <f>1450369*1000</f>
        <v>1450369000</v>
      </c>
      <c r="F12" s="9">
        <f>1536443*1000</f>
        <v>1536443000</v>
      </c>
      <c r="G12" s="9">
        <f>1512299*1000</f>
        <v>1512299000</v>
      </c>
      <c r="H12" s="9">
        <f>1523546*1000</f>
        <v>1523546000</v>
      </c>
      <c r="I12" s="9">
        <f>2181460*1000</f>
        <v>2181460000</v>
      </c>
      <c r="J12" s="9">
        <v>2148990000</v>
      </c>
    </row>
    <row r="13" spans="1:18" x14ac:dyDescent="0.25">
      <c r="A13" t="s">
        <v>26</v>
      </c>
      <c r="B13" s="5"/>
      <c r="C13" s="9">
        <f t="shared" ref="C13:I13" si="1">0.01*5000000</f>
        <v>50000</v>
      </c>
      <c r="D13" s="9">
        <f t="shared" si="1"/>
        <v>50000</v>
      </c>
      <c r="E13" s="9">
        <f t="shared" si="1"/>
        <v>50000</v>
      </c>
      <c r="F13" s="9">
        <f t="shared" si="1"/>
        <v>50000</v>
      </c>
      <c r="G13" s="9">
        <f t="shared" si="1"/>
        <v>50000</v>
      </c>
      <c r="H13" s="9">
        <f t="shared" si="1"/>
        <v>50000</v>
      </c>
      <c r="I13" s="9">
        <f t="shared" si="1"/>
        <v>50000</v>
      </c>
      <c r="J13" s="9">
        <f>0.01*5000000</f>
        <v>50000</v>
      </c>
    </row>
    <row r="14" spans="1:18" x14ac:dyDescent="0.25">
      <c r="A14" t="s">
        <v>24</v>
      </c>
      <c r="B14" s="5"/>
      <c r="C14" s="9">
        <f>(42392+91141)*1000</f>
        <v>133533000</v>
      </c>
      <c r="D14" s="9">
        <f>(47945+85530)*1000</f>
        <v>133475000</v>
      </c>
      <c r="E14" s="9">
        <f>(50292+92612)*1000</f>
        <v>142904000</v>
      </c>
      <c r="F14" s="9">
        <f>(54813+60015)*1000</f>
        <v>114828000</v>
      </c>
      <c r="G14" s="9">
        <f>(14383+125453)*1000</f>
        <v>139836000</v>
      </c>
      <c r="H14" s="9">
        <f>(30855+120954)*1000</f>
        <v>151809000</v>
      </c>
      <c r="I14" s="9">
        <f>(133449+180940)*1000</f>
        <v>314389000</v>
      </c>
      <c r="J14" s="9">
        <f>(42815+126496)*1000</f>
        <v>169311000</v>
      </c>
    </row>
    <row r="15" spans="1:18" x14ac:dyDescent="0.25">
      <c r="A15" t="s">
        <v>23</v>
      </c>
      <c r="B15" s="5"/>
      <c r="C15" s="9">
        <f>1406*1000</f>
        <v>1406000</v>
      </c>
      <c r="D15" s="9">
        <f>1193*1000</f>
        <v>1193000</v>
      </c>
      <c r="E15" s="9">
        <f>1538*1000</f>
        <v>1538000</v>
      </c>
      <c r="F15" s="9">
        <f>2097*1000</f>
        <v>2097000</v>
      </c>
      <c r="G15" s="9">
        <f>3269*1000</f>
        <v>3269000</v>
      </c>
      <c r="H15" s="9">
        <f>4586*1000</f>
        <v>4586000</v>
      </c>
      <c r="I15" s="9">
        <f>6054*1000</f>
        <v>6054000</v>
      </c>
      <c r="J15" s="9">
        <f>7260*1000</f>
        <v>7260000</v>
      </c>
    </row>
    <row r="16" spans="1:18" x14ac:dyDescent="0.25">
      <c r="B16" s="4"/>
    </row>
    <row r="17" spans="1:10" x14ac:dyDescent="0.25">
      <c r="A17" s="1" t="s">
        <v>11</v>
      </c>
      <c r="B17" s="4"/>
      <c r="C17" s="12">
        <f>C10+C11+C12+C13-C14-C15</f>
        <v>1928784558.4200001</v>
      </c>
      <c r="D17" s="12">
        <f t="shared" ref="D17:J17" si="2">D10+D11+D12+D13-D14-D15</f>
        <v>2276756022.9499998</v>
      </c>
      <c r="E17" s="12">
        <f t="shared" si="2"/>
        <v>3267195011.6000004</v>
      </c>
      <c r="F17" s="12">
        <f t="shared" si="2"/>
        <v>3844550804.8700004</v>
      </c>
      <c r="G17" s="12">
        <f t="shared" si="2"/>
        <v>5308348774.3999996</v>
      </c>
      <c r="H17" s="12">
        <f t="shared" si="2"/>
        <v>6670314072.0500002</v>
      </c>
      <c r="I17" s="12">
        <f t="shared" si="2"/>
        <v>7591989549.8000002</v>
      </c>
      <c r="J17" s="12">
        <f t="shared" si="2"/>
        <v>9670822771.3199997</v>
      </c>
    </row>
    <row r="18" spans="1:10" x14ac:dyDescent="0.25">
      <c r="B18" s="4"/>
    </row>
    <row r="19" spans="1:10" x14ac:dyDescent="0.25">
      <c r="B19" s="4"/>
    </row>
    <row r="20" spans="1:10" x14ac:dyDescent="0.25">
      <c r="A20" t="s">
        <v>12</v>
      </c>
      <c r="B20" s="4"/>
      <c r="C20" s="9">
        <v>79744</v>
      </c>
      <c r="D20" s="9">
        <v>87917</v>
      </c>
      <c r="E20" s="9">
        <v>105361</v>
      </c>
      <c r="F20" s="9">
        <v>112392</v>
      </c>
      <c r="G20" s="9">
        <v>142985</v>
      </c>
      <c r="H20" s="9">
        <v>162587</v>
      </c>
      <c r="I20" s="9">
        <v>192789</v>
      </c>
      <c r="J20" s="9">
        <v>214678</v>
      </c>
    </row>
    <row r="21" spans="1:10" x14ac:dyDescent="0.25">
      <c r="A21" t="s">
        <v>13</v>
      </c>
      <c r="B21" s="4"/>
      <c r="C21" s="9">
        <v>110945</v>
      </c>
      <c r="D21" s="9">
        <v>96810</v>
      </c>
      <c r="E21" s="9">
        <v>91635</v>
      </c>
      <c r="F21" s="9">
        <v>101448</v>
      </c>
      <c r="G21" s="9">
        <v>88872</v>
      </c>
      <c r="H21" s="9">
        <v>86881</v>
      </c>
      <c r="I21" s="9">
        <v>99537</v>
      </c>
      <c r="J21" s="9">
        <v>110069</v>
      </c>
    </row>
    <row r="22" spans="1:10" x14ac:dyDescent="0.25">
      <c r="A22" t="s">
        <v>14</v>
      </c>
      <c r="B22" s="4"/>
      <c r="C22" s="9">
        <v>55778</v>
      </c>
      <c r="D22" s="9">
        <v>51028</v>
      </c>
      <c r="E22" s="9">
        <v>62445</v>
      </c>
      <c r="F22" s="9">
        <v>68785</v>
      </c>
      <c r="G22" s="9">
        <v>82114</v>
      </c>
      <c r="H22" s="9">
        <v>96036</v>
      </c>
      <c r="I22" s="9">
        <v>113426</v>
      </c>
      <c r="J22" s="9">
        <v>129980</v>
      </c>
    </row>
    <row r="23" spans="1:10" x14ac:dyDescent="0.25">
      <c r="A23" t="s">
        <v>22</v>
      </c>
      <c r="B23" s="4"/>
      <c r="C23" s="9">
        <v>24064</v>
      </c>
      <c r="D23" s="9">
        <v>24052</v>
      </c>
      <c r="E23" s="9">
        <v>24042</v>
      </c>
      <c r="F23" s="9">
        <v>23171</v>
      </c>
      <c r="G23" s="9">
        <v>25783</v>
      </c>
      <c r="H23" s="9">
        <v>35788</v>
      </c>
      <c r="I23" s="9">
        <v>32434</v>
      </c>
      <c r="J23" s="9">
        <v>38140</v>
      </c>
    </row>
    <row r="24" spans="1:10" x14ac:dyDescent="0.25">
      <c r="B24" s="4"/>
    </row>
    <row r="25" spans="1:10" x14ac:dyDescent="0.25">
      <c r="A25" s="1" t="s">
        <v>15</v>
      </c>
      <c r="B25" s="4"/>
      <c r="C25" s="9">
        <f>(C20+C21+C22+C23)*1000</f>
        <v>270531000</v>
      </c>
      <c r="D25" s="9">
        <f t="shared" ref="D25:J25" si="3">(D20+D21+D22+D23)*1000</f>
        <v>259807000</v>
      </c>
      <c r="E25" s="9">
        <f t="shared" si="3"/>
        <v>283483000</v>
      </c>
      <c r="F25" s="9">
        <f t="shared" si="3"/>
        <v>305796000</v>
      </c>
      <c r="G25" s="9">
        <f t="shared" si="3"/>
        <v>339754000</v>
      </c>
      <c r="H25" s="9">
        <f t="shared" si="3"/>
        <v>381292000</v>
      </c>
      <c r="I25" s="9">
        <f t="shared" si="3"/>
        <v>438186000</v>
      </c>
      <c r="J25" s="9">
        <f t="shared" si="3"/>
        <v>492867000</v>
      </c>
    </row>
    <row r="26" spans="1:10" x14ac:dyDescent="0.25">
      <c r="B26" s="4"/>
    </row>
    <row r="27" spans="1:10" x14ac:dyDescent="0.25">
      <c r="A27" t="s">
        <v>34</v>
      </c>
      <c r="B27" s="4"/>
      <c r="C27" s="13">
        <f>C25/C17</f>
        <v>0.14025983297046432</v>
      </c>
      <c r="D27" s="13">
        <f t="shared" ref="D27:J27" si="4">D25/D17</f>
        <v>0.11411279793755295</v>
      </c>
      <c r="E27" s="13">
        <f t="shared" si="4"/>
        <v>8.6766476746416674E-2</v>
      </c>
      <c r="F27" s="13">
        <f t="shared" si="4"/>
        <v>7.9540111581472575E-2</v>
      </c>
      <c r="G27" s="13">
        <f t="shared" si="4"/>
        <v>6.4003707073373731E-2</v>
      </c>
      <c r="H27" s="13">
        <f t="shared" si="4"/>
        <v>5.7162525764370316E-2</v>
      </c>
      <c r="I27" s="13">
        <f t="shared" si="4"/>
        <v>5.7716886611302483E-2</v>
      </c>
      <c r="J27" s="13">
        <f t="shared" si="4"/>
        <v>5.0964329680578679E-2</v>
      </c>
    </row>
    <row r="28" spans="1:10" x14ac:dyDescent="0.25">
      <c r="A28" t="s">
        <v>35</v>
      </c>
      <c r="C28" s="8">
        <f>C38/C42</f>
        <v>6.0724637681159432</v>
      </c>
      <c r="D28" s="8">
        <f t="shared" ref="D28:J28" si="5">D38/D42</f>
        <v>11</v>
      </c>
      <c r="E28" s="8">
        <f t="shared" si="5"/>
        <v>19.853801169590646</v>
      </c>
      <c r="F28" s="8">
        <f t="shared" si="5"/>
        <v>22.319371727748692</v>
      </c>
      <c r="G28" s="8">
        <f t="shared" si="5"/>
        <v>28.306451612903228</v>
      </c>
      <c r="H28" s="8">
        <f t="shared" si="5"/>
        <v>33.374125874125873</v>
      </c>
      <c r="I28" s="8">
        <f t="shared" si="5"/>
        <v>32.795389048991353</v>
      </c>
      <c r="J28" s="8">
        <f t="shared" si="5"/>
        <v>37.032558139534885</v>
      </c>
    </row>
    <row r="33" spans="1:12" x14ac:dyDescent="0.25">
      <c r="A33" t="s">
        <v>25</v>
      </c>
    </row>
    <row r="34" spans="1:12" x14ac:dyDescent="0.25">
      <c r="A34" t="s">
        <v>27</v>
      </c>
      <c r="C34" s="2">
        <v>58459011</v>
      </c>
      <c r="D34" s="2">
        <v>60024010</v>
      </c>
      <c r="E34" s="2">
        <v>57704657</v>
      </c>
      <c r="F34" s="2">
        <v>56295495</v>
      </c>
      <c r="G34" s="2">
        <v>55750918</v>
      </c>
      <c r="H34" s="2">
        <v>55535395</v>
      </c>
      <c r="I34" s="2">
        <v>49820467</v>
      </c>
      <c r="J34" s="2">
        <v>48083721</v>
      </c>
    </row>
    <row r="35" spans="1:12" x14ac:dyDescent="0.25">
      <c r="A35" t="s">
        <v>28</v>
      </c>
      <c r="C35" s="2">
        <v>113848</v>
      </c>
      <c r="D35" s="2">
        <v>115051</v>
      </c>
      <c r="E35" s="2">
        <v>36551</v>
      </c>
      <c r="F35" s="2">
        <v>17754</v>
      </c>
      <c r="G35" s="2">
        <v>17754</v>
      </c>
      <c r="H35" s="2">
        <v>17754</v>
      </c>
      <c r="I35" s="2">
        <v>17754</v>
      </c>
      <c r="J35" s="2">
        <v>16422</v>
      </c>
    </row>
    <row r="36" spans="1:12" x14ac:dyDescent="0.25">
      <c r="A36" t="s">
        <v>29</v>
      </c>
      <c r="C36" s="7">
        <f t="shared" ref="C36:E36" si="6">SUM(C34:C35)</f>
        <v>58572859</v>
      </c>
      <c r="D36" s="7">
        <f t="shared" si="6"/>
        <v>60139061</v>
      </c>
      <c r="E36" s="7">
        <f t="shared" si="6"/>
        <v>57741208</v>
      </c>
      <c r="F36" s="7">
        <f>SUM(F34:F35)</f>
        <v>56313249</v>
      </c>
      <c r="G36" s="7">
        <f>SUM(G34:G35)</f>
        <v>55768672</v>
      </c>
      <c r="H36" s="7">
        <f t="shared" ref="H36:J36" si="7">SUM(H34:H35)</f>
        <v>55553149</v>
      </c>
      <c r="I36" s="7">
        <f t="shared" si="7"/>
        <v>49838221</v>
      </c>
      <c r="J36" s="7">
        <f t="shared" si="7"/>
        <v>48100143</v>
      </c>
    </row>
    <row r="38" spans="1:12" x14ac:dyDescent="0.25">
      <c r="A38" t="s">
        <v>30</v>
      </c>
      <c r="C38" s="14">
        <v>8.3800000000000008</v>
      </c>
      <c r="D38" s="14">
        <v>15.95</v>
      </c>
      <c r="E38" s="14">
        <v>33.950000000000003</v>
      </c>
      <c r="F38" s="14">
        <v>42.63</v>
      </c>
      <c r="G38" s="14">
        <v>70.2</v>
      </c>
      <c r="H38" s="14">
        <v>95.45</v>
      </c>
      <c r="I38" s="14">
        <v>113.8</v>
      </c>
      <c r="J38" s="14">
        <v>159.24</v>
      </c>
      <c r="L38">
        <f>F6</f>
        <v>215.95</v>
      </c>
    </row>
    <row r="39" spans="1:12" x14ac:dyDescent="0.25">
      <c r="A39" t="s">
        <v>31</v>
      </c>
      <c r="C39" s="8">
        <v>0</v>
      </c>
      <c r="D39" s="8">
        <v>0</v>
      </c>
      <c r="E39" s="8">
        <v>0</v>
      </c>
      <c r="F39" s="8">
        <v>3</v>
      </c>
      <c r="G39" s="8">
        <v>0.8</v>
      </c>
      <c r="H39" s="8">
        <v>1</v>
      </c>
      <c r="I39" s="8">
        <v>1.24</v>
      </c>
      <c r="J39" s="8">
        <v>1.52</v>
      </c>
    </row>
    <row r="40" spans="1:12" x14ac:dyDescent="0.25">
      <c r="C40" s="8"/>
      <c r="D40" s="8"/>
      <c r="E40" s="8"/>
      <c r="F40" s="8"/>
      <c r="G40" s="8"/>
      <c r="H40" s="8"/>
      <c r="I40" s="8"/>
      <c r="J40" s="8"/>
    </row>
    <row r="41" spans="1:12" x14ac:dyDescent="0.25">
      <c r="A41" t="s">
        <v>32</v>
      </c>
      <c r="C41" s="8">
        <v>1.39</v>
      </c>
      <c r="D41" s="8">
        <v>1.5</v>
      </c>
      <c r="E41" s="8">
        <v>1.79</v>
      </c>
      <c r="F41" s="8">
        <v>1.99</v>
      </c>
      <c r="G41" s="8">
        <v>2.58</v>
      </c>
      <c r="H41" s="8">
        <v>2.96</v>
      </c>
      <c r="I41" s="8">
        <v>3.58</v>
      </c>
      <c r="J41" s="8">
        <v>4.41</v>
      </c>
    </row>
    <row r="42" spans="1:12" x14ac:dyDescent="0.25">
      <c r="A42" t="s">
        <v>33</v>
      </c>
      <c r="C42" s="8">
        <v>1.38</v>
      </c>
      <c r="D42" s="8">
        <v>1.45</v>
      </c>
      <c r="E42" s="8">
        <v>1.71</v>
      </c>
      <c r="F42" s="8">
        <v>1.91</v>
      </c>
      <c r="G42" s="8">
        <v>2.48</v>
      </c>
      <c r="H42" s="8">
        <v>2.86</v>
      </c>
      <c r="I42" s="8">
        <v>3.47</v>
      </c>
      <c r="J42" s="8">
        <v>4.3</v>
      </c>
      <c r="K42" s="6"/>
    </row>
    <row r="44" spans="1:12" x14ac:dyDescent="0.25">
      <c r="A44" t="s">
        <v>41</v>
      </c>
    </row>
    <row r="45" spans="1:12" x14ac:dyDescent="0.25">
      <c r="A45" t="s">
        <v>36</v>
      </c>
      <c r="C45" s="11">
        <v>79.7</v>
      </c>
      <c r="D45" s="11">
        <v>87.9</v>
      </c>
      <c r="E45" s="11">
        <v>105.4</v>
      </c>
      <c r="F45" s="11">
        <v>112.4</v>
      </c>
      <c r="G45" s="11">
        <v>143</v>
      </c>
      <c r="H45" s="11">
        <v>162.6</v>
      </c>
      <c r="I45" s="11">
        <v>192.8</v>
      </c>
      <c r="J45" s="11">
        <v>214.7</v>
      </c>
    </row>
    <row r="46" spans="1:12" x14ac:dyDescent="0.25">
      <c r="A46" t="s">
        <v>37</v>
      </c>
      <c r="C46" s="11">
        <v>24.1</v>
      </c>
      <c r="D46" s="11">
        <v>24.1</v>
      </c>
      <c r="E46" s="11">
        <v>24</v>
      </c>
      <c r="F46" s="11">
        <v>23.2</v>
      </c>
      <c r="G46" s="11">
        <v>25.8</v>
      </c>
      <c r="H46" s="11">
        <v>35.799999999999997</v>
      </c>
      <c r="I46" s="11">
        <v>32.4</v>
      </c>
      <c r="J46" s="11">
        <v>38.1</v>
      </c>
    </row>
    <row r="47" spans="1:12" x14ac:dyDescent="0.25">
      <c r="A47" t="s">
        <v>38</v>
      </c>
      <c r="C47" s="11">
        <v>-31.9</v>
      </c>
      <c r="D47" s="11">
        <v>33.4</v>
      </c>
      <c r="E47" s="11">
        <v>37.1</v>
      </c>
      <c r="F47" s="11">
        <v>16.8</v>
      </c>
      <c r="G47" s="11">
        <v>-28.5</v>
      </c>
      <c r="H47" s="11">
        <v>41.8</v>
      </c>
      <c r="I47" s="11">
        <v>45.7</v>
      </c>
      <c r="J47" s="11">
        <v>-34.299999999999997</v>
      </c>
    </row>
    <row r="48" spans="1:12" x14ac:dyDescent="0.25">
      <c r="A48" t="s">
        <v>39</v>
      </c>
      <c r="C48" s="11">
        <v>22.9</v>
      </c>
      <c r="D48" s="11">
        <v>25.4</v>
      </c>
      <c r="E48" s="11">
        <v>24.3</v>
      </c>
      <c r="F48" s="11">
        <v>29.3</v>
      </c>
      <c r="G48" s="11">
        <v>40.4</v>
      </c>
      <c r="H48" s="11">
        <v>71.8</v>
      </c>
      <c r="I48" s="11">
        <v>62.4</v>
      </c>
      <c r="J48" s="11">
        <v>61.5</v>
      </c>
    </row>
    <row r="50" spans="1:10" x14ac:dyDescent="0.25">
      <c r="A50" s="1" t="s">
        <v>40</v>
      </c>
      <c r="C50" s="10">
        <f>C45+C46-C47-C48</f>
        <v>112.80000000000001</v>
      </c>
      <c r="D50" s="10">
        <f t="shared" ref="D50:J50" si="8">D45+D46-D47-D48</f>
        <v>53.199999999999996</v>
      </c>
      <c r="E50" s="10">
        <f t="shared" si="8"/>
        <v>68.000000000000014</v>
      </c>
      <c r="F50" s="10">
        <f t="shared" si="8"/>
        <v>89.5</v>
      </c>
      <c r="G50" s="10">
        <f t="shared" si="8"/>
        <v>156.9</v>
      </c>
      <c r="H50" s="10">
        <f t="shared" si="8"/>
        <v>84.799999999999969</v>
      </c>
      <c r="I50" s="10">
        <f t="shared" si="8"/>
        <v>117.1</v>
      </c>
      <c r="J50" s="10">
        <f t="shared" si="8"/>
        <v>225.59999999999997</v>
      </c>
    </row>
    <row r="51" spans="1:10" x14ac:dyDescent="0.25">
      <c r="A51" t="s">
        <v>42</v>
      </c>
      <c r="C51" s="15">
        <f>(C50*1000000)/C17</f>
        <v>5.8482425892294701E-2</v>
      </c>
      <c r="D51" s="15">
        <f t="shared" ref="D51:J51" si="9">(D50*1000000)/D17</f>
        <v>2.3366579231036178E-2</v>
      </c>
      <c r="E51" s="15">
        <f t="shared" si="9"/>
        <v>2.0812960278945601E-2</v>
      </c>
      <c r="F51" s="15">
        <f t="shared" si="9"/>
        <v>2.3279702764397819E-2</v>
      </c>
      <c r="G51" s="15">
        <f t="shared" si="9"/>
        <v>2.9557213865951063E-2</v>
      </c>
      <c r="H51" s="15">
        <f t="shared" si="9"/>
        <v>1.2713044555927219E-2</v>
      </c>
      <c r="I51" s="15">
        <f t="shared" si="9"/>
        <v>1.5424151894819826E-2</v>
      </c>
      <c r="J51" s="15">
        <f t="shared" si="9"/>
        <v>2.3327901393151801E-2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workbookViewId="0"/>
  </sheetViews>
  <sheetFormatPr defaultRowHeight="12.75" x14ac:dyDescent="0.2"/>
  <cols>
    <col min="1" max="1" width="50.7109375" style="16" customWidth="1"/>
    <col min="2" max="201" width="12.7109375" style="16" customWidth="1"/>
    <col min="202" max="16384" width="9.140625" style="16"/>
  </cols>
  <sheetData>
    <row r="1" spans="1:33" ht="20.25" x14ac:dyDescent="0.3">
      <c r="A1" s="23" t="s">
        <v>111</v>
      </c>
    </row>
    <row r="3" spans="1:33" x14ac:dyDescent="0.2">
      <c r="A3" s="22" t="s">
        <v>110</v>
      </c>
    </row>
    <row r="6" spans="1:33" x14ac:dyDescent="0.2">
      <c r="A6" s="21" t="s">
        <v>109</v>
      </c>
    </row>
    <row r="7" spans="1:33" x14ac:dyDescent="0.2">
      <c r="A7" s="19" t="s">
        <v>108</v>
      </c>
      <c r="B7" s="20" t="s">
        <v>107</v>
      </c>
      <c r="C7" s="19"/>
      <c r="D7" s="20" t="s">
        <v>106</v>
      </c>
      <c r="E7" s="19"/>
      <c r="F7" s="20" t="s">
        <v>105</v>
      </c>
      <c r="G7" s="19"/>
      <c r="H7" s="20" t="s">
        <v>104</v>
      </c>
      <c r="I7" s="19"/>
      <c r="J7" s="20" t="s">
        <v>103</v>
      </c>
      <c r="K7" s="19"/>
      <c r="L7" s="20" t="s">
        <v>102</v>
      </c>
      <c r="M7" s="19"/>
      <c r="N7" s="20" t="s">
        <v>101</v>
      </c>
      <c r="O7" s="19"/>
      <c r="P7" s="20" t="s">
        <v>100</v>
      </c>
      <c r="Q7" s="19"/>
      <c r="R7" s="20" t="s">
        <v>99</v>
      </c>
      <c r="S7" s="19"/>
      <c r="T7" s="20" t="s">
        <v>98</v>
      </c>
      <c r="U7" s="19"/>
      <c r="V7" s="20" t="s">
        <v>97</v>
      </c>
      <c r="W7" s="19"/>
      <c r="X7" s="20" t="s">
        <v>96</v>
      </c>
      <c r="Y7" s="19"/>
      <c r="Z7" s="20" t="s">
        <v>95</v>
      </c>
      <c r="AA7" s="19"/>
      <c r="AB7" s="20" t="s">
        <v>94</v>
      </c>
      <c r="AC7" s="19"/>
      <c r="AD7" s="20" t="s">
        <v>93</v>
      </c>
      <c r="AE7" s="19"/>
      <c r="AF7" s="20" t="s">
        <v>92</v>
      </c>
      <c r="AG7" s="19"/>
    </row>
    <row r="8" spans="1:33" x14ac:dyDescent="0.2">
      <c r="A8" s="19" t="s">
        <v>91</v>
      </c>
      <c r="B8" s="20" t="s">
        <v>90</v>
      </c>
      <c r="C8" s="19"/>
      <c r="D8" s="20" t="s">
        <v>90</v>
      </c>
      <c r="E8" s="19"/>
      <c r="F8" s="20" t="s">
        <v>90</v>
      </c>
      <c r="G8" s="19"/>
      <c r="H8" s="20" t="s">
        <v>90</v>
      </c>
      <c r="I8" s="19"/>
      <c r="J8" s="20" t="s">
        <v>90</v>
      </c>
      <c r="K8" s="19"/>
      <c r="L8" s="20" t="s">
        <v>90</v>
      </c>
      <c r="M8" s="19"/>
      <c r="N8" s="20" t="s">
        <v>90</v>
      </c>
      <c r="O8" s="19"/>
      <c r="P8" s="20" t="s">
        <v>90</v>
      </c>
      <c r="Q8" s="19"/>
      <c r="R8" s="20" t="s">
        <v>90</v>
      </c>
      <c r="S8" s="19"/>
      <c r="T8" s="20" t="s">
        <v>90</v>
      </c>
      <c r="U8" s="19"/>
      <c r="V8" s="20" t="s">
        <v>90</v>
      </c>
      <c r="W8" s="19"/>
      <c r="X8" s="20" t="s">
        <v>90</v>
      </c>
      <c r="Y8" s="19"/>
      <c r="Z8" s="20" t="s">
        <v>90</v>
      </c>
      <c r="AA8" s="19"/>
      <c r="AB8" s="20" t="s">
        <v>90</v>
      </c>
      <c r="AC8" s="19"/>
      <c r="AD8" s="20" t="s">
        <v>90</v>
      </c>
      <c r="AE8" s="19"/>
      <c r="AF8" s="20" t="s">
        <v>90</v>
      </c>
      <c r="AG8" s="19"/>
    </row>
    <row r="9" spans="1:33" ht="25.5" x14ac:dyDescent="0.2">
      <c r="A9" s="19" t="s">
        <v>89</v>
      </c>
      <c r="B9" s="20" t="s">
        <v>88</v>
      </c>
      <c r="C9" s="19"/>
      <c r="D9" s="20" t="s">
        <v>88</v>
      </c>
      <c r="E9" s="19"/>
      <c r="F9" s="20" t="s">
        <v>88</v>
      </c>
      <c r="G9" s="19"/>
      <c r="H9" s="20" t="s">
        <v>88</v>
      </c>
      <c r="I9" s="19"/>
      <c r="J9" s="20" t="s">
        <v>88</v>
      </c>
      <c r="K9" s="19"/>
      <c r="L9" s="20" t="s">
        <v>88</v>
      </c>
      <c r="M9" s="19"/>
      <c r="N9" s="20" t="s">
        <v>88</v>
      </c>
      <c r="O9" s="19"/>
      <c r="P9" s="20" t="s">
        <v>88</v>
      </c>
      <c r="Q9" s="19"/>
      <c r="R9" s="20" t="s">
        <v>88</v>
      </c>
      <c r="S9" s="19"/>
      <c r="T9" s="20" t="s">
        <v>88</v>
      </c>
      <c r="U9" s="19"/>
      <c r="V9" s="20" t="s">
        <v>88</v>
      </c>
      <c r="W9" s="19"/>
      <c r="X9" s="20" t="s">
        <v>88</v>
      </c>
      <c r="Y9" s="19"/>
      <c r="Z9" s="20" t="s">
        <v>88</v>
      </c>
      <c r="AA9" s="19"/>
      <c r="AB9" s="20" t="s">
        <v>88</v>
      </c>
      <c r="AC9" s="19"/>
      <c r="AD9" s="20" t="s">
        <v>88</v>
      </c>
      <c r="AE9" s="19"/>
      <c r="AF9" s="20" t="s">
        <v>88</v>
      </c>
      <c r="AG9" s="19"/>
    </row>
    <row r="10" spans="1:33" x14ac:dyDescent="0.2">
      <c r="A10" s="19" t="s">
        <v>87</v>
      </c>
      <c r="B10" s="20" t="s">
        <v>86</v>
      </c>
      <c r="C10" s="19"/>
      <c r="D10" s="20" t="s">
        <v>86</v>
      </c>
      <c r="E10" s="19"/>
      <c r="F10" s="20" t="s">
        <v>86</v>
      </c>
      <c r="G10" s="19"/>
      <c r="H10" s="20" t="s">
        <v>86</v>
      </c>
      <c r="I10" s="19"/>
      <c r="J10" s="20" t="s">
        <v>86</v>
      </c>
      <c r="K10" s="19"/>
      <c r="L10" s="20" t="s">
        <v>86</v>
      </c>
      <c r="M10" s="19"/>
      <c r="N10" s="20" t="s">
        <v>86</v>
      </c>
      <c r="O10" s="19"/>
      <c r="P10" s="20" t="s">
        <v>86</v>
      </c>
      <c r="Q10" s="19"/>
      <c r="R10" s="20" t="s">
        <v>86</v>
      </c>
      <c r="S10" s="19"/>
      <c r="T10" s="20" t="s">
        <v>86</v>
      </c>
      <c r="U10" s="19"/>
      <c r="V10" s="20" t="s">
        <v>86</v>
      </c>
      <c r="W10" s="19"/>
      <c r="X10" s="20" t="s">
        <v>86</v>
      </c>
      <c r="Y10" s="19"/>
      <c r="Z10" s="20" t="s">
        <v>86</v>
      </c>
      <c r="AA10" s="19"/>
      <c r="AB10" s="20" t="s">
        <v>86</v>
      </c>
      <c r="AC10" s="19"/>
      <c r="AD10" s="20" t="s">
        <v>86</v>
      </c>
      <c r="AE10" s="19"/>
      <c r="AF10" s="20" t="s">
        <v>86</v>
      </c>
      <c r="AG10" s="19"/>
    </row>
    <row r="11" spans="1:33" x14ac:dyDescent="0.2">
      <c r="A11" s="17" t="s">
        <v>85</v>
      </c>
      <c r="B11" s="18">
        <v>439024000</v>
      </c>
      <c r="C11" s="17"/>
      <c r="D11" s="18">
        <v>396916000</v>
      </c>
      <c r="E11" s="17"/>
      <c r="F11" s="18">
        <v>348497000</v>
      </c>
      <c r="G11" s="17"/>
      <c r="H11" s="18">
        <v>337414000</v>
      </c>
      <c r="I11" s="17"/>
      <c r="J11" s="18">
        <v>323652000</v>
      </c>
      <c r="K11" s="17"/>
      <c r="L11" s="18">
        <v>336349000</v>
      </c>
      <c r="M11" s="17"/>
      <c r="N11" s="18">
        <v>345636000</v>
      </c>
      <c r="O11" s="17"/>
      <c r="P11" s="18">
        <v>335779000</v>
      </c>
      <c r="Q11" s="17"/>
      <c r="R11" s="18">
        <v>357703000</v>
      </c>
      <c r="S11" s="17"/>
      <c r="T11" s="18">
        <v>394585000</v>
      </c>
      <c r="U11" s="17"/>
      <c r="V11" s="18">
        <v>393406000</v>
      </c>
      <c r="W11" s="17"/>
      <c r="X11" s="18">
        <v>401008000</v>
      </c>
      <c r="Y11" s="17"/>
      <c r="Z11" s="18">
        <v>382458000</v>
      </c>
      <c r="AA11" s="17"/>
      <c r="AB11" s="18">
        <v>375421000</v>
      </c>
      <c r="AC11" s="17"/>
      <c r="AD11" s="18">
        <v>376533000</v>
      </c>
      <c r="AE11" s="17"/>
      <c r="AF11" s="18">
        <v>362189000</v>
      </c>
      <c r="AG11" s="17"/>
    </row>
    <row r="12" spans="1:33" x14ac:dyDescent="0.2">
      <c r="A12" s="17" t="s">
        <v>84</v>
      </c>
      <c r="B12" s="18">
        <v>312260000</v>
      </c>
      <c r="C12" s="17"/>
      <c r="D12" s="18">
        <v>272808000</v>
      </c>
      <c r="E12" s="17"/>
      <c r="F12" s="18">
        <v>230192000</v>
      </c>
      <c r="G12" s="17"/>
      <c r="H12" s="18">
        <v>212369000</v>
      </c>
      <c r="I12" s="17"/>
      <c r="J12" s="18">
        <v>195000000</v>
      </c>
      <c r="K12" s="17"/>
      <c r="L12" s="18">
        <v>187007000</v>
      </c>
      <c r="M12" s="17"/>
      <c r="N12" s="18">
        <v>173345000</v>
      </c>
      <c r="O12" s="17"/>
      <c r="P12" s="18">
        <v>157780000</v>
      </c>
      <c r="Q12" s="17"/>
      <c r="R12" s="18">
        <v>153858000</v>
      </c>
      <c r="S12" s="17"/>
      <c r="T12" s="18">
        <v>158050000</v>
      </c>
      <c r="U12" s="17"/>
      <c r="V12" s="18">
        <v>157741000</v>
      </c>
      <c r="W12" s="17"/>
      <c r="X12" s="18">
        <v>161857000</v>
      </c>
      <c r="Y12" s="17"/>
      <c r="Z12" s="18">
        <v>155030000</v>
      </c>
      <c r="AA12" s="17"/>
      <c r="AB12" s="18">
        <v>144458000</v>
      </c>
      <c r="AC12" s="17"/>
      <c r="AD12" s="18">
        <v>140667000</v>
      </c>
      <c r="AE12" s="17"/>
      <c r="AF12" s="18">
        <v>134195000</v>
      </c>
      <c r="AG12" s="17"/>
    </row>
    <row r="13" spans="1:33" x14ac:dyDescent="0.2">
      <c r="A13" s="17" t="s">
        <v>80</v>
      </c>
      <c r="B13" s="18">
        <v>1544345000</v>
      </c>
      <c r="C13" s="17"/>
      <c r="D13" s="18">
        <v>1383161000</v>
      </c>
      <c r="E13" s="17"/>
      <c r="F13" s="18">
        <v>1262523000</v>
      </c>
      <c r="G13" s="17"/>
      <c r="H13" s="18">
        <v>1009851000</v>
      </c>
      <c r="I13" s="17"/>
      <c r="J13" s="18">
        <v>942219000</v>
      </c>
      <c r="K13" s="17"/>
      <c r="L13" s="18">
        <v>927904000</v>
      </c>
      <c r="M13" s="17"/>
      <c r="N13" s="18">
        <v>875517000</v>
      </c>
      <c r="O13" s="17"/>
      <c r="P13" s="18">
        <v>763733000</v>
      </c>
      <c r="Q13" s="17"/>
      <c r="R13" s="18">
        <v>771106000</v>
      </c>
      <c r="S13" s="17"/>
      <c r="T13" s="18">
        <v>783330000</v>
      </c>
      <c r="U13" s="17"/>
      <c r="V13" s="18">
        <v>762782000</v>
      </c>
      <c r="W13" s="17"/>
      <c r="X13" s="18">
        <v>819097000</v>
      </c>
      <c r="Y13" s="17"/>
      <c r="Z13" s="18">
        <v>792026000</v>
      </c>
      <c r="AA13" s="17"/>
      <c r="AB13" s="18">
        <v>717057000</v>
      </c>
      <c r="AC13" s="17"/>
      <c r="AD13" s="18">
        <v>676018000</v>
      </c>
      <c r="AE13" s="17"/>
      <c r="AF13" s="18">
        <v>691902000</v>
      </c>
      <c r="AG13" s="17"/>
    </row>
    <row r="14" spans="1:33" x14ac:dyDescent="0.2">
      <c r="A14" s="17" t="s">
        <v>83</v>
      </c>
      <c r="B14" s="18">
        <v>176999000</v>
      </c>
      <c r="C14" s="17"/>
      <c r="D14" s="18">
        <v>163643000</v>
      </c>
      <c r="E14" s="17"/>
      <c r="F14" s="18">
        <v>152621000</v>
      </c>
      <c r="G14" s="17"/>
      <c r="H14" s="18">
        <v>242589000</v>
      </c>
      <c r="I14" s="17"/>
      <c r="J14" s="18">
        <v>217568000</v>
      </c>
      <c r="K14" s="17"/>
      <c r="L14" s="18">
        <v>200933000</v>
      </c>
      <c r="M14" s="17"/>
      <c r="N14" s="18">
        <v>176396000</v>
      </c>
      <c r="O14" s="17"/>
      <c r="P14" s="18">
        <v>146765000</v>
      </c>
      <c r="Q14" s="17"/>
      <c r="R14" s="18">
        <v>142447000</v>
      </c>
      <c r="S14" s="17"/>
      <c r="T14" s="18">
        <v>126905000</v>
      </c>
      <c r="U14" s="17"/>
      <c r="V14" s="18">
        <v>123390000</v>
      </c>
      <c r="W14" s="17"/>
      <c r="X14" s="18">
        <v>129635000</v>
      </c>
      <c r="Y14" s="17"/>
      <c r="Z14" s="18">
        <v>116983000</v>
      </c>
      <c r="AA14" s="17"/>
      <c r="AB14" s="18">
        <v>96386000</v>
      </c>
      <c r="AC14" s="17"/>
      <c r="AD14" s="18">
        <v>81762000</v>
      </c>
      <c r="AE14" s="17"/>
      <c r="AF14" s="18">
        <v>69995000</v>
      </c>
      <c r="AG14" s="17"/>
    </row>
    <row r="15" spans="1:33" x14ac:dyDescent="0.2">
      <c r="A15" s="17" t="s">
        <v>82</v>
      </c>
      <c r="B15" s="18">
        <v>2472628000</v>
      </c>
      <c r="C15" s="17"/>
      <c r="D15" s="18">
        <v>2216528000</v>
      </c>
      <c r="E15" s="17"/>
      <c r="F15" s="18">
        <v>1993833000</v>
      </c>
      <c r="G15" s="17"/>
      <c r="H15" s="18">
        <v>1802223000</v>
      </c>
      <c r="I15" s="17"/>
      <c r="J15" s="18">
        <v>1678439000</v>
      </c>
      <c r="K15" s="17"/>
      <c r="L15" s="18">
        <v>1652193000</v>
      </c>
      <c r="M15" s="17"/>
      <c r="N15" s="18">
        <v>1570894000</v>
      </c>
      <c r="O15" s="17"/>
      <c r="P15" s="18">
        <v>1404057000</v>
      </c>
      <c r="Q15" s="17"/>
      <c r="R15" s="18">
        <v>1425114000</v>
      </c>
      <c r="S15" s="17"/>
      <c r="T15" s="18">
        <v>1462870000</v>
      </c>
      <c r="U15" s="17"/>
      <c r="V15" s="18">
        <v>1437319000</v>
      </c>
      <c r="W15" s="17"/>
      <c r="X15" s="18">
        <v>1511597000</v>
      </c>
      <c r="Y15" s="17"/>
      <c r="Z15" s="18">
        <v>1446497000</v>
      </c>
      <c r="AA15" s="17"/>
      <c r="AB15" s="18">
        <v>1333322000</v>
      </c>
      <c r="AC15" s="17"/>
      <c r="AD15" s="18">
        <v>1274980000</v>
      </c>
      <c r="AE15" s="17"/>
      <c r="AF15" s="18">
        <v>1258281000</v>
      </c>
      <c r="AG15" s="17"/>
    </row>
    <row r="16" spans="1:33" x14ac:dyDescent="0.2">
      <c r="A16" s="17" t="s">
        <v>81</v>
      </c>
      <c r="B16" s="18">
        <v>331860000</v>
      </c>
      <c r="C16" s="17"/>
      <c r="D16" s="18">
        <v>299294000</v>
      </c>
      <c r="E16" s="17"/>
      <c r="F16" s="18">
        <v>267385000</v>
      </c>
      <c r="G16" s="17"/>
      <c r="H16" s="18">
        <v>256596000</v>
      </c>
      <c r="I16" s="17"/>
      <c r="J16" s="18">
        <v>247391000</v>
      </c>
      <c r="K16" s="17"/>
      <c r="L16" s="18">
        <v>267066000</v>
      </c>
      <c r="M16" s="17"/>
      <c r="N16" s="18">
        <v>278297000</v>
      </c>
      <c r="O16" s="17"/>
      <c r="P16" s="18">
        <v>274474000</v>
      </c>
      <c r="Q16" s="17"/>
      <c r="R16" s="18">
        <v>298857000</v>
      </c>
      <c r="S16" s="17"/>
      <c r="T16" s="18">
        <v>317730000</v>
      </c>
      <c r="U16" s="17"/>
      <c r="V16" s="18">
        <v>312130000</v>
      </c>
      <c r="W16" s="17"/>
      <c r="X16" s="18">
        <v>319072000</v>
      </c>
      <c r="Y16" s="17"/>
      <c r="Z16" s="18">
        <v>313586000</v>
      </c>
      <c r="AA16" s="17"/>
      <c r="AB16" s="18">
        <v>299599000</v>
      </c>
      <c r="AC16" s="17"/>
      <c r="AD16" s="18">
        <v>292378000</v>
      </c>
      <c r="AE16" s="17"/>
      <c r="AF16" s="18">
        <v>280758000</v>
      </c>
      <c r="AG16" s="17"/>
    </row>
    <row r="17" spans="1:33" x14ac:dyDescent="0.2">
      <c r="A17" s="17" t="s">
        <v>80</v>
      </c>
      <c r="B17" s="18">
        <v>1373077000</v>
      </c>
      <c r="C17" s="17"/>
      <c r="D17" s="18">
        <v>1234103000</v>
      </c>
      <c r="E17" s="17"/>
      <c r="F17" s="18">
        <v>1131682000</v>
      </c>
      <c r="G17" s="17"/>
      <c r="H17" s="18">
        <v>899860000</v>
      </c>
      <c r="I17" s="17"/>
      <c r="J17" s="18">
        <v>843329000</v>
      </c>
      <c r="K17" s="17"/>
      <c r="L17" s="18">
        <v>831665000</v>
      </c>
      <c r="M17" s="17"/>
      <c r="N17" s="18">
        <v>778510000</v>
      </c>
      <c r="O17" s="17"/>
      <c r="P17" s="18">
        <v>680427000</v>
      </c>
      <c r="Q17" s="17"/>
      <c r="R17" s="18">
        <v>699669000</v>
      </c>
      <c r="S17" s="17"/>
      <c r="T17" s="18">
        <v>710894000</v>
      </c>
      <c r="U17" s="17"/>
      <c r="V17" s="18">
        <v>681700000</v>
      </c>
      <c r="W17" s="17"/>
      <c r="X17" s="18">
        <v>739300000</v>
      </c>
      <c r="Y17" s="17"/>
      <c r="Z17" s="18">
        <v>718937000</v>
      </c>
      <c r="AA17" s="17"/>
      <c r="AB17" s="18">
        <v>640425000</v>
      </c>
      <c r="AC17" s="17"/>
      <c r="AD17" s="18">
        <v>600247000</v>
      </c>
      <c r="AE17" s="17"/>
      <c r="AF17" s="18">
        <v>620912000</v>
      </c>
      <c r="AG17" s="17"/>
    </row>
    <row r="18" spans="1:33" x14ac:dyDescent="0.2">
      <c r="A18" s="17" t="s">
        <v>79</v>
      </c>
      <c r="B18" s="18" t="s">
        <v>43</v>
      </c>
      <c r="C18" s="17"/>
      <c r="D18" s="18" t="s">
        <v>43</v>
      </c>
      <c r="E18" s="17"/>
      <c r="F18" s="18" t="s">
        <v>43</v>
      </c>
      <c r="G18" s="17"/>
      <c r="H18" s="18">
        <v>96793000</v>
      </c>
      <c r="I18" s="17"/>
      <c r="J18" s="18">
        <v>86381000</v>
      </c>
      <c r="K18" s="17"/>
      <c r="L18" s="18">
        <v>82946000</v>
      </c>
      <c r="M18" s="17"/>
      <c r="N18" s="18">
        <v>75498000</v>
      </c>
      <c r="O18" s="17"/>
      <c r="P18" s="18">
        <v>62180000</v>
      </c>
      <c r="Q18" s="17"/>
      <c r="R18" s="18">
        <v>63327000</v>
      </c>
      <c r="S18" s="17"/>
      <c r="T18" s="18">
        <v>55392000</v>
      </c>
      <c r="U18" s="17"/>
      <c r="V18" s="18">
        <v>58958000</v>
      </c>
      <c r="W18" s="17"/>
      <c r="X18" s="18">
        <v>67937000</v>
      </c>
      <c r="Y18" s="17"/>
      <c r="Z18" s="18">
        <v>60293000</v>
      </c>
      <c r="AA18" s="17"/>
      <c r="AB18" s="18">
        <v>52072000</v>
      </c>
      <c r="AC18" s="17"/>
      <c r="AD18" s="18">
        <v>46347000</v>
      </c>
      <c r="AE18" s="17"/>
      <c r="AF18" s="18">
        <v>36229000</v>
      </c>
      <c r="AG18" s="17"/>
    </row>
    <row r="19" spans="1:33" x14ac:dyDescent="0.2">
      <c r="A19" s="17" t="s">
        <v>78</v>
      </c>
      <c r="B19" s="18">
        <v>1704937000</v>
      </c>
      <c r="C19" s="17"/>
      <c r="D19" s="18">
        <v>1533397000</v>
      </c>
      <c r="E19" s="17"/>
      <c r="F19" s="18">
        <v>1399067000</v>
      </c>
      <c r="G19" s="17"/>
      <c r="H19" s="18">
        <v>1253249000</v>
      </c>
      <c r="I19" s="17"/>
      <c r="J19" s="18">
        <v>1177101000</v>
      </c>
      <c r="K19" s="17"/>
      <c r="L19" s="18">
        <v>1181677000</v>
      </c>
      <c r="M19" s="17"/>
      <c r="N19" s="18">
        <v>1132305000</v>
      </c>
      <c r="O19" s="17"/>
      <c r="P19" s="18">
        <v>1017081000</v>
      </c>
      <c r="Q19" s="17"/>
      <c r="R19" s="18">
        <v>1061853000</v>
      </c>
      <c r="S19" s="17"/>
      <c r="T19" s="18">
        <v>1084016000</v>
      </c>
      <c r="U19" s="17"/>
      <c r="V19" s="18">
        <v>1052788000</v>
      </c>
      <c r="W19" s="17"/>
      <c r="X19" s="18">
        <v>1126309000</v>
      </c>
      <c r="Y19" s="17"/>
      <c r="Z19" s="18">
        <v>1092816000</v>
      </c>
      <c r="AA19" s="17"/>
      <c r="AB19" s="18">
        <v>992096000</v>
      </c>
      <c r="AC19" s="17"/>
      <c r="AD19" s="18">
        <v>938972000</v>
      </c>
      <c r="AE19" s="17"/>
      <c r="AF19" s="18">
        <v>937899000</v>
      </c>
      <c r="AG19" s="17"/>
    </row>
    <row r="20" spans="1:33" x14ac:dyDescent="0.2">
      <c r="A20" s="17" t="s">
        <v>77</v>
      </c>
      <c r="B20" s="18">
        <v>767691000</v>
      </c>
      <c r="C20" s="17"/>
      <c r="D20" s="18">
        <v>683131000</v>
      </c>
      <c r="E20" s="17"/>
      <c r="F20" s="18">
        <v>594766000</v>
      </c>
      <c r="G20" s="17"/>
      <c r="H20" s="18">
        <v>548974000</v>
      </c>
      <c r="I20" s="17"/>
      <c r="J20" s="18">
        <v>501338000</v>
      </c>
      <c r="K20" s="17"/>
      <c r="L20" s="18">
        <v>470516000</v>
      </c>
      <c r="M20" s="17"/>
      <c r="N20" s="18">
        <v>438589000</v>
      </c>
      <c r="O20" s="17"/>
      <c r="P20" s="18">
        <v>386976000</v>
      </c>
      <c r="Q20" s="17"/>
      <c r="R20" s="18">
        <v>363261000</v>
      </c>
      <c r="S20" s="17"/>
      <c r="T20" s="18">
        <v>378854000</v>
      </c>
      <c r="U20" s="17"/>
      <c r="V20" s="18">
        <v>384531000</v>
      </c>
      <c r="W20" s="17"/>
      <c r="X20" s="18">
        <v>385288000</v>
      </c>
      <c r="Y20" s="17"/>
      <c r="Z20" s="18">
        <v>353681000</v>
      </c>
      <c r="AA20" s="17"/>
      <c r="AB20" s="18" t="s">
        <v>43</v>
      </c>
      <c r="AC20" s="17"/>
      <c r="AD20" s="18" t="s">
        <v>43</v>
      </c>
      <c r="AE20" s="17"/>
      <c r="AF20" s="18" t="s">
        <v>43</v>
      </c>
      <c r="AG20" s="17"/>
    </row>
    <row r="21" spans="1:33" x14ac:dyDescent="0.2">
      <c r="A21" s="17" t="s">
        <v>76</v>
      </c>
      <c r="B21" s="18">
        <v>313649000</v>
      </c>
      <c r="C21" s="17"/>
      <c r="D21" s="18">
        <v>277692000</v>
      </c>
      <c r="E21" s="17"/>
      <c r="F21" s="18">
        <v>249405000</v>
      </c>
      <c r="G21" s="17"/>
      <c r="H21" s="18">
        <v>235163000</v>
      </c>
      <c r="I21" s="17"/>
      <c r="J21" s="18">
        <v>219007000</v>
      </c>
      <c r="K21" s="17"/>
      <c r="L21" s="18">
        <v>211371000</v>
      </c>
      <c r="M21" s="17"/>
      <c r="N21" s="18">
        <v>210887000</v>
      </c>
      <c r="O21" s="17"/>
      <c r="P21" s="18">
        <v>197467000</v>
      </c>
      <c r="Q21" s="17"/>
      <c r="R21" s="18">
        <v>168231000</v>
      </c>
      <c r="S21" s="17"/>
      <c r="T21" s="18">
        <v>184944000</v>
      </c>
      <c r="U21" s="17"/>
      <c r="V21" s="18">
        <v>170334000</v>
      </c>
      <c r="W21" s="17"/>
      <c r="X21" s="18">
        <v>186184000</v>
      </c>
      <c r="Y21" s="17"/>
      <c r="Z21" s="18">
        <v>182302000</v>
      </c>
      <c r="AA21" s="17"/>
      <c r="AB21" s="18">
        <v>181753000</v>
      </c>
      <c r="AC21" s="17"/>
      <c r="AD21" s="18">
        <v>178215000</v>
      </c>
      <c r="AE21" s="17"/>
      <c r="AF21" s="18">
        <v>193315000</v>
      </c>
      <c r="AG21" s="17"/>
    </row>
    <row r="22" spans="1:33" x14ac:dyDescent="0.2">
      <c r="A22" s="17" t="s">
        <v>75</v>
      </c>
      <c r="B22" s="18" t="s">
        <v>43</v>
      </c>
      <c r="C22" s="17"/>
      <c r="D22" s="18" t="s">
        <v>43</v>
      </c>
      <c r="E22" s="17"/>
      <c r="F22" s="18" t="s">
        <v>43</v>
      </c>
      <c r="G22" s="17"/>
      <c r="H22" s="18" t="s">
        <v>43</v>
      </c>
      <c r="I22" s="17"/>
      <c r="J22" s="18" t="s">
        <v>43</v>
      </c>
      <c r="K22" s="17"/>
      <c r="L22" s="18" t="s">
        <v>43</v>
      </c>
      <c r="M22" s="17"/>
      <c r="N22" s="18" t="s">
        <v>43</v>
      </c>
      <c r="O22" s="17"/>
      <c r="P22" s="18" t="s">
        <v>43</v>
      </c>
      <c r="Q22" s="17"/>
      <c r="R22" s="18" t="s">
        <v>43</v>
      </c>
      <c r="S22" s="17"/>
      <c r="T22" s="18" t="s">
        <v>43</v>
      </c>
      <c r="U22" s="17"/>
      <c r="V22" s="18" t="s">
        <v>43</v>
      </c>
      <c r="W22" s="17"/>
      <c r="X22" s="18" t="s">
        <v>43</v>
      </c>
      <c r="Y22" s="17"/>
      <c r="Z22" s="18" t="s">
        <v>43</v>
      </c>
      <c r="AA22" s="17"/>
      <c r="AB22" s="18">
        <v>1173849000</v>
      </c>
      <c r="AC22" s="17"/>
      <c r="AD22" s="18">
        <v>1117187000</v>
      </c>
      <c r="AE22" s="17"/>
      <c r="AF22" s="18">
        <v>1131214000</v>
      </c>
      <c r="AG22" s="17"/>
    </row>
    <row r="23" spans="1:33" x14ac:dyDescent="0.2">
      <c r="A23" s="17" t="s">
        <v>74</v>
      </c>
      <c r="B23" s="18">
        <v>454042000</v>
      </c>
      <c r="C23" s="17"/>
      <c r="D23" s="18">
        <v>405439000</v>
      </c>
      <c r="E23" s="17"/>
      <c r="F23" s="18">
        <v>345361000</v>
      </c>
      <c r="G23" s="17"/>
      <c r="H23" s="18">
        <v>313811000</v>
      </c>
      <c r="I23" s="17"/>
      <c r="J23" s="18">
        <v>282331000</v>
      </c>
      <c r="K23" s="17"/>
      <c r="L23" s="18">
        <v>259145000</v>
      </c>
      <c r="M23" s="17"/>
      <c r="N23" s="18">
        <v>227702000</v>
      </c>
      <c r="O23" s="17"/>
      <c r="P23" s="18">
        <v>189509000</v>
      </c>
      <c r="Q23" s="17"/>
      <c r="R23" s="18">
        <v>195030000</v>
      </c>
      <c r="S23" s="17"/>
      <c r="T23" s="18">
        <v>193910000</v>
      </c>
      <c r="U23" s="17"/>
      <c r="V23" s="18">
        <v>214197000</v>
      </c>
      <c r="W23" s="17"/>
      <c r="X23" s="18">
        <v>199104000</v>
      </c>
      <c r="Y23" s="17"/>
      <c r="Z23" s="18">
        <v>171379000</v>
      </c>
      <c r="AA23" s="17"/>
      <c r="AB23" s="18">
        <v>159473000</v>
      </c>
      <c r="AC23" s="17"/>
      <c r="AD23" s="18">
        <v>157793000</v>
      </c>
      <c r="AE23" s="17"/>
      <c r="AF23" s="18">
        <v>127067000</v>
      </c>
      <c r="AG23" s="17"/>
    </row>
    <row r="24" spans="1:33" x14ac:dyDescent="0.2">
      <c r="A24" s="17" t="s">
        <v>73</v>
      </c>
      <c r="B24" s="18">
        <v>685000</v>
      </c>
      <c r="C24" s="17"/>
      <c r="D24" s="18">
        <v>313000</v>
      </c>
      <c r="E24" s="17"/>
      <c r="F24" s="18">
        <v>143000</v>
      </c>
      <c r="G24" s="17"/>
      <c r="H24" s="18">
        <v>160000</v>
      </c>
      <c r="I24" s="17"/>
      <c r="J24" s="18">
        <v>304000</v>
      </c>
      <c r="K24" s="17"/>
      <c r="L24" s="18">
        <v>296000</v>
      </c>
      <c r="M24" s="17"/>
      <c r="N24" s="18">
        <v>244000</v>
      </c>
      <c r="O24" s="17"/>
      <c r="P24" s="18">
        <v>683000</v>
      </c>
      <c r="Q24" s="17"/>
      <c r="R24" s="18">
        <v>2746000</v>
      </c>
      <c r="S24" s="17"/>
      <c r="T24" s="18">
        <v>5317000</v>
      </c>
      <c r="U24" s="17"/>
      <c r="V24" s="18">
        <v>1239000</v>
      </c>
      <c r="W24" s="17"/>
      <c r="X24" s="18">
        <v>818000</v>
      </c>
      <c r="Y24" s="17"/>
      <c r="Z24" s="18">
        <v>581000</v>
      </c>
      <c r="AA24" s="17"/>
      <c r="AB24" s="18">
        <v>387000</v>
      </c>
      <c r="AC24" s="17"/>
      <c r="AD24" s="18">
        <v>537000</v>
      </c>
      <c r="AE24" s="17"/>
      <c r="AF24" s="18">
        <v>1807000</v>
      </c>
      <c r="AG24" s="17"/>
    </row>
    <row r="25" spans="1:33" x14ac:dyDescent="0.2">
      <c r="A25" s="17" t="s">
        <v>72</v>
      </c>
      <c r="B25" s="18">
        <v>110069000</v>
      </c>
      <c r="C25" s="17"/>
      <c r="D25" s="18">
        <v>99537000</v>
      </c>
      <c r="E25" s="17"/>
      <c r="F25" s="18">
        <v>86881000</v>
      </c>
      <c r="G25" s="17"/>
      <c r="H25" s="18">
        <v>88872000</v>
      </c>
      <c r="I25" s="17"/>
      <c r="J25" s="18">
        <v>101448000</v>
      </c>
      <c r="K25" s="17"/>
      <c r="L25" s="18">
        <v>91635000</v>
      </c>
      <c r="M25" s="17"/>
      <c r="N25" s="18">
        <v>96810000</v>
      </c>
      <c r="O25" s="17"/>
      <c r="P25" s="18">
        <v>110945000</v>
      </c>
      <c r="Q25" s="17"/>
      <c r="R25" s="18">
        <v>114906000</v>
      </c>
      <c r="S25" s="17"/>
      <c r="T25" s="18">
        <v>130374000</v>
      </c>
      <c r="U25" s="17"/>
      <c r="V25" s="18">
        <v>55011000</v>
      </c>
      <c r="W25" s="17"/>
      <c r="X25" s="18">
        <v>48755000</v>
      </c>
      <c r="Y25" s="17"/>
      <c r="Z25" s="18">
        <v>61068000</v>
      </c>
      <c r="AA25" s="17"/>
      <c r="AB25" s="18">
        <v>74678000</v>
      </c>
      <c r="AC25" s="17"/>
      <c r="AD25" s="18">
        <v>60321000</v>
      </c>
      <c r="AE25" s="17"/>
      <c r="AF25" s="18">
        <v>-68380000</v>
      </c>
      <c r="AG25" s="17"/>
    </row>
    <row r="26" spans="1:33" x14ac:dyDescent="0.2">
      <c r="A26" s="17" t="s">
        <v>71</v>
      </c>
      <c r="B26" s="18" t="s">
        <v>43</v>
      </c>
      <c r="C26" s="17"/>
      <c r="D26" s="18" t="s">
        <v>43</v>
      </c>
      <c r="E26" s="17"/>
      <c r="F26" s="18" t="s">
        <v>43</v>
      </c>
      <c r="G26" s="17"/>
      <c r="H26" s="18" t="s">
        <v>43</v>
      </c>
      <c r="I26" s="17"/>
      <c r="J26" s="18" t="s">
        <v>43</v>
      </c>
      <c r="K26" s="17"/>
      <c r="L26" s="18" t="s">
        <v>43</v>
      </c>
      <c r="M26" s="17"/>
      <c r="N26" s="18">
        <v>7809000</v>
      </c>
      <c r="O26" s="17"/>
      <c r="P26" s="18">
        <v>56275000</v>
      </c>
      <c r="Q26" s="17"/>
      <c r="R26" s="18" t="s">
        <v>43</v>
      </c>
      <c r="S26" s="17"/>
      <c r="T26" s="18">
        <v>-13294000</v>
      </c>
      <c r="U26" s="17"/>
      <c r="V26" s="18" t="s">
        <v>43</v>
      </c>
      <c r="W26" s="17"/>
      <c r="X26" s="18">
        <v>22084000</v>
      </c>
      <c r="Y26" s="17"/>
      <c r="Z26" s="18">
        <v>-10832000</v>
      </c>
      <c r="AA26" s="17"/>
      <c r="AB26" s="18">
        <v>-22747000</v>
      </c>
      <c r="AC26" s="17"/>
      <c r="AD26" s="18">
        <v>-1836000</v>
      </c>
      <c r="AE26" s="17"/>
      <c r="AF26" s="18">
        <v>217000</v>
      </c>
      <c r="AG26" s="17"/>
    </row>
    <row r="27" spans="1:33" x14ac:dyDescent="0.2">
      <c r="A27" s="17" t="s">
        <v>70</v>
      </c>
      <c r="B27" s="18">
        <v>334892000</v>
      </c>
      <c r="C27" s="17"/>
      <c r="D27" s="18">
        <v>298055000</v>
      </c>
      <c r="E27" s="17"/>
      <c r="F27" s="18">
        <v>250730000</v>
      </c>
      <c r="G27" s="17"/>
      <c r="H27" s="18">
        <v>217468000</v>
      </c>
      <c r="I27" s="17"/>
      <c r="J27" s="18">
        <v>180270000</v>
      </c>
      <c r="K27" s="17"/>
      <c r="L27" s="18">
        <v>164996000</v>
      </c>
      <c r="M27" s="17"/>
      <c r="N27" s="18">
        <v>139902000</v>
      </c>
      <c r="O27" s="17"/>
      <c r="P27" s="18">
        <v>134593000</v>
      </c>
      <c r="Q27" s="17"/>
      <c r="R27" s="18" t="s">
        <v>43</v>
      </c>
      <c r="S27" s="17"/>
      <c r="T27" s="18" t="s">
        <v>43</v>
      </c>
      <c r="U27" s="17"/>
      <c r="V27" s="18" t="s">
        <v>43</v>
      </c>
      <c r="W27" s="17"/>
      <c r="X27" s="18" t="s">
        <v>43</v>
      </c>
      <c r="Y27" s="17"/>
      <c r="Z27" s="18" t="s">
        <v>43</v>
      </c>
      <c r="AA27" s="17"/>
      <c r="AB27" s="18" t="s">
        <v>43</v>
      </c>
      <c r="AC27" s="17"/>
      <c r="AD27" s="18" t="s">
        <v>43</v>
      </c>
      <c r="AE27" s="17"/>
      <c r="AF27" s="18" t="s">
        <v>43</v>
      </c>
      <c r="AG27" s="17"/>
    </row>
    <row r="28" spans="1:33" x14ac:dyDescent="0.2">
      <c r="A28" s="17" t="s">
        <v>69</v>
      </c>
      <c r="B28" s="18">
        <v>9766000</v>
      </c>
      <c r="C28" s="17"/>
      <c r="D28" s="18">
        <v>8160000</v>
      </c>
      <c r="E28" s="17"/>
      <c r="F28" s="18">
        <v>7893000</v>
      </c>
      <c r="G28" s="17"/>
      <c r="H28" s="18">
        <v>7631000</v>
      </c>
      <c r="I28" s="17"/>
      <c r="J28" s="18">
        <v>917000</v>
      </c>
      <c r="K28" s="17"/>
      <c r="L28" s="18">
        <v>2810000</v>
      </c>
      <c r="M28" s="17"/>
      <c r="N28" s="18">
        <v>-957000</v>
      </c>
      <c r="O28" s="17"/>
      <c r="P28" s="18">
        <v>929000</v>
      </c>
      <c r="Q28" s="17"/>
      <c r="R28" s="18" t="s">
        <v>43</v>
      </c>
      <c r="S28" s="17"/>
      <c r="T28" s="18" t="s">
        <v>43</v>
      </c>
      <c r="U28" s="17"/>
      <c r="V28" s="18" t="s">
        <v>43</v>
      </c>
      <c r="W28" s="17"/>
      <c r="X28" s="18" t="s">
        <v>43</v>
      </c>
      <c r="Y28" s="17"/>
      <c r="Z28" s="18" t="s">
        <v>43</v>
      </c>
      <c r="AA28" s="17"/>
      <c r="AB28" s="18" t="s">
        <v>43</v>
      </c>
      <c r="AC28" s="17"/>
      <c r="AD28" s="18" t="s">
        <v>43</v>
      </c>
      <c r="AE28" s="17"/>
      <c r="AF28" s="18" t="s">
        <v>43</v>
      </c>
      <c r="AG28" s="17"/>
    </row>
    <row r="29" spans="1:33" x14ac:dyDescent="0.2">
      <c r="A29" s="17" t="s">
        <v>68</v>
      </c>
      <c r="B29" s="18">
        <v>344658000</v>
      </c>
      <c r="C29" s="17"/>
      <c r="D29" s="18">
        <v>306215000</v>
      </c>
      <c r="E29" s="17"/>
      <c r="F29" s="18">
        <v>258623000</v>
      </c>
      <c r="G29" s="17"/>
      <c r="H29" s="18">
        <v>225099000</v>
      </c>
      <c r="I29" s="17"/>
      <c r="J29" s="18">
        <v>181187000</v>
      </c>
      <c r="K29" s="17"/>
      <c r="L29" s="18">
        <v>167806000</v>
      </c>
      <c r="M29" s="17"/>
      <c r="N29" s="18">
        <v>138945000</v>
      </c>
      <c r="O29" s="17"/>
      <c r="P29" s="18">
        <v>135522000</v>
      </c>
      <c r="Q29" s="17"/>
      <c r="R29" s="18">
        <v>82870000</v>
      </c>
      <c r="S29" s="17"/>
      <c r="T29" s="18">
        <v>55559000</v>
      </c>
      <c r="U29" s="17"/>
      <c r="V29" s="18">
        <v>160425000</v>
      </c>
      <c r="W29" s="17"/>
      <c r="X29" s="18">
        <v>173251000</v>
      </c>
      <c r="Y29" s="17"/>
      <c r="Z29" s="18">
        <v>100060000</v>
      </c>
      <c r="AA29" s="17"/>
      <c r="AB29" s="18">
        <v>62435000</v>
      </c>
      <c r="AC29" s="17"/>
      <c r="AD29" s="18">
        <v>96173000</v>
      </c>
      <c r="AE29" s="17"/>
      <c r="AF29" s="18">
        <v>60277000</v>
      </c>
      <c r="AG29" s="17"/>
    </row>
    <row r="30" spans="1:33" x14ac:dyDescent="0.2">
      <c r="A30" s="17" t="s">
        <v>67</v>
      </c>
      <c r="B30" s="18">
        <v>100673000</v>
      </c>
      <c r="C30" s="17"/>
      <c r="D30" s="18">
        <v>84071000</v>
      </c>
      <c r="E30" s="17"/>
      <c r="F30" s="18">
        <v>70958000</v>
      </c>
      <c r="G30" s="17"/>
      <c r="H30" s="18">
        <v>54115000</v>
      </c>
      <c r="I30" s="17"/>
      <c r="J30" s="18">
        <v>45110000</v>
      </c>
      <c r="K30" s="17"/>
      <c r="L30" s="18">
        <v>36165000</v>
      </c>
      <c r="M30" s="17"/>
      <c r="N30" s="18">
        <v>32077000</v>
      </c>
      <c r="O30" s="17"/>
      <c r="P30" s="18">
        <v>21597000</v>
      </c>
      <c r="Q30" s="17"/>
      <c r="R30" s="18">
        <v>20416000</v>
      </c>
      <c r="S30" s="17"/>
      <c r="T30" s="18">
        <v>18902000</v>
      </c>
      <c r="U30" s="17"/>
      <c r="V30" s="18">
        <v>43231000</v>
      </c>
      <c r="W30" s="17"/>
      <c r="X30" s="18">
        <v>52088000</v>
      </c>
      <c r="Y30" s="17"/>
      <c r="Z30" s="18">
        <v>20359000</v>
      </c>
      <c r="AA30" s="17"/>
      <c r="AB30" s="18">
        <v>9705000</v>
      </c>
      <c r="AC30" s="17"/>
      <c r="AD30" s="18">
        <v>18685000</v>
      </c>
      <c r="AE30" s="17"/>
      <c r="AF30" s="18">
        <v>11674000</v>
      </c>
      <c r="AG30" s="17"/>
    </row>
    <row r="31" spans="1:33" x14ac:dyDescent="0.2">
      <c r="A31" s="17" t="s">
        <v>66</v>
      </c>
      <c r="B31" s="18">
        <v>-3096000</v>
      </c>
      <c r="C31" s="17"/>
      <c r="D31" s="18">
        <v>862000</v>
      </c>
      <c r="E31" s="17"/>
      <c r="F31" s="18">
        <v>-873000</v>
      </c>
      <c r="G31" s="17"/>
      <c r="H31" s="18">
        <v>5280000</v>
      </c>
      <c r="I31" s="17"/>
      <c r="J31" s="18">
        <v>3264000</v>
      </c>
      <c r="K31" s="17"/>
      <c r="L31" s="18">
        <v>7000000</v>
      </c>
      <c r="M31" s="17"/>
      <c r="N31" s="18">
        <v>4748000</v>
      </c>
      <c r="O31" s="17"/>
      <c r="P31" s="18">
        <v>18562000</v>
      </c>
      <c r="Q31" s="17"/>
      <c r="R31" s="18">
        <v>2343000</v>
      </c>
      <c r="S31" s="17"/>
      <c r="T31" s="18">
        <v>-4655000</v>
      </c>
      <c r="U31" s="17"/>
      <c r="V31" s="18">
        <v>287000</v>
      </c>
      <c r="W31" s="17"/>
      <c r="X31" s="18">
        <v>595000</v>
      </c>
      <c r="Y31" s="17"/>
      <c r="Z31" s="18">
        <v>8441000</v>
      </c>
      <c r="AA31" s="17"/>
      <c r="AB31" s="18">
        <v>7661000</v>
      </c>
      <c r="AC31" s="17"/>
      <c r="AD31" s="18">
        <v>10243000</v>
      </c>
      <c r="AE31" s="17"/>
      <c r="AF31" s="18">
        <v>5663000</v>
      </c>
      <c r="AG31" s="17"/>
    </row>
    <row r="32" spans="1:33" x14ac:dyDescent="0.2">
      <c r="A32" s="17" t="s">
        <v>65</v>
      </c>
      <c r="B32" s="18" t="s">
        <v>43</v>
      </c>
      <c r="C32" s="17"/>
      <c r="D32" s="18" t="s">
        <v>43</v>
      </c>
      <c r="E32" s="17"/>
      <c r="F32" s="18" t="s">
        <v>43</v>
      </c>
      <c r="G32" s="17"/>
      <c r="H32" s="18" t="s">
        <v>43</v>
      </c>
      <c r="I32" s="17"/>
      <c r="J32" s="18" t="s">
        <v>43</v>
      </c>
      <c r="K32" s="17"/>
      <c r="L32" s="18" t="s">
        <v>43</v>
      </c>
      <c r="M32" s="17"/>
      <c r="N32" s="18" t="s">
        <v>43</v>
      </c>
      <c r="O32" s="17"/>
      <c r="P32" s="18" t="s">
        <v>43</v>
      </c>
      <c r="Q32" s="17"/>
      <c r="R32" s="18" t="s">
        <v>43</v>
      </c>
      <c r="S32" s="17"/>
      <c r="T32" s="18" t="s">
        <v>43</v>
      </c>
      <c r="U32" s="17"/>
      <c r="V32" s="18" t="s">
        <v>43</v>
      </c>
      <c r="W32" s="17"/>
      <c r="X32" s="18">
        <v>688000</v>
      </c>
      <c r="Y32" s="17"/>
      <c r="Z32" s="18">
        <v>213000</v>
      </c>
      <c r="AA32" s="17"/>
      <c r="AB32" s="18" t="s">
        <v>43</v>
      </c>
      <c r="AC32" s="17"/>
      <c r="AD32" s="18" t="s">
        <v>43</v>
      </c>
      <c r="AE32" s="17"/>
      <c r="AF32" s="18" t="s">
        <v>43</v>
      </c>
      <c r="AG32" s="17"/>
    </row>
    <row r="33" spans="1:33" x14ac:dyDescent="0.2">
      <c r="A33" s="17" t="s">
        <v>64</v>
      </c>
      <c r="B33" s="18">
        <v>97577000</v>
      </c>
      <c r="C33" s="17"/>
      <c r="D33" s="18">
        <v>84933000</v>
      </c>
      <c r="E33" s="17"/>
      <c r="F33" s="18">
        <v>70085000</v>
      </c>
      <c r="G33" s="17"/>
      <c r="H33" s="18">
        <v>59395000</v>
      </c>
      <c r="I33" s="17"/>
      <c r="J33" s="18">
        <v>48374000</v>
      </c>
      <c r="K33" s="17"/>
      <c r="L33" s="18">
        <v>43165000</v>
      </c>
      <c r="M33" s="17"/>
      <c r="N33" s="18">
        <v>36825000</v>
      </c>
      <c r="O33" s="17"/>
      <c r="P33" s="18">
        <v>40159000</v>
      </c>
      <c r="Q33" s="17"/>
      <c r="R33" s="18">
        <v>22759000</v>
      </c>
      <c r="S33" s="17"/>
      <c r="T33" s="18">
        <v>14247000</v>
      </c>
      <c r="U33" s="17"/>
      <c r="V33" s="18">
        <v>43518000</v>
      </c>
      <c r="W33" s="17"/>
      <c r="X33" s="18">
        <v>53371000</v>
      </c>
      <c r="Y33" s="17"/>
      <c r="Z33" s="18">
        <v>29013000</v>
      </c>
      <c r="AA33" s="17"/>
      <c r="AB33" s="18">
        <v>17366000</v>
      </c>
      <c r="AC33" s="17"/>
      <c r="AD33" s="18">
        <v>28928000</v>
      </c>
      <c r="AE33" s="17"/>
      <c r="AF33" s="18">
        <v>17337000</v>
      </c>
      <c r="AG33" s="17"/>
    </row>
    <row r="34" spans="1:33" x14ac:dyDescent="0.2">
      <c r="A34" s="17" t="s">
        <v>63</v>
      </c>
      <c r="B34" s="18">
        <v>15091000</v>
      </c>
      <c r="C34" s="17"/>
      <c r="D34" s="18">
        <v>11892000</v>
      </c>
      <c r="E34" s="17"/>
      <c r="F34" s="18">
        <v>10178000</v>
      </c>
      <c r="G34" s="17"/>
      <c r="H34" s="18">
        <v>8021000</v>
      </c>
      <c r="I34" s="17"/>
      <c r="J34" s="18">
        <v>6632000</v>
      </c>
      <c r="K34" s="17"/>
      <c r="L34" s="18">
        <v>6075000</v>
      </c>
      <c r="M34" s="17"/>
      <c r="N34" s="18">
        <v>2302000</v>
      </c>
      <c r="O34" s="17"/>
      <c r="P34" s="18">
        <v>6395000</v>
      </c>
      <c r="Q34" s="17"/>
      <c r="R34" s="18">
        <v>-1710000</v>
      </c>
      <c r="S34" s="17"/>
      <c r="T34" s="18">
        <v>-2857000</v>
      </c>
      <c r="U34" s="17"/>
      <c r="V34" s="18">
        <v>6032000</v>
      </c>
      <c r="W34" s="17"/>
      <c r="X34" s="18">
        <v>7595000</v>
      </c>
      <c r="Y34" s="17"/>
      <c r="Z34" s="18">
        <v>3896000</v>
      </c>
      <c r="AA34" s="17"/>
      <c r="AB34" s="18">
        <v>1731000</v>
      </c>
      <c r="AC34" s="17"/>
      <c r="AD34" s="18">
        <v>1004000</v>
      </c>
      <c r="AE34" s="17"/>
      <c r="AF34" s="18">
        <v>4005000</v>
      </c>
      <c r="AG34" s="17"/>
    </row>
    <row r="35" spans="1:33" x14ac:dyDescent="0.2">
      <c r="A35" s="17" t="s">
        <v>62</v>
      </c>
      <c r="B35" s="18">
        <v>37000</v>
      </c>
      <c r="C35" s="17"/>
      <c r="D35" s="18">
        <v>851000</v>
      </c>
      <c r="E35" s="17"/>
      <c r="F35" s="18">
        <v>741000</v>
      </c>
      <c r="G35" s="17"/>
      <c r="H35" s="18">
        <v>775000</v>
      </c>
      <c r="I35" s="17"/>
      <c r="J35" s="18">
        <v>929000</v>
      </c>
      <c r="K35" s="17"/>
      <c r="L35" s="18">
        <v>1169000</v>
      </c>
      <c r="M35" s="17"/>
      <c r="N35" s="18">
        <v>1279000</v>
      </c>
      <c r="O35" s="17"/>
      <c r="P35" s="18">
        <v>901000</v>
      </c>
      <c r="Q35" s="17"/>
      <c r="R35" s="18">
        <v>-297000</v>
      </c>
      <c r="S35" s="17"/>
      <c r="T35" s="18">
        <v>-909000</v>
      </c>
      <c r="U35" s="17"/>
      <c r="V35" s="18">
        <v>-902000</v>
      </c>
      <c r="W35" s="17"/>
      <c r="X35" s="18">
        <v>-975000</v>
      </c>
      <c r="Y35" s="17"/>
      <c r="Z35" s="18">
        <v>107000</v>
      </c>
      <c r="AA35" s="17"/>
      <c r="AB35" s="18">
        <v>138000</v>
      </c>
      <c r="AC35" s="17"/>
      <c r="AD35" s="18">
        <v>1925000</v>
      </c>
      <c r="AE35" s="17"/>
      <c r="AF35" s="18">
        <v>-1562000</v>
      </c>
      <c r="AG35" s="17"/>
    </row>
    <row r="36" spans="1:33" x14ac:dyDescent="0.2">
      <c r="A36" s="17" t="s">
        <v>61</v>
      </c>
      <c r="B36" s="18">
        <v>15128000</v>
      </c>
      <c r="C36" s="17"/>
      <c r="D36" s="18">
        <v>12743000</v>
      </c>
      <c r="E36" s="17"/>
      <c r="F36" s="18">
        <v>10919000</v>
      </c>
      <c r="G36" s="17"/>
      <c r="H36" s="18">
        <v>8796000</v>
      </c>
      <c r="I36" s="17"/>
      <c r="J36" s="18">
        <v>7561000</v>
      </c>
      <c r="K36" s="17"/>
      <c r="L36" s="18">
        <v>7244000</v>
      </c>
      <c r="M36" s="17"/>
      <c r="N36" s="18">
        <v>3581000</v>
      </c>
      <c r="O36" s="17"/>
      <c r="P36" s="18">
        <v>7296000</v>
      </c>
      <c r="Q36" s="17"/>
      <c r="R36" s="18">
        <v>-2007000</v>
      </c>
      <c r="S36" s="17"/>
      <c r="T36" s="18">
        <v>-3766000</v>
      </c>
      <c r="U36" s="17"/>
      <c r="V36" s="18">
        <v>5130000</v>
      </c>
      <c r="W36" s="17"/>
      <c r="X36" s="18">
        <v>6620000</v>
      </c>
      <c r="Y36" s="17"/>
      <c r="Z36" s="18">
        <v>4003000</v>
      </c>
      <c r="AA36" s="17"/>
      <c r="AB36" s="18">
        <v>1869000</v>
      </c>
      <c r="AC36" s="17"/>
      <c r="AD36" s="18">
        <v>2929000</v>
      </c>
      <c r="AE36" s="17"/>
      <c r="AF36" s="18">
        <v>2443000</v>
      </c>
      <c r="AG36" s="17"/>
    </row>
    <row r="37" spans="1:33" x14ac:dyDescent="0.2">
      <c r="A37" s="17" t="s">
        <v>60</v>
      </c>
      <c r="B37" s="18">
        <v>17275000</v>
      </c>
      <c r="C37" s="17"/>
      <c r="D37" s="18">
        <v>15750000</v>
      </c>
      <c r="E37" s="17"/>
      <c r="F37" s="18">
        <v>15032000</v>
      </c>
      <c r="G37" s="17"/>
      <c r="H37" s="18">
        <v>13923000</v>
      </c>
      <c r="I37" s="17"/>
      <c r="J37" s="18">
        <v>12860000</v>
      </c>
      <c r="K37" s="17"/>
      <c r="L37" s="18">
        <v>12036000</v>
      </c>
      <c r="M37" s="17"/>
      <c r="N37" s="18">
        <v>10622000</v>
      </c>
      <c r="O37" s="17"/>
      <c r="P37" s="18">
        <v>8323000</v>
      </c>
      <c r="Q37" s="17"/>
      <c r="R37" s="18">
        <v>8147000</v>
      </c>
      <c r="S37" s="17"/>
      <c r="T37" s="18">
        <v>7196000</v>
      </c>
      <c r="U37" s="17"/>
      <c r="V37" s="18">
        <v>5550000</v>
      </c>
      <c r="W37" s="17"/>
      <c r="X37" s="18">
        <v>4978000</v>
      </c>
      <c r="Y37" s="17"/>
      <c r="Z37" s="18">
        <v>4757000</v>
      </c>
      <c r="AA37" s="17"/>
      <c r="AB37" s="18">
        <v>4163000</v>
      </c>
      <c r="AC37" s="17"/>
      <c r="AD37" s="18">
        <v>3829000</v>
      </c>
      <c r="AE37" s="17"/>
      <c r="AF37" s="18">
        <v>3726000</v>
      </c>
      <c r="AG37" s="17"/>
    </row>
    <row r="38" spans="1:33" x14ac:dyDescent="0.2">
      <c r="A38" s="17" t="s">
        <v>59</v>
      </c>
      <c r="B38" s="18">
        <v>129980000</v>
      </c>
      <c r="C38" s="17"/>
      <c r="D38" s="18">
        <v>113426000</v>
      </c>
      <c r="E38" s="17"/>
      <c r="F38" s="18">
        <v>96036000</v>
      </c>
      <c r="G38" s="17"/>
      <c r="H38" s="18">
        <v>82114000</v>
      </c>
      <c r="I38" s="17"/>
      <c r="J38" s="18">
        <v>68795000</v>
      </c>
      <c r="K38" s="17"/>
      <c r="L38" s="18">
        <v>62445000</v>
      </c>
      <c r="M38" s="17"/>
      <c r="N38" s="18">
        <v>51028000</v>
      </c>
      <c r="O38" s="17"/>
      <c r="P38" s="18">
        <v>55778000</v>
      </c>
      <c r="Q38" s="17"/>
      <c r="R38" s="18">
        <v>28899000</v>
      </c>
      <c r="S38" s="17"/>
      <c r="T38" s="18">
        <v>17677000</v>
      </c>
      <c r="U38" s="17"/>
      <c r="V38" s="18">
        <v>54198000</v>
      </c>
      <c r="W38" s="17"/>
      <c r="X38" s="18">
        <v>64969000</v>
      </c>
      <c r="Y38" s="17"/>
      <c r="Z38" s="18">
        <v>37773000</v>
      </c>
      <c r="AA38" s="17"/>
      <c r="AB38" s="18">
        <v>23398000</v>
      </c>
      <c r="AC38" s="17"/>
      <c r="AD38" s="18">
        <v>35686000</v>
      </c>
      <c r="AE38" s="17"/>
      <c r="AF38" s="18">
        <v>23506000</v>
      </c>
      <c r="AG38" s="17"/>
    </row>
    <row r="39" spans="1:33" x14ac:dyDescent="0.2">
      <c r="A39" s="17" t="s">
        <v>36</v>
      </c>
      <c r="B39" s="18">
        <v>214678000</v>
      </c>
      <c r="C39" s="17"/>
      <c r="D39" s="18">
        <v>192789000</v>
      </c>
      <c r="E39" s="17"/>
      <c r="F39" s="18">
        <v>162587000</v>
      </c>
      <c r="G39" s="17"/>
      <c r="H39" s="18">
        <v>142985000</v>
      </c>
      <c r="I39" s="17"/>
      <c r="J39" s="18">
        <v>112392000</v>
      </c>
      <c r="K39" s="17"/>
      <c r="L39" s="18">
        <v>105361000</v>
      </c>
      <c r="M39" s="17"/>
      <c r="N39" s="18">
        <v>87917000</v>
      </c>
      <c r="O39" s="17"/>
      <c r="P39" s="18">
        <v>79744000</v>
      </c>
      <c r="Q39" s="17"/>
      <c r="R39" s="18">
        <v>53971000</v>
      </c>
      <c r="S39" s="17"/>
      <c r="T39" s="18">
        <v>37882000</v>
      </c>
      <c r="U39" s="17"/>
      <c r="V39" s="18">
        <v>106227000</v>
      </c>
      <c r="W39" s="17"/>
      <c r="X39" s="18">
        <v>108282000</v>
      </c>
      <c r="Y39" s="17"/>
      <c r="Z39" s="18">
        <v>62287000</v>
      </c>
      <c r="AA39" s="17"/>
      <c r="AB39" s="18">
        <v>39037000</v>
      </c>
      <c r="AC39" s="17"/>
      <c r="AD39" s="18">
        <v>60487000</v>
      </c>
      <c r="AE39" s="17"/>
      <c r="AF39" s="18">
        <v>36771000</v>
      </c>
      <c r="AG39" s="17"/>
    </row>
    <row r="40" spans="1:33" x14ac:dyDescent="0.2">
      <c r="A40" s="17" t="s">
        <v>58</v>
      </c>
      <c r="B40" s="18" t="s">
        <v>43</v>
      </c>
      <c r="C40" s="17"/>
      <c r="D40" s="18" t="s">
        <v>43</v>
      </c>
      <c r="E40" s="17"/>
      <c r="F40" s="18" t="s">
        <v>43</v>
      </c>
      <c r="G40" s="17"/>
      <c r="H40" s="18" t="s">
        <v>43</v>
      </c>
      <c r="I40" s="17"/>
      <c r="J40" s="18" t="s">
        <v>43</v>
      </c>
      <c r="K40" s="17"/>
      <c r="L40" s="18" t="s">
        <v>43</v>
      </c>
      <c r="M40" s="17"/>
      <c r="N40" s="18" t="s">
        <v>43</v>
      </c>
      <c r="O40" s="17"/>
      <c r="P40" s="18" t="s">
        <v>43</v>
      </c>
      <c r="Q40" s="17"/>
      <c r="R40" s="18" t="s">
        <v>43</v>
      </c>
      <c r="S40" s="17"/>
      <c r="T40" s="18" t="s">
        <v>43</v>
      </c>
      <c r="U40" s="17"/>
      <c r="V40" s="18" t="s">
        <v>43</v>
      </c>
      <c r="W40" s="17"/>
      <c r="X40" s="18" t="s">
        <v>43</v>
      </c>
      <c r="Y40" s="17"/>
      <c r="Z40" s="18" t="s">
        <v>43</v>
      </c>
      <c r="AA40" s="17"/>
      <c r="AB40" s="18">
        <v>43041000</v>
      </c>
      <c r="AC40" s="17"/>
      <c r="AD40" s="18">
        <v>17528000</v>
      </c>
      <c r="AE40" s="17"/>
      <c r="AF40" s="18">
        <v>16058000</v>
      </c>
      <c r="AG40" s="17"/>
    </row>
    <row r="41" spans="1:33" x14ac:dyDescent="0.2">
      <c r="A41" s="17" t="s">
        <v>57</v>
      </c>
      <c r="B41" s="18" t="s">
        <v>43</v>
      </c>
      <c r="C41" s="17"/>
      <c r="D41" s="18" t="s">
        <v>43</v>
      </c>
      <c r="E41" s="17"/>
      <c r="F41" s="18" t="s">
        <v>43</v>
      </c>
      <c r="G41" s="17"/>
      <c r="H41" s="18" t="s">
        <v>43</v>
      </c>
      <c r="I41" s="17"/>
      <c r="J41" s="18" t="s">
        <v>43</v>
      </c>
      <c r="K41" s="17"/>
      <c r="L41" s="18" t="s">
        <v>43</v>
      </c>
      <c r="M41" s="17"/>
      <c r="N41" s="18" t="s">
        <v>43</v>
      </c>
      <c r="O41" s="17"/>
      <c r="P41" s="18" t="s">
        <v>43</v>
      </c>
      <c r="Q41" s="17"/>
      <c r="R41" s="18" t="s">
        <v>43</v>
      </c>
      <c r="S41" s="17"/>
      <c r="T41" s="18" t="s">
        <v>43</v>
      </c>
      <c r="U41" s="17"/>
      <c r="V41" s="18" t="s">
        <v>43</v>
      </c>
      <c r="W41" s="17"/>
      <c r="X41" s="18">
        <v>108282000</v>
      </c>
      <c r="Y41" s="17"/>
      <c r="Z41" s="18">
        <v>62287000</v>
      </c>
      <c r="AA41" s="17"/>
      <c r="AB41" s="18">
        <v>-4004000</v>
      </c>
      <c r="AC41" s="17"/>
      <c r="AD41" s="18">
        <v>42959000</v>
      </c>
      <c r="AE41" s="17"/>
      <c r="AF41" s="18">
        <v>20713000</v>
      </c>
      <c r="AG41" s="17"/>
    </row>
    <row r="42" spans="1:33" x14ac:dyDescent="0.2">
      <c r="A42" s="17" t="s">
        <v>56</v>
      </c>
      <c r="B42" s="18" t="s">
        <v>43</v>
      </c>
      <c r="C42" s="17"/>
      <c r="D42" s="18" t="s">
        <v>43</v>
      </c>
      <c r="E42" s="17"/>
      <c r="F42" s="18" t="s">
        <v>43</v>
      </c>
      <c r="G42" s="17"/>
      <c r="H42" s="18" t="s">
        <v>43</v>
      </c>
      <c r="I42" s="17"/>
      <c r="J42" s="18" t="s">
        <v>43</v>
      </c>
      <c r="K42" s="17"/>
      <c r="L42" s="18" t="s">
        <v>43</v>
      </c>
      <c r="M42" s="17"/>
      <c r="N42" s="18" t="s">
        <v>43</v>
      </c>
      <c r="O42" s="17"/>
      <c r="P42" s="18" t="s">
        <v>43</v>
      </c>
      <c r="Q42" s="17"/>
      <c r="R42" s="18" t="s">
        <v>43</v>
      </c>
      <c r="S42" s="17"/>
      <c r="T42" s="18" t="s">
        <v>43</v>
      </c>
      <c r="U42" s="17"/>
      <c r="V42" s="18" t="s">
        <v>43</v>
      </c>
      <c r="W42" s="17"/>
      <c r="X42" s="18" t="s">
        <v>43</v>
      </c>
      <c r="Y42" s="17"/>
      <c r="Z42" s="18">
        <v>3613991</v>
      </c>
      <c r="AA42" s="17"/>
      <c r="AB42" s="18">
        <v>3614629</v>
      </c>
      <c r="AC42" s="17"/>
      <c r="AD42" s="18">
        <v>3622930</v>
      </c>
      <c r="AE42" s="17"/>
      <c r="AF42" s="18">
        <v>3678474</v>
      </c>
      <c r="AG42" s="17"/>
    </row>
    <row r="43" spans="1:33" x14ac:dyDescent="0.2">
      <c r="A43" s="17" t="s">
        <v>55</v>
      </c>
      <c r="B43" s="18" t="s">
        <v>43</v>
      </c>
      <c r="C43" s="17"/>
      <c r="D43" s="18" t="s">
        <v>43</v>
      </c>
      <c r="E43" s="17"/>
      <c r="F43" s="18" t="s">
        <v>43</v>
      </c>
      <c r="G43" s="17"/>
      <c r="H43" s="18" t="s">
        <v>43</v>
      </c>
      <c r="I43" s="17"/>
      <c r="J43" s="18" t="s">
        <v>43</v>
      </c>
      <c r="K43" s="17"/>
      <c r="L43" s="18" t="s">
        <v>43</v>
      </c>
      <c r="M43" s="17"/>
      <c r="N43" s="18" t="s">
        <v>43</v>
      </c>
      <c r="O43" s="17"/>
      <c r="P43" s="18" t="s">
        <v>43</v>
      </c>
      <c r="Q43" s="17"/>
      <c r="R43" s="18" t="s">
        <v>43</v>
      </c>
      <c r="S43" s="17"/>
      <c r="T43" s="18" t="s">
        <v>43</v>
      </c>
      <c r="U43" s="17"/>
      <c r="V43" s="18" t="s">
        <v>43</v>
      </c>
      <c r="W43" s="17"/>
      <c r="X43" s="18" t="s">
        <v>43</v>
      </c>
      <c r="Y43" s="17"/>
      <c r="Z43" s="18">
        <v>3617371</v>
      </c>
      <c r="AA43" s="17"/>
      <c r="AB43" s="18">
        <v>3618258</v>
      </c>
      <c r="AC43" s="17"/>
      <c r="AD43" s="18">
        <v>3628126</v>
      </c>
      <c r="AE43" s="17"/>
      <c r="AF43" s="18">
        <v>3682463</v>
      </c>
      <c r="AG43" s="17"/>
    </row>
    <row r="44" spans="1:33" x14ac:dyDescent="0.2">
      <c r="A44" s="17" t="s">
        <v>54</v>
      </c>
      <c r="B44" s="18">
        <v>48647167</v>
      </c>
      <c r="C44" s="17"/>
      <c r="D44" s="18">
        <v>53828609</v>
      </c>
      <c r="E44" s="17"/>
      <c r="F44" s="18">
        <v>54918471</v>
      </c>
      <c r="G44" s="17"/>
      <c r="H44" s="18">
        <v>55345554</v>
      </c>
      <c r="I44" s="17"/>
      <c r="J44" s="18">
        <v>56419645</v>
      </c>
      <c r="K44" s="17"/>
      <c r="L44" s="18">
        <v>58918038</v>
      </c>
      <c r="M44" s="17"/>
      <c r="N44" s="18">
        <v>58467769</v>
      </c>
      <c r="O44" s="17"/>
      <c r="P44" s="18">
        <v>57409448</v>
      </c>
      <c r="Q44" s="17"/>
      <c r="R44" s="18">
        <v>57755519</v>
      </c>
      <c r="S44" s="17"/>
      <c r="T44" s="18">
        <v>62176568</v>
      </c>
      <c r="U44" s="17"/>
      <c r="V44" s="18">
        <v>63139073</v>
      </c>
      <c r="W44" s="17"/>
      <c r="X44" s="18">
        <v>66894740</v>
      </c>
      <c r="Y44" s="17"/>
      <c r="Z44" s="18">
        <v>49606144</v>
      </c>
      <c r="AA44" s="17"/>
      <c r="AB44" s="18">
        <v>32707435</v>
      </c>
      <c r="AC44" s="17"/>
      <c r="AD44" s="18">
        <v>32767099</v>
      </c>
      <c r="AE44" s="17"/>
      <c r="AF44" s="18">
        <v>33239761</v>
      </c>
      <c r="AG44" s="17"/>
    </row>
    <row r="45" spans="1:33" x14ac:dyDescent="0.2">
      <c r="A45" s="17" t="s">
        <v>53</v>
      </c>
      <c r="B45" s="18">
        <v>49923859</v>
      </c>
      <c r="C45" s="17"/>
      <c r="D45" s="18">
        <v>55532955</v>
      </c>
      <c r="E45" s="17"/>
      <c r="F45" s="18">
        <v>56931226</v>
      </c>
      <c r="G45" s="17"/>
      <c r="H45" s="18">
        <v>57720998</v>
      </c>
      <c r="I45" s="17"/>
      <c r="J45" s="18">
        <v>58997476</v>
      </c>
      <c r="K45" s="17"/>
      <c r="L45" s="18">
        <v>61653519</v>
      </c>
      <c r="M45" s="17"/>
      <c r="N45" s="18">
        <v>60815898</v>
      </c>
      <c r="O45" s="17"/>
      <c r="P45" s="18">
        <v>57827697</v>
      </c>
      <c r="Q45" s="17"/>
      <c r="R45" s="18">
        <v>58339535</v>
      </c>
      <c r="S45" s="17"/>
      <c r="T45" s="18">
        <v>63785124</v>
      </c>
      <c r="U45" s="17"/>
      <c r="V45" s="18">
        <v>64541079</v>
      </c>
      <c r="W45" s="17"/>
      <c r="X45" s="18">
        <v>68654573</v>
      </c>
      <c r="Y45" s="17"/>
      <c r="Z45" s="18">
        <v>52170542</v>
      </c>
      <c r="AA45" s="17"/>
      <c r="AB45" s="18">
        <v>32707435</v>
      </c>
      <c r="AC45" s="17"/>
      <c r="AD45" s="18">
        <v>35623365</v>
      </c>
      <c r="AE45" s="17"/>
      <c r="AF45" s="18">
        <v>33239761</v>
      </c>
      <c r="AG45" s="17"/>
    </row>
    <row r="46" spans="1:33" x14ac:dyDescent="0.2">
      <c r="A46" s="17" t="s">
        <v>52</v>
      </c>
      <c r="B46" s="18">
        <v>48100143</v>
      </c>
      <c r="C46" s="17"/>
      <c r="D46" s="18">
        <v>49838221</v>
      </c>
      <c r="E46" s="17"/>
      <c r="F46" s="18">
        <v>55553149</v>
      </c>
      <c r="G46" s="17"/>
      <c r="H46" s="18">
        <v>55768672</v>
      </c>
      <c r="I46" s="17"/>
      <c r="J46" s="18">
        <v>56313249</v>
      </c>
      <c r="K46" s="17"/>
      <c r="L46" s="18">
        <v>57741208</v>
      </c>
      <c r="M46" s="17"/>
      <c r="N46" s="18">
        <v>60139061</v>
      </c>
      <c r="O46" s="17"/>
      <c r="P46" s="18">
        <v>58572859</v>
      </c>
      <c r="Q46" s="17"/>
      <c r="R46" s="18">
        <v>56984155</v>
      </c>
      <c r="S46" s="17"/>
      <c r="T46" s="18">
        <v>59665087</v>
      </c>
      <c r="U46" s="17"/>
      <c r="V46" s="18">
        <v>62450804</v>
      </c>
      <c r="W46" s="17"/>
      <c r="X46" s="18">
        <v>67184334</v>
      </c>
      <c r="Y46" s="17"/>
      <c r="Z46" s="18">
        <v>68686585</v>
      </c>
      <c r="AA46" s="17"/>
      <c r="AB46" s="18">
        <v>36320432</v>
      </c>
      <c r="AC46" s="17"/>
      <c r="AD46" s="18">
        <v>36324473</v>
      </c>
      <c r="AE46" s="17"/>
      <c r="AF46" s="18" t="s">
        <v>43</v>
      </c>
      <c r="AG46" s="17"/>
    </row>
    <row r="47" spans="1:33" x14ac:dyDescent="0.2">
      <c r="A47" s="17" t="s">
        <v>51</v>
      </c>
      <c r="B47" s="18" t="s">
        <v>43</v>
      </c>
      <c r="C47" s="17"/>
      <c r="D47" s="18" t="s">
        <v>43</v>
      </c>
      <c r="E47" s="17"/>
      <c r="F47" s="18" t="s">
        <v>43</v>
      </c>
      <c r="G47" s="17"/>
      <c r="H47" s="18" t="s">
        <v>43</v>
      </c>
      <c r="I47" s="17"/>
      <c r="J47" s="18" t="s">
        <v>43</v>
      </c>
      <c r="K47" s="17"/>
      <c r="L47" s="18" t="s">
        <v>43</v>
      </c>
      <c r="M47" s="17"/>
      <c r="N47" s="18" t="s">
        <v>43</v>
      </c>
      <c r="O47" s="17"/>
      <c r="P47" s="18" t="s">
        <v>43</v>
      </c>
      <c r="Q47" s="17"/>
      <c r="R47" s="18" t="s">
        <v>43</v>
      </c>
      <c r="S47" s="17"/>
      <c r="T47" s="18" t="s">
        <v>43</v>
      </c>
      <c r="U47" s="17"/>
      <c r="V47" s="18" t="s">
        <v>43</v>
      </c>
      <c r="W47" s="17"/>
      <c r="X47" s="18" t="s">
        <v>43</v>
      </c>
      <c r="Y47" s="17"/>
      <c r="Z47" s="18">
        <v>5.57</v>
      </c>
      <c r="AA47" s="17"/>
      <c r="AB47" s="18">
        <v>10.26</v>
      </c>
      <c r="AC47" s="17"/>
      <c r="AD47" s="18">
        <v>10.97</v>
      </c>
      <c r="AE47" s="17"/>
      <c r="AF47" s="18">
        <v>9.67</v>
      </c>
      <c r="AG47" s="17"/>
    </row>
    <row r="48" spans="1:33" x14ac:dyDescent="0.2">
      <c r="A48" s="17" t="s">
        <v>50</v>
      </c>
      <c r="B48" s="18" t="s">
        <v>43</v>
      </c>
      <c r="C48" s="17"/>
      <c r="D48" s="18" t="s">
        <v>43</v>
      </c>
      <c r="E48" s="17"/>
      <c r="F48" s="18" t="s">
        <v>43</v>
      </c>
      <c r="G48" s="17"/>
      <c r="H48" s="18" t="s">
        <v>43</v>
      </c>
      <c r="I48" s="17"/>
      <c r="J48" s="18" t="s">
        <v>43</v>
      </c>
      <c r="K48" s="17"/>
      <c r="L48" s="18" t="s">
        <v>43</v>
      </c>
      <c r="M48" s="17"/>
      <c r="N48" s="18" t="s">
        <v>43</v>
      </c>
      <c r="O48" s="17"/>
      <c r="P48" s="18" t="s">
        <v>43</v>
      </c>
      <c r="Q48" s="17"/>
      <c r="R48" s="18" t="s">
        <v>43</v>
      </c>
      <c r="S48" s="17"/>
      <c r="T48" s="18" t="s">
        <v>43</v>
      </c>
      <c r="U48" s="17"/>
      <c r="V48" s="18" t="s">
        <v>43</v>
      </c>
      <c r="W48" s="17"/>
      <c r="X48" s="18" t="s">
        <v>43</v>
      </c>
      <c r="Y48" s="17"/>
      <c r="Z48" s="18">
        <v>5.57</v>
      </c>
      <c r="AA48" s="17"/>
      <c r="AB48" s="18">
        <v>10.25</v>
      </c>
      <c r="AC48" s="17"/>
      <c r="AD48" s="18">
        <v>10.96</v>
      </c>
      <c r="AE48" s="17"/>
      <c r="AF48" s="18">
        <v>9.65</v>
      </c>
      <c r="AG48" s="17"/>
    </row>
    <row r="49" spans="1:33" x14ac:dyDescent="0.2">
      <c r="A49" s="17" t="s">
        <v>49</v>
      </c>
      <c r="B49" s="18">
        <v>4.41</v>
      </c>
      <c r="C49" s="17"/>
      <c r="D49" s="18">
        <v>3.58</v>
      </c>
      <c r="E49" s="17"/>
      <c r="F49" s="18">
        <v>2.96</v>
      </c>
      <c r="G49" s="17"/>
      <c r="H49" s="18">
        <v>2.58</v>
      </c>
      <c r="I49" s="17"/>
      <c r="J49" s="18">
        <v>1.99</v>
      </c>
      <c r="K49" s="17"/>
      <c r="L49" s="18">
        <v>1.79</v>
      </c>
      <c r="M49" s="17"/>
      <c r="N49" s="18">
        <v>1.5</v>
      </c>
      <c r="O49" s="17"/>
      <c r="P49" s="18">
        <v>1.39</v>
      </c>
      <c r="Q49" s="17"/>
      <c r="R49" s="18">
        <v>0.93</v>
      </c>
      <c r="S49" s="17"/>
      <c r="T49" s="18">
        <v>0.61</v>
      </c>
      <c r="U49" s="17"/>
      <c r="V49" s="18">
        <v>1.68</v>
      </c>
      <c r="W49" s="17"/>
      <c r="X49" s="18">
        <v>1.62</v>
      </c>
      <c r="Y49" s="17"/>
      <c r="Z49" s="18">
        <v>0.85</v>
      </c>
      <c r="AA49" s="17"/>
      <c r="AB49" s="18">
        <v>-1.26</v>
      </c>
      <c r="AC49" s="17"/>
      <c r="AD49" s="18">
        <v>0.1</v>
      </c>
      <c r="AE49" s="17"/>
      <c r="AF49" s="18">
        <v>-0.45</v>
      </c>
      <c r="AG49" s="17"/>
    </row>
    <row r="50" spans="1:33" x14ac:dyDescent="0.2">
      <c r="A50" s="17" t="s">
        <v>48</v>
      </c>
      <c r="B50" s="18">
        <v>4.3</v>
      </c>
      <c r="C50" s="17"/>
      <c r="D50" s="18">
        <v>3.47</v>
      </c>
      <c r="E50" s="17"/>
      <c r="F50" s="18">
        <v>2.86</v>
      </c>
      <c r="G50" s="17"/>
      <c r="H50" s="18">
        <v>2.48</v>
      </c>
      <c r="I50" s="17"/>
      <c r="J50" s="18">
        <v>1.91</v>
      </c>
      <c r="K50" s="17"/>
      <c r="L50" s="18">
        <v>1.71</v>
      </c>
      <c r="M50" s="17"/>
      <c r="N50" s="18">
        <v>1.45</v>
      </c>
      <c r="O50" s="17"/>
      <c r="P50" s="18">
        <v>1.38</v>
      </c>
      <c r="Q50" s="17"/>
      <c r="R50" s="18">
        <v>0.93</v>
      </c>
      <c r="S50" s="17"/>
      <c r="T50" s="18">
        <v>0.59</v>
      </c>
      <c r="U50" s="17"/>
      <c r="V50" s="18">
        <v>1.65</v>
      </c>
      <c r="W50" s="17"/>
      <c r="X50" s="18">
        <v>1.58</v>
      </c>
      <c r="Y50" s="17"/>
      <c r="Z50" s="18">
        <v>0.81</v>
      </c>
      <c r="AA50" s="17"/>
      <c r="AB50" s="18">
        <v>-1.26</v>
      </c>
      <c r="AC50" s="17"/>
      <c r="AD50" s="18">
        <v>0.09</v>
      </c>
      <c r="AE50" s="17"/>
      <c r="AF50" s="18">
        <v>-0.45</v>
      </c>
      <c r="AG50" s="17"/>
    </row>
    <row r="51" spans="1:33" x14ac:dyDescent="0.2">
      <c r="A51" s="17" t="s">
        <v>47</v>
      </c>
      <c r="B51" s="18">
        <v>1.52</v>
      </c>
      <c r="C51" s="17"/>
      <c r="D51" s="18">
        <v>1.24</v>
      </c>
      <c r="E51" s="17"/>
      <c r="F51" s="18">
        <v>1</v>
      </c>
      <c r="G51" s="17"/>
      <c r="H51" s="18" t="s">
        <v>43</v>
      </c>
      <c r="I51" s="17"/>
      <c r="J51" s="18">
        <v>0.8</v>
      </c>
      <c r="K51" s="17"/>
      <c r="L51" s="18" t="s">
        <v>43</v>
      </c>
      <c r="M51" s="17"/>
      <c r="N51" s="18" t="s">
        <v>43</v>
      </c>
      <c r="O51" s="17"/>
      <c r="P51" s="18" t="s">
        <v>43</v>
      </c>
      <c r="Q51" s="17"/>
      <c r="R51" s="18" t="s">
        <v>43</v>
      </c>
      <c r="S51" s="17"/>
      <c r="T51" s="18">
        <v>13.5</v>
      </c>
      <c r="U51" s="17"/>
      <c r="V51" s="18">
        <v>0.48</v>
      </c>
      <c r="W51" s="17"/>
      <c r="X51" s="18" t="s">
        <v>43</v>
      </c>
      <c r="Y51" s="17"/>
      <c r="Z51" s="18" t="s">
        <v>43</v>
      </c>
      <c r="AA51" s="17"/>
      <c r="AB51" s="18" t="s">
        <v>43</v>
      </c>
      <c r="AC51" s="17"/>
      <c r="AD51" s="18" t="s">
        <v>43</v>
      </c>
      <c r="AE51" s="17"/>
      <c r="AF51" s="18" t="s">
        <v>43</v>
      </c>
      <c r="AG51" s="17"/>
    </row>
    <row r="52" spans="1:33" x14ac:dyDescent="0.2">
      <c r="A52" s="17" t="s">
        <v>46</v>
      </c>
      <c r="B52" s="18">
        <v>14100</v>
      </c>
      <c r="C52" s="17"/>
      <c r="D52" s="18">
        <v>11900</v>
      </c>
      <c r="E52" s="17"/>
      <c r="F52" s="18">
        <v>11000</v>
      </c>
      <c r="G52" s="17"/>
      <c r="H52" s="18">
        <v>10000</v>
      </c>
      <c r="I52" s="17"/>
      <c r="J52" s="18">
        <v>10000</v>
      </c>
      <c r="K52" s="17"/>
      <c r="L52" s="18">
        <v>10000</v>
      </c>
      <c r="M52" s="17"/>
      <c r="N52" s="18">
        <v>10900</v>
      </c>
      <c r="O52" s="17"/>
      <c r="P52" s="18">
        <v>10200</v>
      </c>
      <c r="Q52" s="17"/>
      <c r="R52" s="18">
        <v>10500</v>
      </c>
      <c r="S52" s="17"/>
      <c r="T52" s="18">
        <v>12500</v>
      </c>
      <c r="U52" s="17"/>
      <c r="V52" s="18">
        <v>13300</v>
      </c>
      <c r="W52" s="17"/>
      <c r="X52" s="18">
        <v>13500</v>
      </c>
      <c r="Y52" s="17"/>
      <c r="Z52" s="18">
        <v>13500</v>
      </c>
      <c r="AA52" s="17"/>
      <c r="AB52" s="18">
        <v>13300</v>
      </c>
      <c r="AC52" s="17"/>
      <c r="AD52" s="18" t="s">
        <v>43</v>
      </c>
      <c r="AE52" s="17"/>
      <c r="AF52" s="18" t="s">
        <v>43</v>
      </c>
      <c r="AG52" s="17"/>
    </row>
    <row r="53" spans="1:33" x14ac:dyDescent="0.2">
      <c r="A53" s="17" t="s">
        <v>45</v>
      </c>
      <c r="B53" s="18">
        <v>1306</v>
      </c>
      <c r="C53" s="17"/>
      <c r="D53" s="18">
        <v>1162</v>
      </c>
      <c r="E53" s="17"/>
      <c r="F53" s="18">
        <v>1019</v>
      </c>
      <c r="G53" s="17"/>
      <c r="H53" s="18">
        <v>857</v>
      </c>
      <c r="I53" s="17"/>
      <c r="J53" s="18">
        <v>729</v>
      </c>
      <c r="K53" s="17"/>
      <c r="L53" s="18">
        <v>720</v>
      </c>
      <c r="M53" s="17"/>
      <c r="N53" s="18">
        <v>680</v>
      </c>
      <c r="O53" s="17"/>
      <c r="P53" s="18">
        <v>609</v>
      </c>
      <c r="Q53" s="17"/>
      <c r="R53" s="18">
        <v>483</v>
      </c>
      <c r="S53" s="17"/>
      <c r="T53" s="18">
        <v>334</v>
      </c>
      <c r="U53" s="17"/>
      <c r="V53" s="18">
        <v>260</v>
      </c>
      <c r="W53" s="17"/>
      <c r="X53" s="18">
        <v>126</v>
      </c>
      <c r="Y53" s="17"/>
      <c r="Z53" s="18">
        <v>138</v>
      </c>
      <c r="AA53" s="17"/>
      <c r="AB53" s="18">
        <v>101</v>
      </c>
      <c r="AC53" s="17"/>
      <c r="AD53" s="18" t="s">
        <v>43</v>
      </c>
      <c r="AE53" s="17"/>
      <c r="AF53" s="18" t="s">
        <v>43</v>
      </c>
      <c r="AG53" s="17"/>
    </row>
    <row r="54" spans="1:33" x14ac:dyDescent="0.2">
      <c r="A54" s="17" t="s">
        <v>44</v>
      </c>
      <c r="B54" s="18">
        <v>438000</v>
      </c>
      <c r="C54" s="17"/>
      <c r="D54" s="18">
        <v>-887000</v>
      </c>
      <c r="E54" s="17"/>
      <c r="F54" s="18" t="s">
        <v>43</v>
      </c>
      <c r="G54" s="17"/>
      <c r="H54" s="18" t="s">
        <v>43</v>
      </c>
      <c r="I54" s="17"/>
      <c r="J54" s="18" t="s">
        <v>43</v>
      </c>
      <c r="K54" s="17"/>
      <c r="L54" s="18" t="s">
        <v>43</v>
      </c>
      <c r="M54" s="17"/>
      <c r="N54" s="18" t="s">
        <v>43</v>
      </c>
      <c r="O54" s="17"/>
      <c r="P54" s="18" t="s">
        <v>43</v>
      </c>
      <c r="Q54" s="17"/>
      <c r="R54" s="18" t="s">
        <v>43</v>
      </c>
      <c r="S54" s="17"/>
      <c r="T54" s="18" t="s">
        <v>43</v>
      </c>
      <c r="U54" s="17"/>
      <c r="V54" s="18" t="s">
        <v>43</v>
      </c>
      <c r="W54" s="17"/>
      <c r="X54" s="18" t="s">
        <v>43</v>
      </c>
      <c r="Y54" s="17"/>
      <c r="Z54" s="18" t="s">
        <v>43</v>
      </c>
      <c r="AA54" s="17"/>
      <c r="AB54" s="18" t="s">
        <v>43</v>
      </c>
      <c r="AC54" s="17"/>
      <c r="AD54" s="18" t="s">
        <v>43</v>
      </c>
      <c r="AE54" s="17"/>
      <c r="AF54" s="18" t="s">
        <v>43</v>
      </c>
      <c r="AG54" s="17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workbookViewId="0"/>
  </sheetViews>
  <sheetFormatPr defaultRowHeight="12.75" x14ac:dyDescent="0.2"/>
  <cols>
    <col min="1" max="1" width="50.7109375" style="16" customWidth="1"/>
    <col min="2" max="201" width="12.7109375" style="16" customWidth="1"/>
    <col min="202" max="16384" width="9.140625" style="16"/>
  </cols>
  <sheetData>
    <row r="1" spans="1:31" ht="20.25" x14ac:dyDescent="0.3">
      <c r="A1" s="23" t="s">
        <v>111</v>
      </c>
    </row>
    <row r="3" spans="1:31" x14ac:dyDescent="0.2">
      <c r="A3" s="22" t="s">
        <v>110</v>
      </c>
    </row>
    <row r="6" spans="1:31" x14ac:dyDescent="0.2">
      <c r="A6" s="21" t="s">
        <v>181</v>
      </c>
    </row>
    <row r="7" spans="1:31" x14ac:dyDescent="0.2">
      <c r="A7" s="19" t="s">
        <v>108</v>
      </c>
      <c r="B7" s="20" t="s">
        <v>107</v>
      </c>
      <c r="C7" s="19"/>
      <c r="D7" s="20" t="s">
        <v>106</v>
      </c>
      <c r="E7" s="19"/>
      <c r="F7" s="20" t="s">
        <v>105</v>
      </c>
      <c r="G7" s="19"/>
      <c r="H7" s="20" t="s">
        <v>104</v>
      </c>
      <c r="I7" s="19"/>
      <c r="J7" s="20" t="s">
        <v>103</v>
      </c>
      <c r="K7" s="19"/>
      <c r="L7" s="20" t="s">
        <v>102</v>
      </c>
      <c r="M7" s="19"/>
      <c r="N7" s="20" t="s">
        <v>101</v>
      </c>
      <c r="O7" s="19"/>
      <c r="P7" s="20" t="s">
        <v>100</v>
      </c>
      <c r="Q7" s="19"/>
      <c r="R7" s="20" t="s">
        <v>99</v>
      </c>
      <c r="S7" s="19"/>
      <c r="T7" s="20" t="s">
        <v>98</v>
      </c>
      <c r="U7" s="19"/>
      <c r="V7" s="20" t="s">
        <v>97</v>
      </c>
      <c r="W7" s="19"/>
      <c r="X7" s="20" t="s">
        <v>96</v>
      </c>
      <c r="Y7" s="19"/>
      <c r="Z7" s="20" t="s">
        <v>95</v>
      </c>
      <c r="AA7" s="19"/>
      <c r="AB7" s="20" t="s">
        <v>94</v>
      </c>
      <c r="AC7" s="19"/>
      <c r="AD7" s="20" t="s">
        <v>93</v>
      </c>
      <c r="AE7" s="19"/>
    </row>
    <row r="8" spans="1:31" x14ac:dyDescent="0.2">
      <c r="A8" s="19" t="s">
        <v>91</v>
      </c>
      <c r="B8" s="20" t="s">
        <v>90</v>
      </c>
      <c r="C8" s="19"/>
      <c r="D8" s="20" t="s">
        <v>90</v>
      </c>
      <c r="E8" s="19"/>
      <c r="F8" s="20" t="s">
        <v>90</v>
      </c>
      <c r="G8" s="19"/>
      <c r="H8" s="20" t="s">
        <v>90</v>
      </c>
      <c r="I8" s="19"/>
      <c r="J8" s="20" t="s">
        <v>90</v>
      </c>
      <c r="K8" s="19"/>
      <c r="L8" s="20" t="s">
        <v>90</v>
      </c>
      <c r="M8" s="19"/>
      <c r="N8" s="20" t="s">
        <v>90</v>
      </c>
      <c r="O8" s="19"/>
      <c r="P8" s="20" t="s">
        <v>90</v>
      </c>
      <c r="Q8" s="19"/>
      <c r="R8" s="20" t="s">
        <v>90</v>
      </c>
      <c r="S8" s="19"/>
      <c r="T8" s="20" t="s">
        <v>90</v>
      </c>
      <c r="U8" s="19"/>
      <c r="V8" s="20" t="s">
        <v>90</v>
      </c>
      <c r="W8" s="19"/>
      <c r="X8" s="20" t="s">
        <v>90</v>
      </c>
      <c r="Y8" s="19"/>
      <c r="Z8" s="20" t="s">
        <v>90</v>
      </c>
      <c r="AA8" s="19"/>
      <c r="AB8" s="20" t="s">
        <v>90</v>
      </c>
      <c r="AC8" s="19"/>
      <c r="AD8" s="20" t="s">
        <v>90</v>
      </c>
      <c r="AE8" s="19"/>
    </row>
    <row r="9" spans="1:31" ht="25.5" x14ac:dyDescent="0.2">
      <c r="A9" s="19" t="s">
        <v>89</v>
      </c>
      <c r="B9" s="20" t="s">
        <v>88</v>
      </c>
      <c r="C9" s="19"/>
      <c r="D9" s="20" t="s">
        <v>88</v>
      </c>
      <c r="E9" s="19"/>
      <c r="F9" s="20" t="s">
        <v>88</v>
      </c>
      <c r="G9" s="19"/>
      <c r="H9" s="20" t="s">
        <v>88</v>
      </c>
      <c r="I9" s="19"/>
      <c r="J9" s="20" t="s">
        <v>88</v>
      </c>
      <c r="K9" s="19"/>
      <c r="L9" s="20" t="s">
        <v>88</v>
      </c>
      <c r="M9" s="19"/>
      <c r="N9" s="20" t="s">
        <v>88</v>
      </c>
      <c r="O9" s="19"/>
      <c r="P9" s="20" t="s">
        <v>88</v>
      </c>
      <c r="Q9" s="19"/>
      <c r="R9" s="20" t="s">
        <v>88</v>
      </c>
      <c r="S9" s="19"/>
      <c r="T9" s="20" t="s">
        <v>88</v>
      </c>
      <c r="U9" s="19"/>
      <c r="V9" s="20" t="s">
        <v>88</v>
      </c>
      <c r="W9" s="19"/>
      <c r="X9" s="20" t="s">
        <v>88</v>
      </c>
      <c r="Y9" s="19"/>
      <c r="Z9" s="20" t="s">
        <v>88</v>
      </c>
      <c r="AA9" s="19"/>
      <c r="AB9" s="20" t="s">
        <v>88</v>
      </c>
      <c r="AC9" s="19"/>
      <c r="AD9" s="20" t="s">
        <v>88</v>
      </c>
      <c r="AE9" s="19"/>
    </row>
    <row r="10" spans="1:31" x14ac:dyDescent="0.2">
      <c r="A10" s="19" t="s">
        <v>87</v>
      </c>
      <c r="B10" s="20" t="s">
        <v>86</v>
      </c>
      <c r="C10" s="19"/>
      <c r="D10" s="20" t="s">
        <v>86</v>
      </c>
      <c r="E10" s="19"/>
      <c r="F10" s="20" t="s">
        <v>86</v>
      </c>
      <c r="G10" s="19"/>
      <c r="H10" s="20" t="s">
        <v>86</v>
      </c>
      <c r="I10" s="19"/>
      <c r="J10" s="20" t="s">
        <v>86</v>
      </c>
      <c r="K10" s="19"/>
      <c r="L10" s="20" t="s">
        <v>86</v>
      </c>
      <c r="M10" s="19"/>
      <c r="N10" s="20" t="s">
        <v>86</v>
      </c>
      <c r="O10" s="19"/>
      <c r="P10" s="20" t="s">
        <v>86</v>
      </c>
      <c r="Q10" s="19"/>
      <c r="R10" s="20" t="s">
        <v>86</v>
      </c>
      <c r="S10" s="19"/>
      <c r="T10" s="20" t="s">
        <v>86</v>
      </c>
      <c r="U10" s="19"/>
      <c r="V10" s="20" t="s">
        <v>86</v>
      </c>
      <c r="W10" s="19"/>
      <c r="X10" s="20" t="s">
        <v>86</v>
      </c>
      <c r="Y10" s="19"/>
      <c r="Z10" s="20" t="s">
        <v>86</v>
      </c>
      <c r="AA10" s="19"/>
      <c r="AB10" s="20" t="s">
        <v>86</v>
      </c>
      <c r="AC10" s="19"/>
      <c r="AD10" s="20" t="s">
        <v>86</v>
      </c>
      <c r="AE10" s="19"/>
    </row>
    <row r="11" spans="1:31" x14ac:dyDescent="0.2">
      <c r="A11" s="17" t="s">
        <v>180</v>
      </c>
      <c r="B11" s="18">
        <v>42815000</v>
      </c>
      <c r="C11" s="17"/>
      <c r="D11" s="18">
        <v>133449000</v>
      </c>
      <c r="E11" s="17"/>
      <c r="F11" s="18">
        <v>30855000</v>
      </c>
      <c r="G11" s="17"/>
      <c r="H11" s="18">
        <v>14383000</v>
      </c>
      <c r="I11" s="17"/>
      <c r="J11" s="18">
        <v>54813000</v>
      </c>
      <c r="K11" s="17"/>
      <c r="L11" s="18">
        <v>50292000</v>
      </c>
      <c r="M11" s="17"/>
      <c r="N11" s="18">
        <v>47945000</v>
      </c>
      <c r="O11" s="17"/>
      <c r="P11" s="18">
        <v>42392000</v>
      </c>
      <c r="Q11" s="17"/>
      <c r="R11" s="18">
        <v>45372000</v>
      </c>
      <c r="S11" s="17"/>
      <c r="T11" s="18">
        <v>11344000</v>
      </c>
      <c r="U11" s="17"/>
      <c r="V11" s="18">
        <v>38222000</v>
      </c>
      <c r="W11" s="17"/>
      <c r="X11" s="18">
        <v>66919000</v>
      </c>
      <c r="Y11" s="17"/>
      <c r="Z11" s="18">
        <v>40396000</v>
      </c>
      <c r="AA11" s="17"/>
      <c r="AB11" s="18">
        <v>42852000</v>
      </c>
      <c r="AC11" s="17"/>
      <c r="AD11" s="18">
        <v>22596000</v>
      </c>
      <c r="AE11" s="17"/>
    </row>
    <row r="12" spans="1:31" x14ac:dyDescent="0.2">
      <c r="A12" s="17" t="s">
        <v>179</v>
      </c>
      <c r="B12" s="18" t="s">
        <v>43</v>
      </c>
      <c r="C12" s="17"/>
      <c r="D12" s="18" t="s">
        <v>43</v>
      </c>
      <c r="E12" s="17"/>
      <c r="F12" s="18" t="s">
        <v>43</v>
      </c>
      <c r="G12" s="17"/>
      <c r="H12" s="18" t="s">
        <v>43</v>
      </c>
      <c r="I12" s="17"/>
      <c r="J12" s="18" t="s">
        <v>43</v>
      </c>
      <c r="K12" s="17"/>
      <c r="L12" s="18" t="s">
        <v>43</v>
      </c>
      <c r="M12" s="17"/>
      <c r="N12" s="18" t="s">
        <v>43</v>
      </c>
      <c r="O12" s="17"/>
      <c r="P12" s="18" t="s">
        <v>43</v>
      </c>
      <c r="Q12" s="17"/>
      <c r="R12" s="18">
        <v>78871000</v>
      </c>
      <c r="S12" s="17"/>
      <c r="T12" s="18">
        <v>80951000</v>
      </c>
      <c r="U12" s="17"/>
      <c r="V12" s="18" t="s">
        <v>43</v>
      </c>
      <c r="W12" s="17"/>
      <c r="X12" s="18" t="s">
        <v>43</v>
      </c>
      <c r="Y12" s="17"/>
      <c r="Z12" s="18" t="s">
        <v>43</v>
      </c>
      <c r="AA12" s="17"/>
      <c r="AB12" s="18" t="s">
        <v>43</v>
      </c>
      <c r="AC12" s="17"/>
      <c r="AD12" s="18" t="s">
        <v>43</v>
      </c>
      <c r="AE12" s="17"/>
    </row>
    <row r="13" spans="1:31" x14ac:dyDescent="0.2">
      <c r="A13" s="17" t="s">
        <v>178</v>
      </c>
      <c r="B13" s="18">
        <v>126496000</v>
      </c>
      <c r="C13" s="17"/>
      <c r="D13" s="18">
        <v>180940000</v>
      </c>
      <c r="E13" s="17"/>
      <c r="F13" s="18">
        <v>120954000</v>
      </c>
      <c r="G13" s="17"/>
      <c r="H13" s="18">
        <v>125453000</v>
      </c>
      <c r="I13" s="17"/>
      <c r="J13" s="18">
        <v>60015000</v>
      </c>
      <c r="K13" s="17"/>
      <c r="L13" s="18">
        <v>92612000</v>
      </c>
      <c r="M13" s="17"/>
      <c r="N13" s="18">
        <v>85530000</v>
      </c>
      <c r="O13" s="17"/>
      <c r="P13" s="18">
        <v>91141000</v>
      </c>
      <c r="Q13" s="17"/>
      <c r="R13" s="18" t="s">
        <v>43</v>
      </c>
      <c r="S13" s="17"/>
      <c r="T13" s="18" t="s">
        <v>43</v>
      </c>
      <c r="U13" s="17"/>
      <c r="V13" s="18" t="s">
        <v>43</v>
      </c>
      <c r="W13" s="17"/>
      <c r="X13" s="18" t="s">
        <v>43</v>
      </c>
      <c r="Y13" s="17"/>
      <c r="Z13" s="18" t="s">
        <v>43</v>
      </c>
      <c r="AA13" s="17"/>
      <c r="AB13" s="18" t="s">
        <v>43</v>
      </c>
      <c r="AC13" s="17"/>
      <c r="AD13" s="18" t="s">
        <v>43</v>
      </c>
      <c r="AE13" s="17"/>
    </row>
    <row r="14" spans="1:31" x14ac:dyDescent="0.2">
      <c r="A14" s="17" t="s">
        <v>177</v>
      </c>
      <c r="B14" s="18">
        <v>152711000</v>
      </c>
      <c r="C14" s="17"/>
      <c r="D14" s="18">
        <v>134244000</v>
      </c>
      <c r="E14" s="17"/>
      <c r="F14" s="18">
        <v>121756000</v>
      </c>
      <c r="G14" s="17"/>
      <c r="H14" s="18">
        <v>110886000</v>
      </c>
      <c r="I14" s="17"/>
      <c r="J14" s="18">
        <v>100009000</v>
      </c>
      <c r="K14" s="17"/>
      <c r="L14" s="18">
        <v>92646000</v>
      </c>
      <c r="M14" s="17"/>
      <c r="N14" s="18">
        <v>86846000</v>
      </c>
      <c r="O14" s="17"/>
      <c r="P14" s="18">
        <v>85463000</v>
      </c>
      <c r="Q14" s="17"/>
      <c r="R14" s="18">
        <v>80339000</v>
      </c>
      <c r="S14" s="17"/>
      <c r="T14" s="18">
        <v>72144000</v>
      </c>
      <c r="U14" s="17"/>
      <c r="V14" s="18">
        <v>67389000</v>
      </c>
      <c r="W14" s="17"/>
      <c r="X14" s="18">
        <v>78021000</v>
      </c>
      <c r="Y14" s="17"/>
      <c r="Z14" s="18">
        <v>77864000</v>
      </c>
      <c r="AA14" s="17"/>
      <c r="AB14" s="18">
        <v>68440000</v>
      </c>
      <c r="AC14" s="17"/>
      <c r="AD14" s="18">
        <v>61261000</v>
      </c>
      <c r="AE14" s="17"/>
    </row>
    <row r="15" spans="1:31" x14ac:dyDescent="0.2">
      <c r="A15" s="17" t="s">
        <v>176</v>
      </c>
      <c r="B15" s="18">
        <v>2342000</v>
      </c>
      <c r="C15" s="17"/>
      <c r="D15" s="18">
        <v>2662000</v>
      </c>
      <c r="E15" s="17"/>
      <c r="F15" s="18">
        <v>3361000</v>
      </c>
      <c r="G15" s="17"/>
      <c r="H15" s="18">
        <v>5107000</v>
      </c>
      <c r="I15" s="17"/>
      <c r="J15" s="18">
        <v>5906000</v>
      </c>
      <c r="K15" s="17"/>
      <c r="L15" s="18">
        <v>5446000</v>
      </c>
      <c r="M15" s="17"/>
      <c r="N15" s="18">
        <v>6436000</v>
      </c>
      <c r="O15" s="17"/>
      <c r="P15" s="18">
        <v>9190000</v>
      </c>
      <c r="Q15" s="17"/>
      <c r="R15" s="18">
        <v>10949000</v>
      </c>
      <c r="S15" s="17"/>
      <c r="T15" s="18">
        <v>3698000</v>
      </c>
      <c r="U15" s="17"/>
      <c r="V15" s="18">
        <v>1692000</v>
      </c>
      <c r="W15" s="17"/>
      <c r="X15" s="18">
        <v>3584000</v>
      </c>
      <c r="Y15" s="17"/>
      <c r="Z15" s="18">
        <v>4726000</v>
      </c>
      <c r="AA15" s="17"/>
      <c r="AB15" s="18">
        <v>3869000</v>
      </c>
      <c r="AC15" s="17"/>
      <c r="AD15" s="18">
        <v>3764000</v>
      </c>
      <c r="AE15" s="17"/>
    </row>
    <row r="16" spans="1:31" x14ac:dyDescent="0.2">
      <c r="A16" s="17" t="s">
        <v>175</v>
      </c>
      <c r="B16" s="18">
        <v>150369000</v>
      </c>
      <c r="C16" s="17"/>
      <c r="D16" s="18">
        <v>131582000</v>
      </c>
      <c r="E16" s="17"/>
      <c r="F16" s="18">
        <v>118395000</v>
      </c>
      <c r="G16" s="17"/>
      <c r="H16" s="18">
        <v>105779000</v>
      </c>
      <c r="I16" s="17"/>
      <c r="J16" s="18">
        <v>94103000</v>
      </c>
      <c r="K16" s="17"/>
      <c r="L16" s="18">
        <v>87200000</v>
      </c>
      <c r="M16" s="17"/>
      <c r="N16" s="18">
        <v>80410000</v>
      </c>
      <c r="O16" s="17"/>
      <c r="P16" s="18">
        <v>76273000</v>
      </c>
      <c r="Q16" s="17"/>
      <c r="R16" s="18">
        <v>69390000</v>
      </c>
      <c r="S16" s="17"/>
      <c r="T16" s="18">
        <v>68446000</v>
      </c>
      <c r="U16" s="17"/>
      <c r="V16" s="18">
        <v>65697000</v>
      </c>
      <c r="W16" s="17"/>
      <c r="X16" s="18">
        <v>74437000</v>
      </c>
      <c r="Y16" s="17"/>
      <c r="Z16" s="18">
        <v>73138000</v>
      </c>
      <c r="AA16" s="17"/>
      <c r="AB16" s="18">
        <v>64571000</v>
      </c>
      <c r="AC16" s="17"/>
      <c r="AD16" s="18">
        <v>57497000</v>
      </c>
      <c r="AE16" s="17"/>
    </row>
    <row r="17" spans="1:31" x14ac:dyDescent="0.2">
      <c r="A17" s="17" t="s">
        <v>174</v>
      </c>
      <c r="B17" s="18">
        <v>36644000</v>
      </c>
      <c r="C17" s="17"/>
      <c r="D17" s="18">
        <v>30167000</v>
      </c>
      <c r="E17" s="17"/>
      <c r="F17" s="18">
        <v>31627000</v>
      </c>
      <c r="G17" s="17"/>
      <c r="H17" s="18">
        <v>25673000</v>
      </c>
      <c r="I17" s="17"/>
      <c r="J17" s="18">
        <v>27946000</v>
      </c>
      <c r="K17" s="17"/>
      <c r="L17" s="18">
        <v>27788000</v>
      </c>
      <c r="M17" s="17"/>
      <c r="N17" s="18">
        <v>23134000</v>
      </c>
      <c r="O17" s="17"/>
      <c r="P17" s="18">
        <v>22047000</v>
      </c>
      <c r="Q17" s="17"/>
      <c r="R17" s="18">
        <v>19829000</v>
      </c>
      <c r="S17" s="17"/>
      <c r="T17" s="18">
        <v>20668000</v>
      </c>
      <c r="U17" s="17"/>
      <c r="V17" s="18">
        <v>19763000</v>
      </c>
      <c r="W17" s="17"/>
      <c r="X17" s="18">
        <v>21361000</v>
      </c>
      <c r="Y17" s="17"/>
      <c r="Z17" s="18">
        <v>18437000</v>
      </c>
      <c r="AA17" s="17"/>
      <c r="AB17" s="18">
        <v>15886000</v>
      </c>
      <c r="AC17" s="17"/>
      <c r="AD17" s="18">
        <v>16123000</v>
      </c>
      <c r="AE17" s="17"/>
    </row>
    <row r="18" spans="1:31" x14ac:dyDescent="0.2">
      <c r="A18" s="17" t="s">
        <v>173</v>
      </c>
      <c r="B18" s="18">
        <v>3537000</v>
      </c>
      <c r="C18" s="17"/>
      <c r="D18" s="18">
        <v>6694000</v>
      </c>
      <c r="E18" s="17"/>
      <c r="F18" s="18">
        <v>6317000</v>
      </c>
      <c r="G18" s="17"/>
      <c r="H18" s="18">
        <v>4648000</v>
      </c>
      <c r="I18" s="17"/>
      <c r="J18" s="18">
        <v>3115000</v>
      </c>
      <c r="K18" s="17"/>
      <c r="L18" s="18">
        <v>2914000</v>
      </c>
      <c r="M18" s="17"/>
      <c r="N18" s="18">
        <v>3864000</v>
      </c>
      <c r="O18" s="17"/>
      <c r="P18" s="18">
        <v>3843000</v>
      </c>
      <c r="Q18" s="17"/>
      <c r="R18" s="18">
        <v>4513000</v>
      </c>
      <c r="S18" s="17"/>
      <c r="T18" s="18">
        <v>4263000</v>
      </c>
      <c r="U18" s="17"/>
      <c r="V18" s="18">
        <v>3040000</v>
      </c>
      <c r="W18" s="17"/>
      <c r="X18" s="18">
        <v>2870000</v>
      </c>
      <c r="Y18" s="17"/>
      <c r="Z18" s="18">
        <v>3068000</v>
      </c>
      <c r="AA18" s="17"/>
      <c r="AB18" s="18">
        <v>3594000</v>
      </c>
      <c r="AC18" s="17"/>
      <c r="AD18" s="18">
        <v>5709000</v>
      </c>
      <c r="AE18" s="17"/>
    </row>
    <row r="19" spans="1:31" x14ac:dyDescent="0.2">
      <c r="A19" s="17" t="s">
        <v>172</v>
      </c>
      <c r="B19" s="18">
        <v>40181000</v>
      </c>
      <c r="C19" s="17"/>
      <c r="D19" s="18">
        <v>36861000</v>
      </c>
      <c r="E19" s="17"/>
      <c r="F19" s="18">
        <v>37944000</v>
      </c>
      <c r="G19" s="17"/>
      <c r="H19" s="18">
        <v>30321000</v>
      </c>
      <c r="I19" s="17"/>
      <c r="J19" s="18">
        <v>31061000</v>
      </c>
      <c r="K19" s="17"/>
      <c r="L19" s="18">
        <v>30702000</v>
      </c>
      <c r="M19" s="17"/>
      <c r="N19" s="18">
        <v>26998000</v>
      </c>
      <c r="O19" s="17"/>
      <c r="P19" s="18">
        <v>25890000</v>
      </c>
      <c r="Q19" s="17"/>
      <c r="R19" s="18">
        <v>24342000</v>
      </c>
      <c r="S19" s="17"/>
      <c r="T19" s="18">
        <v>24931000</v>
      </c>
      <c r="U19" s="17"/>
      <c r="V19" s="18">
        <v>22803000</v>
      </c>
      <c r="W19" s="17"/>
      <c r="X19" s="18">
        <v>24231000</v>
      </c>
      <c r="Y19" s="17"/>
      <c r="Z19" s="18">
        <v>21505000</v>
      </c>
      <c r="AA19" s="17"/>
      <c r="AB19" s="18">
        <v>19480000</v>
      </c>
      <c r="AC19" s="17"/>
      <c r="AD19" s="18">
        <v>21832000</v>
      </c>
      <c r="AE19" s="17"/>
    </row>
    <row r="20" spans="1:31" x14ac:dyDescent="0.2">
      <c r="A20" s="17" t="s">
        <v>171</v>
      </c>
      <c r="B20" s="18" t="s">
        <v>43</v>
      </c>
      <c r="C20" s="17"/>
      <c r="D20" s="18" t="s">
        <v>43</v>
      </c>
      <c r="E20" s="17"/>
      <c r="F20" s="18">
        <v>1996000</v>
      </c>
      <c r="G20" s="17"/>
      <c r="H20" s="18">
        <v>1823000</v>
      </c>
      <c r="I20" s="17"/>
      <c r="J20" s="18">
        <v>1858000</v>
      </c>
      <c r="K20" s="17"/>
      <c r="L20" s="18">
        <v>945000</v>
      </c>
      <c r="M20" s="17"/>
      <c r="N20" s="18">
        <v>1509000</v>
      </c>
      <c r="O20" s="17"/>
      <c r="P20" s="18">
        <v>1079000</v>
      </c>
      <c r="Q20" s="17"/>
      <c r="R20" s="18">
        <v>630000</v>
      </c>
      <c r="S20" s="17"/>
      <c r="T20" s="18">
        <v>440000</v>
      </c>
      <c r="U20" s="17"/>
      <c r="V20" s="18">
        <v>994000</v>
      </c>
      <c r="W20" s="17"/>
      <c r="X20" s="18">
        <v>408000</v>
      </c>
      <c r="Y20" s="17"/>
      <c r="Z20" s="18">
        <v>1763000</v>
      </c>
      <c r="AA20" s="17"/>
      <c r="AB20" s="18">
        <v>3785000</v>
      </c>
      <c r="AC20" s="17"/>
      <c r="AD20" s="18">
        <v>3398000</v>
      </c>
      <c r="AE20" s="17"/>
    </row>
    <row r="21" spans="1:31" x14ac:dyDescent="0.2">
      <c r="A21" s="17" t="s">
        <v>170</v>
      </c>
      <c r="B21" s="18">
        <v>17635000</v>
      </c>
      <c r="C21" s="17"/>
      <c r="D21" s="18">
        <v>20646000</v>
      </c>
      <c r="E21" s="17"/>
      <c r="F21" s="18">
        <v>30573000</v>
      </c>
      <c r="G21" s="17"/>
      <c r="H21" s="18">
        <v>18376000</v>
      </c>
      <c r="I21" s="17"/>
      <c r="J21" s="18">
        <v>11210000</v>
      </c>
      <c r="K21" s="17"/>
      <c r="L21" s="18">
        <v>12232000</v>
      </c>
      <c r="M21" s="17"/>
      <c r="N21" s="18">
        <v>9760000</v>
      </c>
      <c r="O21" s="17"/>
      <c r="P21" s="18">
        <v>6155000</v>
      </c>
      <c r="Q21" s="17"/>
      <c r="R21" s="18">
        <v>6236000</v>
      </c>
      <c r="S21" s="17"/>
      <c r="T21" s="18">
        <v>11098000</v>
      </c>
      <c r="U21" s="17"/>
      <c r="V21" s="18">
        <v>13835000</v>
      </c>
      <c r="W21" s="17"/>
      <c r="X21" s="18">
        <v>13771000</v>
      </c>
      <c r="Y21" s="17"/>
      <c r="Z21" s="18">
        <v>13555000</v>
      </c>
      <c r="AA21" s="17"/>
      <c r="AB21" s="18">
        <v>16040000</v>
      </c>
      <c r="AC21" s="17"/>
      <c r="AD21" s="18">
        <v>6694000</v>
      </c>
      <c r="AE21" s="17"/>
    </row>
    <row r="22" spans="1:31" x14ac:dyDescent="0.2">
      <c r="A22" s="17" t="s">
        <v>169</v>
      </c>
      <c r="B22" s="18">
        <v>118377000</v>
      </c>
      <c r="C22" s="17"/>
      <c r="D22" s="18">
        <v>99159000</v>
      </c>
      <c r="E22" s="17"/>
      <c r="F22" s="18">
        <v>72055000</v>
      </c>
      <c r="G22" s="17"/>
      <c r="H22" s="18">
        <v>44695000</v>
      </c>
      <c r="I22" s="17"/>
      <c r="J22" s="18">
        <v>37917000</v>
      </c>
      <c r="K22" s="17"/>
      <c r="L22" s="18">
        <v>36281000</v>
      </c>
      <c r="M22" s="17"/>
      <c r="N22" s="18">
        <v>36134000</v>
      </c>
      <c r="O22" s="17"/>
      <c r="P22" s="18">
        <v>25116000</v>
      </c>
      <c r="Q22" s="17"/>
      <c r="R22" s="18">
        <v>20377000</v>
      </c>
      <c r="S22" s="17"/>
      <c r="T22" s="18">
        <v>20683000</v>
      </c>
      <c r="U22" s="17"/>
      <c r="V22" s="18">
        <v>18880000</v>
      </c>
      <c r="W22" s="17"/>
      <c r="X22" s="18">
        <v>35643000</v>
      </c>
      <c r="Y22" s="17"/>
      <c r="Z22" s="18">
        <v>32817000</v>
      </c>
      <c r="AA22" s="17"/>
      <c r="AB22" s="18">
        <v>30544000</v>
      </c>
      <c r="AC22" s="17"/>
      <c r="AD22" s="18">
        <v>28231000</v>
      </c>
      <c r="AE22" s="17"/>
    </row>
    <row r="23" spans="1:31" x14ac:dyDescent="0.2">
      <c r="A23" s="17" t="s">
        <v>125</v>
      </c>
      <c r="B23" s="18" t="s">
        <v>43</v>
      </c>
      <c r="C23" s="17"/>
      <c r="D23" s="18" t="s">
        <v>43</v>
      </c>
      <c r="E23" s="17"/>
      <c r="F23" s="18">
        <v>9857000</v>
      </c>
      <c r="G23" s="17"/>
      <c r="H23" s="18">
        <v>10710000</v>
      </c>
      <c r="I23" s="17"/>
      <c r="J23" s="18">
        <v>15290000</v>
      </c>
      <c r="K23" s="17"/>
      <c r="L23" s="18">
        <v>16579000</v>
      </c>
      <c r="M23" s="17"/>
      <c r="N23" s="18">
        <v>16752000</v>
      </c>
      <c r="O23" s="17"/>
      <c r="P23" s="18">
        <v>10622000</v>
      </c>
      <c r="Q23" s="17"/>
      <c r="R23" s="18">
        <v>9033000</v>
      </c>
      <c r="S23" s="17"/>
      <c r="T23" s="18">
        <v>8989000</v>
      </c>
      <c r="U23" s="17"/>
      <c r="V23" s="18">
        <v>5874000</v>
      </c>
      <c r="W23" s="17"/>
      <c r="X23" s="18">
        <v>5937000</v>
      </c>
      <c r="Y23" s="17"/>
      <c r="Z23" s="18">
        <v>6317000</v>
      </c>
      <c r="AA23" s="17"/>
      <c r="AB23" s="18">
        <v>5730000</v>
      </c>
      <c r="AC23" s="17"/>
      <c r="AD23" s="18">
        <v>6809000</v>
      </c>
      <c r="AE23" s="17"/>
    </row>
    <row r="24" spans="1:31" x14ac:dyDescent="0.2">
      <c r="A24" s="17" t="s">
        <v>168</v>
      </c>
      <c r="B24" s="18" t="s">
        <v>43</v>
      </c>
      <c r="C24" s="17"/>
      <c r="D24" s="18" t="s">
        <v>43</v>
      </c>
      <c r="E24" s="17"/>
      <c r="F24" s="18">
        <v>5732000</v>
      </c>
      <c r="G24" s="17"/>
      <c r="H24" s="18" t="s">
        <v>43</v>
      </c>
      <c r="I24" s="17"/>
      <c r="J24" s="18" t="s">
        <v>43</v>
      </c>
      <c r="K24" s="17"/>
      <c r="L24" s="18" t="s">
        <v>43</v>
      </c>
      <c r="M24" s="17"/>
      <c r="N24" s="18" t="s">
        <v>43</v>
      </c>
      <c r="O24" s="17"/>
      <c r="P24" s="18" t="s">
        <v>43</v>
      </c>
      <c r="Q24" s="17"/>
      <c r="R24" s="18" t="s">
        <v>43</v>
      </c>
      <c r="S24" s="17"/>
      <c r="T24" s="18" t="s">
        <v>43</v>
      </c>
      <c r="U24" s="17"/>
      <c r="V24" s="18" t="s">
        <v>43</v>
      </c>
      <c r="W24" s="17"/>
      <c r="X24" s="18" t="s">
        <v>43</v>
      </c>
      <c r="Y24" s="17"/>
      <c r="Z24" s="18" t="s">
        <v>43</v>
      </c>
      <c r="AA24" s="17"/>
      <c r="AB24" s="18" t="s">
        <v>43</v>
      </c>
      <c r="AC24" s="17"/>
      <c r="AD24" s="18" t="s">
        <v>43</v>
      </c>
      <c r="AE24" s="17"/>
    </row>
    <row r="25" spans="1:31" x14ac:dyDescent="0.2">
      <c r="A25" s="17" t="s">
        <v>167</v>
      </c>
      <c r="B25" s="18">
        <v>495873000</v>
      </c>
      <c r="C25" s="17"/>
      <c r="D25" s="18">
        <v>602637000</v>
      </c>
      <c r="E25" s="17"/>
      <c r="F25" s="18">
        <v>428361000</v>
      </c>
      <c r="G25" s="17"/>
      <c r="H25" s="18">
        <v>351540000</v>
      </c>
      <c r="I25" s="17"/>
      <c r="J25" s="18">
        <v>306267000</v>
      </c>
      <c r="K25" s="17"/>
      <c r="L25" s="18">
        <v>326843000</v>
      </c>
      <c r="M25" s="17"/>
      <c r="N25" s="18">
        <v>305038000</v>
      </c>
      <c r="O25" s="17"/>
      <c r="P25" s="18">
        <v>278668000</v>
      </c>
      <c r="Q25" s="17"/>
      <c r="R25" s="18">
        <v>254251000</v>
      </c>
      <c r="S25" s="17"/>
      <c r="T25" s="18">
        <v>226882000</v>
      </c>
      <c r="U25" s="17"/>
      <c r="V25" s="18">
        <v>166305000</v>
      </c>
      <c r="W25" s="17"/>
      <c r="X25" s="18">
        <v>221346000</v>
      </c>
      <c r="Y25" s="17"/>
      <c r="Z25" s="18">
        <v>189491000</v>
      </c>
      <c r="AA25" s="17"/>
      <c r="AB25" s="18">
        <v>183002000</v>
      </c>
      <c r="AC25" s="17"/>
      <c r="AD25" s="18">
        <v>147057000</v>
      </c>
      <c r="AE25" s="17"/>
    </row>
    <row r="26" spans="1:31" x14ac:dyDescent="0.2">
      <c r="A26" s="17" t="s">
        <v>166</v>
      </c>
      <c r="B26" s="18">
        <v>29129000</v>
      </c>
      <c r="C26" s="17"/>
      <c r="D26" s="18">
        <v>29064000</v>
      </c>
      <c r="E26" s="17"/>
      <c r="F26" s="18">
        <v>25859000</v>
      </c>
      <c r="G26" s="17"/>
      <c r="H26" s="18">
        <v>23423000</v>
      </c>
      <c r="I26" s="17"/>
      <c r="J26" s="18">
        <v>24460000</v>
      </c>
      <c r="K26" s="17"/>
      <c r="L26" s="18">
        <v>23714000</v>
      </c>
      <c r="M26" s="17"/>
      <c r="N26" s="18">
        <v>23211000</v>
      </c>
      <c r="O26" s="17"/>
      <c r="P26" s="18">
        <v>21825000</v>
      </c>
      <c r="Q26" s="17"/>
      <c r="R26" s="18">
        <v>22063000</v>
      </c>
      <c r="S26" s="17"/>
      <c r="T26" s="18">
        <v>21899000</v>
      </c>
      <c r="U26" s="17"/>
      <c r="V26" s="18">
        <v>21831000</v>
      </c>
      <c r="W26" s="17"/>
      <c r="X26" s="18">
        <v>22107000</v>
      </c>
      <c r="Y26" s="17"/>
      <c r="Z26" s="18">
        <v>23241000</v>
      </c>
      <c r="AA26" s="17"/>
      <c r="AB26" s="18">
        <v>21849000</v>
      </c>
      <c r="AC26" s="17"/>
      <c r="AD26" s="18">
        <v>15986000</v>
      </c>
      <c r="AE26" s="17"/>
    </row>
    <row r="27" spans="1:31" x14ac:dyDescent="0.2">
      <c r="A27" s="17" t="s">
        <v>165</v>
      </c>
      <c r="B27" s="18">
        <v>120726000</v>
      </c>
      <c r="C27" s="17"/>
      <c r="D27" s="18">
        <v>111071000</v>
      </c>
      <c r="E27" s="17"/>
      <c r="F27" s="18">
        <v>99804000</v>
      </c>
      <c r="G27" s="17"/>
      <c r="H27" s="18">
        <v>90508000</v>
      </c>
      <c r="I27" s="17"/>
      <c r="J27" s="18">
        <v>80279000</v>
      </c>
      <c r="K27" s="17"/>
      <c r="L27" s="18">
        <v>79518000</v>
      </c>
      <c r="M27" s="17"/>
      <c r="N27" s="18">
        <v>83451000</v>
      </c>
      <c r="O27" s="17"/>
      <c r="P27" s="18">
        <v>83190000</v>
      </c>
      <c r="Q27" s="17"/>
      <c r="R27" s="18">
        <v>83362000</v>
      </c>
      <c r="S27" s="17"/>
      <c r="T27" s="18">
        <v>86909000</v>
      </c>
      <c r="U27" s="17"/>
      <c r="V27" s="18">
        <v>83503000</v>
      </c>
      <c r="W27" s="17"/>
      <c r="X27" s="18">
        <v>82802000</v>
      </c>
      <c r="Y27" s="17"/>
      <c r="Z27" s="18">
        <v>74922000</v>
      </c>
      <c r="AA27" s="17"/>
      <c r="AB27" s="18">
        <v>61433000</v>
      </c>
      <c r="AC27" s="17"/>
      <c r="AD27" s="18">
        <v>57029000</v>
      </c>
      <c r="AE27" s="17"/>
    </row>
    <row r="28" spans="1:31" x14ac:dyDescent="0.2">
      <c r="A28" s="17" t="s">
        <v>164</v>
      </c>
      <c r="B28" s="18">
        <v>201827000</v>
      </c>
      <c r="C28" s="17"/>
      <c r="D28" s="18">
        <v>186405000</v>
      </c>
      <c r="E28" s="17"/>
      <c r="F28" s="18">
        <v>178378000</v>
      </c>
      <c r="G28" s="17"/>
      <c r="H28" s="18">
        <v>174667000</v>
      </c>
      <c r="I28" s="17"/>
      <c r="J28" s="18">
        <v>168452000</v>
      </c>
      <c r="K28" s="17"/>
      <c r="L28" s="18">
        <v>171726000</v>
      </c>
      <c r="M28" s="17"/>
      <c r="N28" s="18">
        <v>175125000</v>
      </c>
      <c r="O28" s="17"/>
      <c r="P28" s="18">
        <v>170202000</v>
      </c>
      <c r="Q28" s="17"/>
      <c r="R28" s="18">
        <v>167470000</v>
      </c>
      <c r="S28" s="17"/>
      <c r="T28" s="18">
        <v>176667000</v>
      </c>
      <c r="U28" s="17"/>
      <c r="V28" s="18">
        <v>162142000</v>
      </c>
      <c r="W28" s="17"/>
      <c r="X28" s="18">
        <v>163840000</v>
      </c>
      <c r="Y28" s="17"/>
      <c r="Z28" s="18">
        <v>159462000</v>
      </c>
      <c r="AA28" s="17"/>
      <c r="AB28" s="18">
        <v>158286000</v>
      </c>
      <c r="AC28" s="17"/>
      <c r="AD28" s="18">
        <v>145513000</v>
      </c>
      <c r="AE28" s="17"/>
    </row>
    <row r="29" spans="1:31" x14ac:dyDescent="0.2">
      <c r="A29" s="17" t="s">
        <v>163</v>
      </c>
      <c r="B29" s="18">
        <v>7816000</v>
      </c>
      <c r="C29" s="17"/>
      <c r="D29" s="18">
        <v>9633000</v>
      </c>
      <c r="E29" s="17"/>
      <c r="F29" s="18">
        <v>6179000</v>
      </c>
      <c r="G29" s="17"/>
      <c r="H29" s="18">
        <v>8900000</v>
      </c>
      <c r="I29" s="17"/>
      <c r="J29" s="18">
        <v>9967000</v>
      </c>
      <c r="K29" s="17"/>
      <c r="L29" s="18">
        <v>6052000</v>
      </c>
      <c r="M29" s="17"/>
      <c r="N29" s="18">
        <v>4028000</v>
      </c>
      <c r="O29" s="17"/>
      <c r="P29" s="18">
        <v>4499000</v>
      </c>
      <c r="Q29" s="17"/>
      <c r="R29" s="18">
        <v>1881000</v>
      </c>
      <c r="S29" s="17"/>
      <c r="T29" s="18">
        <v>2361000</v>
      </c>
      <c r="U29" s="17"/>
      <c r="V29" s="18">
        <v>2132000</v>
      </c>
      <c r="W29" s="17"/>
      <c r="X29" s="18">
        <v>2892000</v>
      </c>
      <c r="Y29" s="17"/>
      <c r="Z29" s="18">
        <v>6114000</v>
      </c>
      <c r="AA29" s="17"/>
      <c r="AB29" s="18">
        <v>6133000</v>
      </c>
      <c r="AC29" s="17"/>
      <c r="AD29" s="18">
        <v>5727000</v>
      </c>
      <c r="AE29" s="17"/>
    </row>
    <row r="30" spans="1:31" x14ac:dyDescent="0.2">
      <c r="A30" s="17" t="s">
        <v>162</v>
      </c>
      <c r="B30" s="18">
        <v>359498000</v>
      </c>
      <c r="C30" s="17"/>
      <c r="D30" s="18">
        <v>336173000</v>
      </c>
      <c r="E30" s="17"/>
      <c r="F30" s="18">
        <v>310220000</v>
      </c>
      <c r="G30" s="17"/>
      <c r="H30" s="18">
        <v>297498000</v>
      </c>
      <c r="I30" s="17"/>
      <c r="J30" s="18">
        <v>283158000</v>
      </c>
      <c r="K30" s="17"/>
      <c r="L30" s="18">
        <v>281010000</v>
      </c>
      <c r="M30" s="17"/>
      <c r="N30" s="18">
        <v>285815000</v>
      </c>
      <c r="O30" s="17"/>
      <c r="P30" s="18">
        <v>279716000</v>
      </c>
      <c r="Q30" s="17"/>
      <c r="R30" s="18">
        <v>274776000</v>
      </c>
      <c r="S30" s="17"/>
      <c r="T30" s="18">
        <v>287836000</v>
      </c>
      <c r="U30" s="17"/>
      <c r="V30" s="18">
        <v>269608000</v>
      </c>
      <c r="W30" s="17"/>
      <c r="X30" s="18">
        <v>271641000</v>
      </c>
      <c r="Y30" s="17"/>
      <c r="Z30" s="18">
        <v>263739000</v>
      </c>
      <c r="AA30" s="17"/>
      <c r="AB30" s="18">
        <v>247701000</v>
      </c>
      <c r="AC30" s="17"/>
      <c r="AD30" s="18">
        <v>224255000</v>
      </c>
      <c r="AE30" s="17"/>
    </row>
    <row r="31" spans="1:31" x14ac:dyDescent="0.2">
      <c r="A31" s="17" t="s">
        <v>161</v>
      </c>
      <c r="B31" s="18">
        <v>220964000</v>
      </c>
      <c r="C31" s="17"/>
      <c r="D31" s="18">
        <v>204283000</v>
      </c>
      <c r="E31" s="17"/>
      <c r="F31" s="18">
        <v>196174000</v>
      </c>
      <c r="G31" s="17"/>
      <c r="H31" s="18">
        <v>199914000</v>
      </c>
      <c r="I31" s="17"/>
      <c r="J31" s="18">
        <v>191713000</v>
      </c>
      <c r="K31" s="17"/>
      <c r="L31" s="18">
        <v>188610000</v>
      </c>
      <c r="M31" s="17"/>
      <c r="N31" s="18">
        <v>188431000</v>
      </c>
      <c r="O31" s="17"/>
      <c r="P31" s="18">
        <v>176940000</v>
      </c>
      <c r="Q31" s="17"/>
      <c r="R31" s="18">
        <v>166346000</v>
      </c>
      <c r="S31" s="17"/>
      <c r="T31" s="18">
        <v>164946000</v>
      </c>
      <c r="U31" s="17"/>
      <c r="V31" s="18">
        <v>152464000</v>
      </c>
      <c r="W31" s="17"/>
      <c r="X31" s="18">
        <v>140186000</v>
      </c>
      <c r="Y31" s="17"/>
      <c r="Z31" s="18">
        <v>126856000</v>
      </c>
      <c r="AA31" s="17"/>
      <c r="AB31" s="18">
        <v>120634000</v>
      </c>
      <c r="AC31" s="17"/>
      <c r="AD31" s="18">
        <v>103708000</v>
      </c>
      <c r="AE31" s="17"/>
    </row>
    <row r="32" spans="1:31" x14ac:dyDescent="0.2">
      <c r="A32" s="17" t="s">
        <v>160</v>
      </c>
      <c r="B32" s="18">
        <v>138534000</v>
      </c>
      <c r="C32" s="17"/>
      <c r="D32" s="18">
        <v>131890000</v>
      </c>
      <c r="E32" s="17"/>
      <c r="F32" s="18">
        <v>114046000</v>
      </c>
      <c r="G32" s="17"/>
      <c r="H32" s="18">
        <v>97584000</v>
      </c>
      <c r="I32" s="17"/>
      <c r="J32" s="18">
        <v>91445000</v>
      </c>
      <c r="K32" s="17"/>
      <c r="L32" s="18">
        <v>92400000</v>
      </c>
      <c r="M32" s="17"/>
      <c r="N32" s="18">
        <v>97384000</v>
      </c>
      <c r="O32" s="17"/>
      <c r="P32" s="18">
        <v>102776000</v>
      </c>
      <c r="Q32" s="17"/>
      <c r="R32" s="18">
        <v>108430000</v>
      </c>
      <c r="S32" s="17"/>
      <c r="T32" s="18">
        <v>122890000</v>
      </c>
      <c r="U32" s="17"/>
      <c r="V32" s="18">
        <v>117144000</v>
      </c>
      <c r="W32" s="17"/>
      <c r="X32" s="18">
        <v>131455000</v>
      </c>
      <c r="Y32" s="17"/>
      <c r="Z32" s="18">
        <v>136883000</v>
      </c>
      <c r="AA32" s="17"/>
      <c r="AB32" s="18">
        <v>127067000</v>
      </c>
      <c r="AC32" s="17"/>
      <c r="AD32" s="18">
        <v>120547000</v>
      </c>
      <c r="AE32" s="17"/>
    </row>
    <row r="33" spans="1:31" x14ac:dyDescent="0.2">
      <c r="A33" s="17" t="s">
        <v>159</v>
      </c>
      <c r="B33" s="18">
        <v>7260000</v>
      </c>
      <c r="C33" s="17"/>
      <c r="D33" s="18">
        <v>6054000</v>
      </c>
      <c r="E33" s="17"/>
      <c r="F33" s="18">
        <v>4586000</v>
      </c>
      <c r="G33" s="17"/>
      <c r="H33" s="18">
        <v>3269000</v>
      </c>
      <c r="I33" s="17"/>
      <c r="J33" s="18">
        <v>2097000</v>
      </c>
      <c r="K33" s="17"/>
      <c r="L33" s="18">
        <v>1538000</v>
      </c>
      <c r="M33" s="17"/>
      <c r="N33" s="18">
        <v>1193000</v>
      </c>
      <c r="O33" s="17"/>
      <c r="P33" s="18">
        <v>1406000</v>
      </c>
      <c r="Q33" s="17"/>
      <c r="R33" s="18">
        <v>1258000</v>
      </c>
      <c r="S33" s="17"/>
      <c r="T33" s="18">
        <v>1924000</v>
      </c>
      <c r="U33" s="17"/>
      <c r="V33" s="18">
        <v>1340000</v>
      </c>
      <c r="W33" s="17"/>
      <c r="X33" s="18">
        <v>534000</v>
      </c>
      <c r="Y33" s="17"/>
      <c r="Z33" s="18">
        <v>5000000</v>
      </c>
      <c r="AA33" s="17"/>
      <c r="AB33" s="18">
        <v>4155000</v>
      </c>
      <c r="AC33" s="17"/>
      <c r="AD33" s="18">
        <v>3172000</v>
      </c>
      <c r="AE33" s="17"/>
    </row>
    <row r="34" spans="1:31" x14ac:dyDescent="0.2">
      <c r="A34" s="17" t="s">
        <v>158</v>
      </c>
      <c r="B34" s="18" t="s">
        <v>43</v>
      </c>
      <c r="C34" s="17"/>
      <c r="D34" s="18" t="s">
        <v>43</v>
      </c>
      <c r="E34" s="17"/>
      <c r="F34" s="18">
        <v>0</v>
      </c>
      <c r="G34" s="17"/>
      <c r="H34" s="18">
        <v>894000</v>
      </c>
      <c r="I34" s="17"/>
      <c r="J34" s="18">
        <v>3028000</v>
      </c>
      <c r="K34" s="17"/>
      <c r="L34" s="18">
        <v>5070000</v>
      </c>
      <c r="M34" s="17"/>
      <c r="N34" s="18">
        <v>2668000</v>
      </c>
      <c r="O34" s="17"/>
      <c r="P34" s="18">
        <v>1936000</v>
      </c>
      <c r="Q34" s="17"/>
      <c r="R34" s="18">
        <v>1742000</v>
      </c>
      <c r="S34" s="17"/>
      <c r="T34" s="18">
        <v>740000</v>
      </c>
      <c r="U34" s="17"/>
      <c r="V34" s="18">
        <v>576000</v>
      </c>
      <c r="W34" s="17"/>
      <c r="X34" s="18">
        <v>1839000</v>
      </c>
      <c r="Y34" s="17"/>
      <c r="Z34" s="18">
        <v>1413000</v>
      </c>
      <c r="AA34" s="17"/>
      <c r="AB34" s="18">
        <v>1813000</v>
      </c>
      <c r="AC34" s="17"/>
      <c r="AD34" s="18">
        <v>10755000</v>
      </c>
      <c r="AE34" s="17"/>
    </row>
    <row r="35" spans="1:31" x14ac:dyDescent="0.2">
      <c r="A35" s="17" t="s">
        <v>157</v>
      </c>
      <c r="B35" s="18" t="s">
        <v>43</v>
      </c>
      <c r="C35" s="17"/>
      <c r="D35" s="18" t="s">
        <v>43</v>
      </c>
      <c r="E35" s="17"/>
      <c r="F35" s="18">
        <v>22947000</v>
      </c>
      <c r="G35" s="17"/>
      <c r="H35" s="18">
        <v>28693000</v>
      </c>
      <c r="I35" s="17"/>
      <c r="J35" s="18">
        <v>34787000</v>
      </c>
      <c r="K35" s="17"/>
      <c r="L35" s="18">
        <v>16051000</v>
      </c>
      <c r="M35" s="17"/>
      <c r="N35" s="18">
        <v>12274000</v>
      </c>
      <c r="O35" s="17"/>
      <c r="P35" s="18">
        <v>17266000</v>
      </c>
      <c r="Q35" s="17"/>
      <c r="R35" s="18">
        <v>24457000</v>
      </c>
      <c r="S35" s="17"/>
      <c r="T35" s="18">
        <v>33139000</v>
      </c>
      <c r="U35" s="17"/>
      <c r="V35" s="18">
        <v>8770000</v>
      </c>
      <c r="W35" s="17"/>
      <c r="X35" s="18">
        <v>11652000</v>
      </c>
      <c r="Y35" s="17"/>
      <c r="Z35" s="18">
        <v>13411000</v>
      </c>
      <c r="AA35" s="17"/>
      <c r="AB35" s="18">
        <v>18847000</v>
      </c>
      <c r="AC35" s="17"/>
      <c r="AD35" s="18">
        <v>18264000</v>
      </c>
      <c r="AE35" s="17"/>
    </row>
    <row r="36" spans="1:31" x14ac:dyDescent="0.2">
      <c r="A36" s="17" t="s">
        <v>156</v>
      </c>
      <c r="B36" s="18">
        <v>16058000</v>
      </c>
      <c r="C36" s="17"/>
      <c r="D36" s="18">
        <v>16097000</v>
      </c>
      <c r="E36" s="17"/>
      <c r="F36" s="18">
        <v>16297000</v>
      </c>
      <c r="G36" s="17"/>
      <c r="H36" s="18">
        <v>16598000</v>
      </c>
      <c r="I36" s="17"/>
      <c r="J36" s="18">
        <v>16598000</v>
      </c>
      <c r="K36" s="17"/>
      <c r="L36" s="18">
        <v>16649000</v>
      </c>
      <c r="M36" s="17"/>
      <c r="N36" s="18">
        <v>17356000</v>
      </c>
      <c r="O36" s="17"/>
      <c r="P36" s="18">
        <v>17606000</v>
      </c>
      <c r="Q36" s="17"/>
      <c r="R36" s="18">
        <v>17675000</v>
      </c>
      <c r="S36" s="17"/>
      <c r="T36" s="18">
        <v>20772000</v>
      </c>
      <c r="U36" s="17"/>
      <c r="V36" s="18">
        <v>21319000</v>
      </c>
      <c r="W36" s="17"/>
      <c r="X36" s="18">
        <v>22084000</v>
      </c>
      <c r="Y36" s="17"/>
      <c r="Z36" s="18">
        <v>22955000</v>
      </c>
      <c r="AA36" s="17"/>
      <c r="AB36" s="18">
        <v>23432000</v>
      </c>
      <c r="AC36" s="17"/>
      <c r="AD36" s="18">
        <v>23232000</v>
      </c>
      <c r="AE36" s="17"/>
    </row>
    <row r="37" spans="1:31" x14ac:dyDescent="0.2">
      <c r="A37" s="17" t="s">
        <v>155</v>
      </c>
      <c r="B37" s="18">
        <v>108983000</v>
      </c>
      <c r="C37" s="17"/>
      <c r="D37" s="18">
        <v>89835000</v>
      </c>
      <c r="E37" s="17"/>
      <c r="F37" s="18">
        <v>75114000</v>
      </c>
      <c r="G37" s="17"/>
      <c r="H37" s="18">
        <v>64731000</v>
      </c>
      <c r="I37" s="17"/>
      <c r="J37" s="18">
        <v>59768000</v>
      </c>
      <c r="K37" s="17"/>
      <c r="L37" s="18">
        <v>59450000</v>
      </c>
      <c r="M37" s="17"/>
      <c r="N37" s="18">
        <v>57617000</v>
      </c>
      <c r="O37" s="17"/>
      <c r="P37" s="18">
        <v>51296000</v>
      </c>
      <c r="Q37" s="17"/>
      <c r="R37" s="18">
        <v>52395000</v>
      </c>
      <c r="S37" s="17"/>
      <c r="T37" s="18">
        <v>54327000</v>
      </c>
      <c r="U37" s="17"/>
      <c r="V37" s="18">
        <v>54725000</v>
      </c>
      <c r="W37" s="17"/>
      <c r="X37" s="18">
        <v>56393000</v>
      </c>
      <c r="Y37" s="17"/>
      <c r="Z37" s="18">
        <v>57448000</v>
      </c>
      <c r="AA37" s="17"/>
      <c r="AB37" s="18">
        <v>54133000</v>
      </c>
      <c r="AC37" s="17"/>
      <c r="AD37" s="18">
        <v>54243000</v>
      </c>
      <c r="AE37" s="17"/>
    </row>
    <row r="38" spans="1:31" x14ac:dyDescent="0.2">
      <c r="A38" s="17" t="s">
        <v>154</v>
      </c>
      <c r="B38" s="18">
        <v>68727000</v>
      </c>
      <c r="C38" s="17"/>
      <c r="D38" s="18">
        <v>61330000</v>
      </c>
      <c r="E38" s="17"/>
      <c r="F38" s="18">
        <v>54552000</v>
      </c>
      <c r="G38" s="17"/>
      <c r="H38" s="18">
        <v>50267000</v>
      </c>
      <c r="I38" s="17"/>
      <c r="J38" s="18">
        <v>48381000</v>
      </c>
      <c r="K38" s="17"/>
      <c r="L38" s="18">
        <v>51274000</v>
      </c>
      <c r="M38" s="17"/>
      <c r="N38" s="18">
        <v>49829000</v>
      </c>
      <c r="O38" s="17"/>
      <c r="P38" s="18">
        <v>48063000</v>
      </c>
      <c r="Q38" s="17"/>
      <c r="R38" s="18">
        <v>48723000</v>
      </c>
      <c r="S38" s="17"/>
      <c r="T38" s="18">
        <v>44197000</v>
      </c>
      <c r="U38" s="17"/>
      <c r="V38" s="18">
        <v>38583000</v>
      </c>
      <c r="W38" s="17"/>
      <c r="X38" s="18">
        <v>36056000</v>
      </c>
      <c r="Y38" s="17"/>
      <c r="Z38" s="18">
        <v>33369000</v>
      </c>
      <c r="AA38" s="17"/>
      <c r="AB38" s="18">
        <v>26936000</v>
      </c>
      <c r="AC38" s="17"/>
      <c r="AD38" s="18">
        <v>25930000</v>
      </c>
      <c r="AE38" s="17"/>
    </row>
    <row r="39" spans="1:31" x14ac:dyDescent="0.2">
      <c r="A39" s="17" t="s">
        <v>153</v>
      </c>
      <c r="B39" s="18">
        <v>40256000</v>
      </c>
      <c r="C39" s="17"/>
      <c r="D39" s="18">
        <v>28505000</v>
      </c>
      <c r="E39" s="17"/>
      <c r="F39" s="18">
        <v>20562000</v>
      </c>
      <c r="G39" s="17"/>
      <c r="H39" s="18">
        <v>14464000</v>
      </c>
      <c r="I39" s="17"/>
      <c r="J39" s="18">
        <v>11387000</v>
      </c>
      <c r="K39" s="17"/>
      <c r="L39" s="18">
        <v>8176000</v>
      </c>
      <c r="M39" s="17"/>
      <c r="N39" s="18">
        <v>7788000</v>
      </c>
      <c r="O39" s="17"/>
      <c r="P39" s="18">
        <v>3233000</v>
      </c>
      <c r="Q39" s="17"/>
      <c r="R39" s="18">
        <v>3672000</v>
      </c>
      <c r="S39" s="17"/>
      <c r="T39" s="18">
        <v>10130000</v>
      </c>
      <c r="U39" s="17"/>
      <c r="V39" s="18">
        <v>16142000</v>
      </c>
      <c r="W39" s="17"/>
      <c r="X39" s="18">
        <v>20337000</v>
      </c>
      <c r="Y39" s="17"/>
      <c r="Z39" s="18">
        <v>24079000</v>
      </c>
      <c r="AA39" s="17"/>
      <c r="AB39" s="18">
        <v>27197000</v>
      </c>
      <c r="AC39" s="17"/>
      <c r="AD39" s="18">
        <v>28313000</v>
      </c>
      <c r="AE39" s="17"/>
    </row>
    <row r="40" spans="1:31" x14ac:dyDescent="0.2">
      <c r="A40" s="17" t="s">
        <v>152</v>
      </c>
      <c r="B40" s="18">
        <v>9379000</v>
      </c>
      <c r="C40" s="17"/>
      <c r="D40" s="18">
        <v>8797000</v>
      </c>
      <c r="E40" s="17"/>
      <c r="F40" s="18">
        <v>10006000</v>
      </c>
      <c r="G40" s="17"/>
      <c r="H40" s="18">
        <v>9046000</v>
      </c>
      <c r="I40" s="17"/>
      <c r="J40" s="18">
        <v>8635000</v>
      </c>
      <c r="K40" s="17"/>
      <c r="L40" s="18">
        <v>8958000</v>
      </c>
      <c r="M40" s="17"/>
      <c r="N40" s="18">
        <v>8490000</v>
      </c>
      <c r="O40" s="17"/>
      <c r="P40" s="18">
        <v>9024000</v>
      </c>
      <c r="Q40" s="17"/>
      <c r="R40" s="18">
        <v>9260000</v>
      </c>
      <c r="S40" s="17"/>
      <c r="T40" s="18">
        <v>10877000</v>
      </c>
      <c r="U40" s="17"/>
      <c r="V40" s="18">
        <v>8625000</v>
      </c>
      <c r="W40" s="17"/>
      <c r="X40" s="18">
        <v>13170000</v>
      </c>
      <c r="Y40" s="17"/>
      <c r="Z40" s="18">
        <v>14419000</v>
      </c>
      <c r="AA40" s="17"/>
      <c r="AB40" s="18">
        <v>11020000</v>
      </c>
      <c r="AC40" s="17"/>
      <c r="AD40" s="18">
        <v>10945000</v>
      </c>
      <c r="AE40" s="17"/>
    </row>
    <row r="41" spans="1:31" x14ac:dyDescent="0.2">
      <c r="A41" s="17" t="s">
        <v>125</v>
      </c>
      <c r="B41" s="18">
        <v>8935000</v>
      </c>
      <c r="C41" s="17"/>
      <c r="D41" s="18">
        <v>5865000</v>
      </c>
      <c r="E41" s="17"/>
      <c r="F41" s="18">
        <v>2475000</v>
      </c>
      <c r="G41" s="17"/>
      <c r="H41" s="18">
        <v>3167000</v>
      </c>
      <c r="I41" s="17"/>
      <c r="J41" s="18">
        <v>3953000</v>
      </c>
      <c r="K41" s="17"/>
      <c r="L41" s="18">
        <v>4858000</v>
      </c>
      <c r="M41" s="17"/>
      <c r="N41" s="18">
        <v>8646000</v>
      </c>
      <c r="O41" s="17"/>
      <c r="P41" s="18">
        <v>21846000</v>
      </c>
      <c r="Q41" s="17"/>
      <c r="R41" s="18">
        <v>43049000</v>
      </c>
      <c r="S41" s="17"/>
      <c r="T41" s="18">
        <v>45810000</v>
      </c>
      <c r="U41" s="17"/>
      <c r="V41" s="18">
        <v>39982000</v>
      </c>
      <c r="W41" s="17"/>
      <c r="X41" s="18">
        <v>38657000</v>
      </c>
      <c r="Y41" s="17"/>
      <c r="Z41" s="18">
        <v>39696000</v>
      </c>
      <c r="AA41" s="17"/>
      <c r="AB41" s="18">
        <v>52042000</v>
      </c>
      <c r="AC41" s="17"/>
      <c r="AD41" s="18">
        <v>60390000</v>
      </c>
      <c r="AE41" s="17"/>
    </row>
    <row r="42" spans="1:31" x14ac:dyDescent="0.2">
      <c r="A42" s="17" t="s">
        <v>151</v>
      </c>
      <c r="B42" s="18">
        <v>81888000</v>
      </c>
      <c r="C42" s="17"/>
      <c r="D42" s="18">
        <v>65318000</v>
      </c>
      <c r="E42" s="17"/>
      <c r="F42" s="18">
        <v>76873000</v>
      </c>
      <c r="G42" s="17"/>
      <c r="H42" s="18">
        <v>76131000</v>
      </c>
      <c r="I42" s="17"/>
      <c r="J42" s="18">
        <v>80485000</v>
      </c>
      <c r="K42" s="17"/>
      <c r="L42" s="18">
        <v>61300000</v>
      </c>
      <c r="M42" s="17"/>
      <c r="N42" s="18">
        <v>58415000</v>
      </c>
      <c r="O42" s="17"/>
      <c r="P42" s="18">
        <v>72317000</v>
      </c>
      <c r="Q42" s="17"/>
      <c r="R42" s="18">
        <v>101113000</v>
      </c>
      <c r="S42" s="17"/>
      <c r="T42" s="18">
        <v>123392000</v>
      </c>
      <c r="U42" s="17"/>
      <c r="V42" s="18">
        <v>96754000</v>
      </c>
      <c r="W42" s="17"/>
      <c r="X42" s="18">
        <v>108273000</v>
      </c>
      <c r="Y42" s="17"/>
      <c r="Z42" s="18">
        <v>120973000</v>
      </c>
      <c r="AA42" s="17"/>
      <c r="AB42" s="18">
        <v>138506000</v>
      </c>
      <c r="AC42" s="17"/>
      <c r="AD42" s="18">
        <v>155071000</v>
      </c>
      <c r="AE42" s="17"/>
    </row>
    <row r="43" spans="1:31" x14ac:dyDescent="0.2">
      <c r="A43" s="17" t="s">
        <v>150</v>
      </c>
      <c r="B43" s="18">
        <v>716295000</v>
      </c>
      <c r="C43" s="17"/>
      <c r="D43" s="18">
        <v>799845000</v>
      </c>
      <c r="E43" s="17"/>
      <c r="F43" s="18">
        <v>619280000</v>
      </c>
      <c r="G43" s="17"/>
      <c r="H43" s="18">
        <v>525255000</v>
      </c>
      <c r="I43" s="17"/>
      <c r="J43" s="18">
        <v>478197000</v>
      </c>
      <c r="K43" s="17"/>
      <c r="L43" s="18">
        <v>480543000</v>
      </c>
      <c r="M43" s="17"/>
      <c r="N43" s="18">
        <v>460837000</v>
      </c>
      <c r="O43" s="17"/>
      <c r="P43" s="18">
        <v>453761000</v>
      </c>
      <c r="Q43" s="17"/>
      <c r="R43" s="18">
        <v>463794000</v>
      </c>
      <c r="S43" s="17"/>
      <c r="T43" s="18">
        <v>473164000</v>
      </c>
      <c r="U43" s="17"/>
      <c r="V43" s="18">
        <v>380203000</v>
      </c>
      <c r="W43" s="17"/>
      <c r="X43" s="18">
        <v>461074000</v>
      </c>
      <c r="Y43" s="17"/>
      <c r="Z43" s="18">
        <v>447347000</v>
      </c>
      <c r="AA43" s="17"/>
      <c r="AB43" s="18">
        <v>448575000</v>
      </c>
      <c r="AC43" s="17"/>
      <c r="AD43" s="18">
        <v>422675000</v>
      </c>
      <c r="AE43" s="17"/>
    </row>
    <row r="44" spans="1:31" x14ac:dyDescent="0.2">
      <c r="A44" s="17" t="s">
        <v>149</v>
      </c>
      <c r="B44" s="18">
        <v>38887000</v>
      </c>
      <c r="C44" s="17"/>
      <c r="D44" s="18">
        <v>59333000</v>
      </c>
      <c r="E44" s="17"/>
      <c r="F44" s="18">
        <v>565000</v>
      </c>
      <c r="G44" s="17"/>
      <c r="H44" s="18">
        <v>24144000</v>
      </c>
      <c r="I44" s="17"/>
      <c r="J44" s="18">
        <v>24349000</v>
      </c>
      <c r="K44" s="17"/>
      <c r="L44" s="18">
        <v>904000</v>
      </c>
      <c r="M44" s="17"/>
      <c r="N44" s="18">
        <v>835000</v>
      </c>
      <c r="O44" s="17"/>
      <c r="P44" s="18">
        <v>50370000</v>
      </c>
      <c r="Q44" s="17"/>
      <c r="R44" s="18">
        <v>340000</v>
      </c>
      <c r="S44" s="17"/>
      <c r="T44" s="18">
        <v>15312000</v>
      </c>
      <c r="U44" s="17"/>
      <c r="V44" s="18">
        <v>1477000</v>
      </c>
      <c r="W44" s="17"/>
      <c r="X44" s="18">
        <v>35304000</v>
      </c>
      <c r="Y44" s="17"/>
      <c r="Z44" s="18">
        <v>25295000</v>
      </c>
      <c r="AA44" s="17"/>
      <c r="AB44" s="18">
        <v>18572000</v>
      </c>
      <c r="AC44" s="17"/>
      <c r="AD44" s="18">
        <v>2843000</v>
      </c>
      <c r="AE44" s="17"/>
    </row>
    <row r="45" spans="1:31" x14ac:dyDescent="0.2">
      <c r="A45" s="17" t="s">
        <v>148</v>
      </c>
      <c r="B45" s="18">
        <v>111510000</v>
      </c>
      <c r="C45" s="17"/>
      <c r="D45" s="18">
        <v>106927000</v>
      </c>
      <c r="E45" s="17"/>
      <c r="F45" s="18">
        <v>86552000</v>
      </c>
      <c r="G45" s="17"/>
      <c r="H45" s="18">
        <v>83408000</v>
      </c>
      <c r="I45" s="17"/>
      <c r="J45" s="18">
        <v>77414000</v>
      </c>
      <c r="K45" s="17"/>
      <c r="L45" s="18">
        <v>69714000</v>
      </c>
      <c r="M45" s="17"/>
      <c r="N45" s="18">
        <v>56602000</v>
      </c>
      <c r="O45" s="17"/>
      <c r="P45" s="18">
        <v>64120000</v>
      </c>
      <c r="Q45" s="17"/>
      <c r="R45" s="18">
        <v>56906000</v>
      </c>
      <c r="S45" s="17"/>
      <c r="T45" s="18">
        <v>60411000</v>
      </c>
      <c r="U45" s="17"/>
      <c r="V45" s="18">
        <v>55036000</v>
      </c>
      <c r="W45" s="17"/>
      <c r="X45" s="18">
        <v>60330000</v>
      </c>
      <c r="Y45" s="17"/>
      <c r="Z45" s="18">
        <v>55350000</v>
      </c>
      <c r="AA45" s="17"/>
      <c r="AB45" s="18">
        <v>53388000</v>
      </c>
      <c r="AC45" s="17"/>
      <c r="AD45" s="18">
        <v>46131000</v>
      </c>
      <c r="AE45" s="17"/>
    </row>
    <row r="46" spans="1:31" x14ac:dyDescent="0.2">
      <c r="A46" s="17" t="s">
        <v>147</v>
      </c>
      <c r="B46" s="18">
        <v>42089000</v>
      </c>
      <c r="C46" s="17"/>
      <c r="D46" s="18">
        <v>32999000</v>
      </c>
      <c r="E46" s="17"/>
      <c r="F46" s="18">
        <v>23618000</v>
      </c>
      <c r="G46" s="17"/>
      <c r="H46" s="18">
        <v>23653000</v>
      </c>
      <c r="I46" s="17"/>
      <c r="J46" s="18">
        <v>21843000</v>
      </c>
      <c r="K46" s="17"/>
      <c r="L46" s="18">
        <v>21691000</v>
      </c>
      <c r="M46" s="17"/>
      <c r="N46" s="18">
        <v>27418000</v>
      </c>
      <c r="O46" s="17"/>
      <c r="P46" s="18">
        <v>17168000</v>
      </c>
      <c r="Q46" s="17"/>
      <c r="R46" s="18">
        <v>10383000</v>
      </c>
      <c r="S46" s="17"/>
      <c r="T46" s="18">
        <v>13330000</v>
      </c>
      <c r="U46" s="17"/>
      <c r="V46" s="18">
        <v>21693000</v>
      </c>
      <c r="W46" s="17"/>
      <c r="X46" s="18">
        <v>29761000</v>
      </c>
      <c r="Y46" s="17"/>
      <c r="Z46" s="18">
        <v>25852000</v>
      </c>
      <c r="AA46" s="17"/>
      <c r="AB46" s="18">
        <v>25315000</v>
      </c>
      <c r="AC46" s="17"/>
      <c r="AD46" s="18">
        <v>26723000</v>
      </c>
      <c r="AE46" s="17"/>
    </row>
    <row r="47" spans="1:31" x14ac:dyDescent="0.2">
      <c r="A47" s="17" t="s">
        <v>146</v>
      </c>
      <c r="B47" s="18">
        <v>18826000</v>
      </c>
      <c r="C47" s="17"/>
      <c r="D47" s="18">
        <v>20459000</v>
      </c>
      <c r="E47" s="17"/>
      <c r="F47" s="18">
        <v>14008000</v>
      </c>
      <c r="G47" s="17"/>
      <c r="H47" s="18">
        <v>14375000</v>
      </c>
      <c r="I47" s="17"/>
      <c r="J47" s="18">
        <v>15035000</v>
      </c>
      <c r="K47" s="17"/>
      <c r="L47" s="18">
        <v>15775000</v>
      </c>
      <c r="M47" s="17"/>
      <c r="N47" s="18">
        <v>16028000</v>
      </c>
      <c r="O47" s="17"/>
      <c r="P47" s="18">
        <v>17500000</v>
      </c>
      <c r="Q47" s="17"/>
      <c r="R47" s="18">
        <v>17834000</v>
      </c>
      <c r="S47" s="17"/>
      <c r="T47" s="18">
        <v>18700000</v>
      </c>
      <c r="U47" s="17"/>
      <c r="V47" s="18">
        <v>19499000</v>
      </c>
      <c r="W47" s="17"/>
      <c r="X47" s="18">
        <v>11349000</v>
      </c>
      <c r="Y47" s="17"/>
      <c r="Z47" s="18">
        <v>10672000</v>
      </c>
      <c r="AA47" s="17"/>
      <c r="AB47" s="18">
        <v>17217000</v>
      </c>
      <c r="AC47" s="17"/>
      <c r="AD47" s="18">
        <v>12864000</v>
      </c>
      <c r="AE47" s="17"/>
    </row>
    <row r="48" spans="1:31" x14ac:dyDescent="0.2">
      <c r="A48" s="17" t="s">
        <v>145</v>
      </c>
      <c r="B48" s="18" t="s">
        <v>43</v>
      </c>
      <c r="C48" s="17"/>
      <c r="D48" s="18" t="s">
        <v>43</v>
      </c>
      <c r="E48" s="17"/>
      <c r="F48" s="18" t="s">
        <v>43</v>
      </c>
      <c r="G48" s="17"/>
      <c r="H48" s="18" t="s">
        <v>43</v>
      </c>
      <c r="I48" s="17"/>
      <c r="J48" s="18" t="s">
        <v>43</v>
      </c>
      <c r="K48" s="17"/>
      <c r="L48" s="18" t="s">
        <v>43</v>
      </c>
      <c r="M48" s="17"/>
      <c r="N48" s="18" t="s">
        <v>43</v>
      </c>
      <c r="O48" s="17"/>
      <c r="P48" s="18">
        <v>183000</v>
      </c>
      <c r="Q48" s="17"/>
      <c r="R48" s="18">
        <v>1167000</v>
      </c>
      <c r="S48" s="17"/>
      <c r="T48" s="18">
        <v>1583000</v>
      </c>
      <c r="U48" s="17"/>
      <c r="V48" s="18">
        <v>786000</v>
      </c>
      <c r="W48" s="17"/>
      <c r="X48" s="18">
        <v>8660000</v>
      </c>
      <c r="Y48" s="17"/>
      <c r="Z48" s="18" t="s">
        <v>43</v>
      </c>
      <c r="AA48" s="17"/>
      <c r="AB48" s="18" t="s">
        <v>43</v>
      </c>
      <c r="AC48" s="17"/>
      <c r="AD48" s="18" t="s">
        <v>43</v>
      </c>
      <c r="AE48" s="17"/>
    </row>
    <row r="49" spans="1:31" x14ac:dyDescent="0.2">
      <c r="A49" s="17" t="s">
        <v>126</v>
      </c>
      <c r="B49" s="18">
        <v>16742000</v>
      </c>
      <c r="C49" s="17"/>
      <c r="D49" s="18">
        <v>17597000</v>
      </c>
      <c r="E49" s="17"/>
      <c r="F49" s="18">
        <v>14465000</v>
      </c>
      <c r="G49" s="17"/>
      <c r="H49" s="18">
        <v>13297000</v>
      </c>
      <c r="I49" s="17"/>
      <c r="J49" s="18">
        <v>12964000</v>
      </c>
      <c r="K49" s="17"/>
      <c r="L49" s="18">
        <v>13023000</v>
      </c>
      <c r="M49" s="17"/>
      <c r="N49" s="18">
        <v>13767000</v>
      </c>
      <c r="O49" s="17"/>
      <c r="P49" s="18">
        <v>12032000</v>
      </c>
      <c r="Q49" s="17"/>
      <c r="R49" s="18">
        <v>10056000</v>
      </c>
      <c r="S49" s="17"/>
      <c r="T49" s="18">
        <v>9134000</v>
      </c>
      <c r="U49" s="17"/>
      <c r="V49" s="18">
        <v>8979000</v>
      </c>
      <c r="W49" s="17"/>
      <c r="X49" s="18">
        <v>9681000</v>
      </c>
      <c r="Y49" s="17"/>
      <c r="Z49" s="18">
        <v>9778000</v>
      </c>
      <c r="AA49" s="17"/>
      <c r="AB49" s="18">
        <v>9432000</v>
      </c>
      <c r="AC49" s="17"/>
      <c r="AD49" s="18">
        <v>8452000</v>
      </c>
      <c r="AE49" s="17"/>
    </row>
    <row r="50" spans="1:31" x14ac:dyDescent="0.2">
      <c r="A50" s="17" t="s">
        <v>144</v>
      </c>
      <c r="B50" s="18" t="s">
        <v>43</v>
      </c>
      <c r="C50" s="17"/>
      <c r="D50" s="18">
        <v>557000</v>
      </c>
      <c r="E50" s="17"/>
      <c r="F50" s="18">
        <v>14351000</v>
      </c>
      <c r="G50" s="17"/>
      <c r="H50" s="18">
        <v>11849000</v>
      </c>
      <c r="I50" s="17"/>
      <c r="J50" s="18" t="s">
        <v>43</v>
      </c>
      <c r="K50" s="17"/>
      <c r="L50" s="18" t="s">
        <v>43</v>
      </c>
      <c r="M50" s="17"/>
      <c r="N50" s="18" t="s">
        <v>43</v>
      </c>
      <c r="O50" s="17"/>
      <c r="P50" s="18" t="s">
        <v>43</v>
      </c>
      <c r="Q50" s="17"/>
      <c r="R50" s="18" t="s">
        <v>43</v>
      </c>
      <c r="S50" s="17"/>
      <c r="T50" s="18" t="s">
        <v>43</v>
      </c>
      <c r="U50" s="17"/>
      <c r="V50" s="18" t="s">
        <v>43</v>
      </c>
      <c r="W50" s="17"/>
      <c r="X50" s="18" t="s">
        <v>43</v>
      </c>
      <c r="Y50" s="17"/>
      <c r="Z50" s="18" t="s">
        <v>43</v>
      </c>
      <c r="AA50" s="17"/>
      <c r="AB50" s="18" t="s">
        <v>43</v>
      </c>
      <c r="AC50" s="17"/>
      <c r="AD50" s="18" t="s">
        <v>43</v>
      </c>
      <c r="AE50" s="17"/>
    </row>
    <row r="51" spans="1:31" x14ac:dyDescent="0.2">
      <c r="A51" s="17" t="s">
        <v>143</v>
      </c>
      <c r="B51" s="18" t="s">
        <v>43</v>
      </c>
      <c r="C51" s="17"/>
      <c r="D51" s="18" t="s">
        <v>43</v>
      </c>
      <c r="E51" s="17"/>
      <c r="F51" s="18">
        <v>4277000</v>
      </c>
      <c r="G51" s="17"/>
      <c r="H51" s="18">
        <v>4959000</v>
      </c>
      <c r="I51" s="17"/>
      <c r="J51" s="18">
        <v>5025000</v>
      </c>
      <c r="K51" s="17"/>
      <c r="L51" s="18">
        <v>10069000</v>
      </c>
      <c r="M51" s="17"/>
      <c r="N51" s="18" t="s">
        <v>43</v>
      </c>
      <c r="O51" s="17"/>
      <c r="P51" s="18" t="s">
        <v>43</v>
      </c>
      <c r="Q51" s="17"/>
      <c r="R51" s="18" t="s">
        <v>43</v>
      </c>
      <c r="S51" s="17"/>
      <c r="T51" s="18" t="s">
        <v>43</v>
      </c>
      <c r="U51" s="17"/>
      <c r="V51" s="18" t="s">
        <v>43</v>
      </c>
      <c r="W51" s="17"/>
      <c r="X51" s="18" t="s">
        <v>43</v>
      </c>
      <c r="Y51" s="17"/>
      <c r="Z51" s="18" t="s">
        <v>43</v>
      </c>
      <c r="AA51" s="17"/>
      <c r="AB51" s="18" t="s">
        <v>43</v>
      </c>
      <c r="AC51" s="17"/>
      <c r="AD51" s="18" t="s">
        <v>43</v>
      </c>
      <c r="AE51" s="17"/>
    </row>
    <row r="52" spans="1:31" x14ac:dyDescent="0.2">
      <c r="A52" s="17" t="s">
        <v>142</v>
      </c>
      <c r="B52" s="18">
        <v>118377000</v>
      </c>
      <c r="C52" s="17"/>
      <c r="D52" s="18">
        <v>99159000</v>
      </c>
      <c r="E52" s="17"/>
      <c r="F52" s="18">
        <v>72055000</v>
      </c>
      <c r="G52" s="17"/>
      <c r="H52" s="18">
        <v>44695000</v>
      </c>
      <c r="I52" s="17"/>
      <c r="J52" s="18">
        <v>37917000</v>
      </c>
      <c r="K52" s="17"/>
      <c r="L52" s="18">
        <v>36281000</v>
      </c>
      <c r="M52" s="17"/>
      <c r="N52" s="18">
        <v>36134000</v>
      </c>
      <c r="O52" s="17"/>
      <c r="P52" s="18">
        <v>25116000</v>
      </c>
      <c r="Q52" s="17"/>
      <c r="R52" s="18">
        <v>20377000</v>
      </c>
      <c r="S52" s="17"/>
      <c r="T52" s="18">
        <v>20683000</v>
      </c>
      <c r="U52" s="17"/>
      <c r="V52" s="18">
        <v>18880000</v>
      </c>
      <c r="W52" s="17"/>
      <c r="X52" s="18">
        <v>35643000</v>
      </c>
      <c r="Y52" s="17"/>
      <c r="Z52" s="18">
        <v>32817000</v>
      </c>
      <c r="AA52" s="17"/>
      <c r="AB52" s="18">
        <v>30544000</v>
      </c>
      <c r="AC52" s="17"/>
      <c r="AD52" s="18">
        <v>28231000</v>
      </c>
      <c r="AE52" s="17"/>
    </row>
    <row r="53" spans="1:31" x14ac:dyDescent="0.2">
      <c r="A53" s="17" t="s">
        <v>124</v>
      </c>
      <c r="B53" s="18">
        <v>57267000</v>
      </c>
      <c r="C53" s="17"/>
      <c r="D53" s="18">
        <v>38952000</v>
      </c>
      <c r="E53" s="17"/>
      <c r="F53" s="18">
        <v>35717000</v>
      </c>
      <c r="G53" s="17"/>
      <c r="H53" s="18">
        <v>34231000</v>
      </c>
      <c r="I53" s="17"/>
      <c r="J53" s="18">
        <v>34951000</v>
      </c>
      <c r="K53" s="17"/>
      <c r="L53" s="18">
        <v>29718000</v>
      </c>
      <c r="M53" s="17"/>
      <c r="N53" s="18">
        <v>35342000</v>
      </c>
      <c r="O53" s="17"/>
      <c r="P53" s="18">
        <v>32934000</v>
      </c>
      <c r="Q53" s="17"/>
      <c r="R53" s="18">
        <v>32491000</v>
      </c>
      <c r="S53" s="17"/>
      <c r="T53" s="18">
        <v>36355000</v>
      </c>
      <c r="U53" s="17"/>
      <c r="V53" s="18">
        <v>28851000</v>
      </c>
      <c r="W53" s="17"/>
      <c r="X53" s="18">
        <v>26657000</v>
      </c>
      <c r="Y53" s="17"/>
      <c r="Z53" s="18">
        <v>29903000</v>
      </c>
      <c r="AA53" s="17"/>
      <c r="AB53" s="18">
        <v>29795000</v>
      </c>
      <c r="AC53" s="17"/>
      <c r="AD53" s="18">
        <v>32006000</v>
      </c>
      <c r="AE53" s="17"/>
    </row>
    <row r="54" spans="1:31" x14ac:dyDescent="0.2">
      <c r="A54" s="17" t="s">
        <v>141</v>
      </c>
      <c r="B54" s="18">
        <v>403698000</v>
      </c>
      <c r="C54" s="17"/>
      <c r="D54" s="18">
        <v>375983000</v>
      </c>
      <c r="E54" s="17"/>
      <c r="F54" s="18">
        <v>265608000</v>
      </c>
      <c r="G54" s="17"/>
      <c r="H54" s="18">
        <v>254611000</v>
      </c>
      <c r="I54" s="17"/>
      <c r="J54" s="18">
        <v>229498000</v>
      </c>
      <c r="K54" s="17"/>
      <c r="L54" s="18">
        <v>197175000</v>
      </c>
      <c r="M54" s="17"/>
      <c r="N54" s="18">
        <v>186126000</v>
      </c>
      <c r="O54" s="17"/>
      <c r="P54" s="18">
        <v>219423000</v>
      </c>
      <c r="Q54" s="17"/>
      <c r="R54" s="18">
        <v>149554000</v>
      </c>
      <c r="S54" s="17"/>
      <c r="T54" s="18">
        <v>175508000</v>
      </c>
      <c r="U54" s="17"/>
      <c r="V54" s="18">
        <v>155201000</v>
      </c>
      <c r="W54" s="17"/>
      <c r="X54" s="18">
        <v>217385000</v>
      </c>
      <c r="Y54" s="17"/>
      <c r="Z54" s="18">
        <v>189667000</v>
      </c>
      <c r="AA54" s="17"/>
      <c r="AB54" s="18">
        <v>184263000</v>
      </c>
      <c r="AC54" s="17"/>
      <c r="AD54" s="18">
        <v>157250000</v>
      </c>
      <c r="AE54" s="17"/>
    </row>
    <row r="55" spans="1:31" x14ac:dyDescent="0.2">
      <c r="A55" s="17" t="s">
        <v>140</v>
      </c>
      <c r="B55" s="18">
        <v>2203650000</v>
      </c>
      <c r="C55" s="17"/>
      <c r="D55" s="18">
        <v>2262719000</v>
      </c>
      <c r="E55" s="17"/>
      <c r="F55" s="18">
        <v>1521844000</v>
      </c>
      <c r="G55" s="17"/>
      <c r="H55" s="18">
        <v>1533656000</v>
      </c>
      <c r="I55" s="17"/>
      <c r="J55" s="18">
        <v>1557281000</v>
      </c>
      <c r="K55" s="17"/>
      <c r="L55" s="18" t="s">
        <v>43</v>
      </c>
      <c r="M55" s="17"/>
      <c r="N55" s="18" t="s">
        <v>43</v>
      </c>
      <c r="O55" s="17"/>
      <c r="P55" s="18" t="s">
        <v>43</v>
      </c>
      <c r="Q55" s="17"/>
      <c r="R55" s="18" t="s">
        <v>43</v>
      </c>
      <c r="S55" s="17"/>
      <c r="T55" s="18" t="s">
        <v>43</v>
      </c>
      <c r="U55" s="17"/>
      <c r="V55" s="18" t="s">
        <v>43</v>
      </c>
      <c r="W55" s="17"/>
      <c r="X55" s="18" t="s">
        <v>43</v>
      </c>
      <c r="Y55" s="17"/>
      <c r="Z55" s="18" t="s">
        <v>43</v>
      </c>
      <c r="AA55" s="17"/>
      <c r="AB55" s="18" t="s">
        <v>43</v>
      </c>
      <c r="AC55" s="17"/>
      <c r="AD55" s="18" t="s">
        <v>43</v>
      </c>
      <c r="AE55" s="17"/>
    </row>
    <row r="56" spans="1:31" x14ac:dyDescent="0.2">
      <c r="A56" s="17" t="s">
        <v>139</v>
      </c>
      <c r="B56" s="18" t="s">
        <v>43</v>
      </c>
      <c r="C56" s="17"/>
      <c r="D56" s="18" t="s">
        <v>43</v>
      </c>
      <c r="E56" s="17"/>
      <c r="F56" s="18" t="s">
        <v>43</v>
      </c>
      <c r="G56" s="17"/>
      <c r="H56" s="18" t="s">
        <v>43</v>
      </c>
      <c r="I56" s="17"/>
      <c r="J56" s="18" t="s">
        <v>43</v>
      </c>
      <c r="K56" s="17"/>
      <c r="L56" s="18">
        <v>60000000</v>
      </c>
      <c r="M56" s="17"/>
      <c r="N56" s="18">
        <v>60000000</v>
      </c>
      <c r="O56" s="17"/>
      <c r="P56" s="18">
        <v>57593000</v>
      </c>
      <c r="Q56" s="17"/>
      <c r="R56" s="18" t="s">
        <v>43</v>
      </c>
      <c r="S56" s="17"/>
      <c r="T56" s="18">
        <v>15000000</v>
      </c>
      <c r="U56" s="17"/>
      <c r="V56" s="18" t="s">
        <v>43</v>
      </c>
      <c r="W56" s="17"/>
      <c r="X56" s="18" t="s">
        <v>43</v>
      </c>
      <c r="Y56" s="17"/>
      <c r="Z56" s="18" t="s">
        <v>43</v>
      </c>
      <c r="AA56" s="17"/>
      <c r="AB56" s="18" t="s">
        <v>43</v>
      </c>
      <c r="AC56" s="17"/>
      <c r="AD56" s="18" t="s">
        <v>43</v>
      </c>
      <c r="AE56" s="17"/>
    </row>
    <row r="57" spans="1:31" x14ac:dyDescent="0.2">
      <c r="A57" s="17" t="s">
        <v>138</v>
      </c>
      <c r="B57" s="18" t="s">
        <v>43</v>
      </c>
      <c r="C57" s="17"/>
      <c r="D57" s="18" t="s">
        <v>43</v>
      </c>
      <c r="E57" s="17"/>
      <c r="F57" s="18" t="s">
        <v>43</v>
      </c>
      <c r="G57" s="17"/>
      <c r="H57" s="18" t="s">
        <v>43</v>
      </c>
      <c r="I57" s="17"/>
      <c r="J57" s="18" t="s">
        <v>43</v>
      </c>
      <c r="K57" s="17"/>
      <c r="L57" s="18">
        <v>1310770000</v>
      </c>
      <c r="M57" s="17"/>
      <c r="N57" s="18">
        <v>1310763000</v>
      </c>
      <c r="O57" s="17"/>
      <c r="P57" s="18">
        <v>1410756000</v>
      </c>
      <c r="Q57" s="17"/>
      <c r="R57" s="18">
        <v>1599960000</v>
      </c>
      <c r="S57" s="17"/>
      <c r="T57" s="18">
        <v>1599947000</v>
      </c>
      <c r="U57" s="17"/>
      <c r="V57" s="18" t="s">
        <v>43</v>
      </c>
      <c r="W57" s="17"/>
      <c r="X57" s="18" t="s">
        <v>43</v>
      </c>
      <c r="Y57" s="17"/>
      <c r="Z57" s="18" t="s">
        <v>43</v>
      </c>
      <c r="AA57" s="17"/>
      <c r="AB57" s="18" t="s">
        <v>43</v>
      </c>
      <c r="AC57" s="17"/>
      <c r="AD57" s="18" t="s">
        <v>43</v>
      </c>
      <c r="AE57" s="17"/>
    </row>
    <row r="58" spans="1:31" x14ac:dyDescent="0.2">
      <c r="A58" s="17" t="s">
        <v>137</v>
      </c>
      <c r="B58" s="18" t="s">
        <v>43</v>
      </c>
      <c r="C58" s="17"/>
      <c r="D58" s="18" t="s">
        <v>43</v>
      </c>
      <c r="E58" s="17"/>
      <c r="F58" s="18" t="s">
        <v>43</v>
      </c>
      <c r="G58" s="17"/>
      <c r="H58" s="18" t="s">
        <v>43</v>
      </c>
      <c r="I58" s="17"/>
      <c r="J58" s="18" t="s">
        <v>43</v>
      </c>
      <c r="K58" s="17"/>
      <c r="L58" s="18">
        <v>76110000</v>
      </c>
      <c r="M58" s="17"/>
      <c r="N58" s="18">
        <v>76110000</v>
      </c>
      <c r="O58" s="17"/>
      <c r="P58" s="18">
        <v>100000000</v>
      </c>
      <c r="Q58" s="17"/>
      <c r="R58" s="18">
        <v>100000000</v>
      </c>
      <c r="S58" s="17"/>
      <c r="T58" s="18">
        <v>100000000</v>
      </c>
      <c r="U58" s="17"/>
      <c r="V58" s="18" t="s">
        <v>43</v>
      </c>
      <c r="W58" s="17"/>
      <c r="X58" s="18" t="s">
        <v>43</v>
      </c>
      <c r="Y58" s="17"/>
      <c r="Z58" s="18" t="s">
        <v>43</v>
      </c>
      <c r="AA58" s="17"/>
      <c r="AB58" s="18" t="s">
        <v>43</v>
      </c>
      <c r="AC58" s="17"/>
      <c r="AD58" s="18" t="s">
        <v>43</v>
      </c>
      <c r="AE58" s="17"/>
    </row>
    <row r="59" spans="1:31" x14ac:dyDescent="0.2">
      <c r="A59" s="17" t="s">
        <v>136</v>
      </c>
      <c r="B59" s="18" t="s">
        <v>43</v>
      </c>
      <c r="C59" s="17"/>
      <c r="D59" s="18" t="s">
        <v>43</v>
      </c>
      <c r="E59" s="17"/>
      <c r="F59" s="18" t="s">
        <v>43</v>
      </c>
      <c r="G59" s="17"/>
      <c r="H59" s="18" t="s">
        <v>43</v>
      </c>
      <c r="I59" s="17"/>
      <c r="J59" s="18" t="s">
        <v>43</v>
      </c>
      <c r="K59" s="17"/>
      <c r="L59" s="18" t="s">
        <v>43</v>
      </c>
      <c r="M59" s="17"/>
      <c r="N59" s="18" t="s">
        <v>43</v>
      </c>
      <c r="O59" s="17"/>
      <c r="P59" s="18" t="s">
        <v>43</v>
      </c>
      <c r="Q59" s="17"/>
      <c r="R59" s="18" t="s">
        <v>43</v>
      </c>
      <c r="S59" s="17"/>
      <c r="T59" s="18" t="s">
        <v>43</v>
      </c>
      <c r="U59" s="17"/>
      <c r="V59" s="18">
        <v>463013000</v>
      </c>
      <c r="W59" s="17"/>
      <c r="X59" s="18">
        <v>458013000</v>
      </c>
      <c r="Y59" s="17"/>
      <c r="Z59" s="18">
        <v>498013000</v>
      </c>
      <c r="AA59" s="17"/>
      <c r="AB59" s="18">
        <v>538013000</v>
      </c>
      <c r="AC59" s="17"/>
      <c r="AD59" s="18">
        <v>363175000</v>
      </c>
      <c r="AE59" s="17"/>
    </row>
    <row r="60" spans="1:31" x14ac:dyDescent="0.2">
      <c r="A60" s="17" t="s">
        <v>135</v>
      </c>
      <c r="B60" s="18" t="s">
        <v>43</v>
      </c>
      <c r="C60" s="17"/>
      <c r="D60" s="18" t="s">
        <v>43</v>
      </c>
      <c r="E60" s="17"/>
      <c r="F60" s="18" t="s">
        <v>43</v>
      </c>
      <c r="G60" s="17"/>
      <c r="H60" s="18" t="s">
        <v>43</v>
      </c>
      <c r="I60" s="17"/>
      <c r="J60" s="18" t="s">
        <v>43</v>
      </c>
      <c r="K60" s="17"/>
      <c r="L60" s="18" t="s">
        <v>43</v>
      </c>
      <c r="M60" s="17"/>
      <c r="N60" s="18" t="s">
        <v>43</v>
      </c>
      <c r="O60" s="17"/>
      <c r="P60" s="18" t="s">
        <v>43</v>
      </c>
      <c r="Q60" s="17"/>
      <c r="R60" s="18" t="s">
        <v>43</v>
      </c>
      <c r="S60" s="17"/>
      <c r="T60" s="18" t="s">
        <v>43</v>
      </c>
      <c r="U60" s="17"/>
      <c r="V60" s="18" t="s">
        <v>43</v>
      </c>
      <c r="W60" s="17"/>
      <c r="X60" s="18">
        <v>261000</v>
      </c>
      <c r="Y60" s="17"/>
      <c r="Z60" s="18">
        <v>410000</v>
      </c>
      <c r="AA60" s="17"/>
      <c r="AB60" s="18">
        <v>437000</v>
      </c>
      <c r="AC60" s="17"/>
      <c r="AD60" s="18">
        <v>408000</v>
      </c>
      <c r="AE60" s="17"/>
    </row>
    <row r="61" spans="1:31" x14ac:dyDescent="0.2">
      <c r="A61" s="17" t="s">
        <v>134</v>
      </c>
      <c r="B61" s="18">
        <v>5730000</v>
      </c>
      <c r="C61" s="17"/>
      <c r="D61" s="18">
        <v>5996000</v>
      </c>
      <c r="E61" s="17"/>
      <c r="F61" s="18">
        <v>2267000</v>
      </c>
      <c r="G61" s="17"/>
      <c r="H61" s="18">
        <v>2787000</v>
      </c>
      <c r="I61" s="17"/>
      <c r="J61" s="18">
        <v>3511000</v>
      </c>
      <c r="K61" s="17"/>
      <c r="L61" s="18">
        <v>4393000</v>
      </c>
      <c r="M61" s="17"/>
      <c r="N61" s="18">
        <v>5283000</v>
      </c>
      <c r="O61" s="17"/>
      <c r="P61" s="18">
        <v>4484000</v>
      </c>
      <c r="Q61" s="17"/>
      <c r="R61" s="18">
        <v>4824000</v>
      </c>
      <c r="S61" s="17"/>
      <c r="T61" s="18">
        <v>5136000</v>
      </c>
      <c r="U61" s="17"/>
      <c r="V61" s="18">
        <v>5423000</v>
      </c>
      <c r="W61" s="17"/>
      <c r="X61" s="18">
        <v>5687000</v>
      </c>
      <c r="Y61" s="17"/>
      <c r="Z61" s="18">
        <v>5929000</v>
      </c>
      <c r="AA61" s="17"/>
      <c r="AB61" s="18">
        <v>6152000</v>
      </c>
      <c r="AC61" s="17"/>
      <c r="AD61" s="18" t="s">
        <v>43</v>
      </c>
      <c r="AE61" s="17"/>
    </row>
    <row r="62" spans="1:31" x14ac:dyDescent="0.2">
      <c r="A62" s="17" t="s">
        <v>133</v>
      </c>
      <c r="B62" s="18">
        <v>-21503000</v>
      </c>
      <c r="C62" s="17"/>
      <c r="D62" s="18">
        <v>-27922000</v>
      </c>
      <c r="E62" s="17"/>
      <c r="F62" s="18" t="s">
        <v>43</v>
      </c>
      <c r="G62" s="17"/>
      <c r="H62" s="18" t="s">
        <v>43</v>
      </c>
      <c r="I62" s="17"/>
      <c r="J62" s="18" t="s">
        <v>43</v>
      </c>
      <c r="K62" s="17"/>
      <c r="L62" s="18" t="s">
        <v>43</v>
      </c>
      <c r="M62" s="17"/>
      <c r="N62" s="18" t="s">
        <v>43</v>
      </c>
      <c r="O62" s="17"/>
      <c r="P62" s="18" t="s">
        <v>43</v>
      </c>
      <c r="Q62" s="17"/>
      <c r="R62" s="18" t="s">
        <v>43</v>
      </c>
      <c r="S62" s="17"/>
      <c r="T62" s="18" t="s">
        <v>43</v>
      </c>
      <c r="U62" s="17"/>
      <c r="V62" s="18" t="s">
        <v>43</v>
      </c>
      <c r="W62" s="17"/>
      <c r="X62" s="18" t="s">
        <v>43</v>
      </c>
      <c r="Y62" s="17"/>
      <c r="Z62" s="18" t="s">
        <v>43</v>
      </c>
      <c r="AA62" s="17"/>
      <c r="AB62" s="18" t="s">
        <v>43</v>
      </c>
      <c r="AC62" s="17"/>
      <c r="AD62" s="18" t="s">
        <v>43</v>
      </c>
      <c r="AE62" s="17"/>
    </row>
    <row r="63" spans="1:31" x14ac:dyDescent="0.2">
      <c r="A63" s="17" t="s">
        <v>132</v>
      </c>
      <c r="B63" s="18" t="s">
        <v>43</v>
      </c>
      <c r="C63" s="17"/>
      <c r="D63" s="18" t="s">
        <v>43</v>
      </c>
      <c r="E63" s="17"/>
      <c r="F63" s="18" t="s">
        <v>43</v>
      </c>
      <c r="G63" s="17"/>
      <c r="H63" s="18" t="s">
        <v>43</v>
      </c>
      <c r="I63" s="17"/>
      <c r="J63" s="18" t="s">
        <v>43</v>
      </c>
      <c r="K63" s="17"/>
      <c r="L63" s="18" t="s">
        <v>43</v>
      </c>
      <c r="M63" s="17"/>
      <c r="N63" s="18" t="s">
        <v>43</v>
      </c>
      <c r="O63" s="17"/>
      <c r="P63" s="18" t="s">
        <v>43</v>
      </c>
      <c r="Q63" s="17"/>
      <c r="R63" s="18" t="s">
        <v>43</v>
      </c>
      <c r="S63" s="17"/>
      <c r="T63" s="18" t="s">
        <v>43</v>
      </c>
      <c r="U63" s="17"/>
      <c r="V63" s="18">
        <v>272797000</v>
      </c>
      <c r="W63" s="17"/>
      <c r="X63" s="18">
        <v>272550000</v>
      </c>
      <c r="Y63" s="17"/>
      <c r="Z63" s="18">
        <v>272303000</v>
      </c>
      <c r="AA63" s="17"/>
      <c r="AB63" s="18">
        <v>415135000</v>
      </c>
      <c r="AC63" s="17"/>
      <c r="AD63" s="18">
        <v>238440000</v>
      </c>
      <c r="AE63" s="17"/>
    </row>
    <row r="64" spans="1:31" x14ac:dyDescent="0.2">
      <c r="A64" s="17" t="s">
        <v>131</v>
      </c>
      <c r="B64" s="18">
        <v>2187877000</v>
      </c>
      <c r="C64" s="17"/>
      <c r="D64" s="18">
        <v>2240793000</v>
      </c>
      <c r="E64" s="17"/>
      <c r="F64" s="18">
        <v>1524111000</v>
      </c>
      <c r="G64" s="17"/>
      <c r="H64" s="18">
        <v>1536443000</v>
      </c>
      <c r="I64" s="17"/>
      <c r="J64" s="18">
        <v>1560792000</v>
      </c>
      <c r="K64" s="17"/>
      <c r="L64" s="18">
        <v>1451273000</v>
      </c>
      <c r="M64" s="17"/>
      <c r="N64" s="18">
        <v>1452156000</v>
      </c>
      <c r="O64" s="17"/>
      <c r="P64" s="18">
        <v>1572833000</v>
      </c>
      <c r="Q64" s="17"/>
      <c r="R64" s="18">
        <v>1704784000</v>
      </c>
      <c r="S64" s="17"/>
      <c r="T64" s="18">
        <v>1720083000</v>
      </c>
      <c r="U64" s="17"/>
      <c r="V64" s="18">
        <v>741233000</v>
      </c>
      <c r="W64" s="17"/>
      <c r="X64" s="18">
        <v>736511000</v>
      </c>
      <c r="Y64" s="17"/>
      <c r="Z64" s="18">
        <v>776655000</v>
      </c>
      <c r="AA64" s="17"/>
      <c r="AB64" s="18">
        <v>959737000</v>
      </c>
      <c r="AC64" s="17"/>
      <c r="AD64" s="18">
        <v>602023000</v>
      </c>
      <c r="AE64" s="17"/>
    </row>
    <row r="65" spans="1:31" x14ac:dyDescent="0.2">
      <c r="A65" s="17" t="s">
        <v>130</v>
      </c>
      <c r="B65" s="18">
        <v>38887000</v>
      </c>
      <c r="C65" s="17"/>
      <c r="D65" s="18">
        <v>59333000</v>
      </c>
      <c r="E65" s="17"/>
      <c r="F65" s="18">
        <v>565000</v>
      </c>
      <c r="G65" s="17"/>
      <c r="H65" s="18">
        <v>24144000</v>
      </c>
      <c r="I65" s="17"/>
      <c r="J65" s="18">
        <v>24349000</v>
      </c>
      <c r="K65" s="17"/>
      <c r="L65" s="18">
        <v>904000</v>
      </c>
      <c r="M65" s="17"/>
      <c r="N65" s="18">
        <v>835000</v>
      </c>
      <c r="O65" s="17"/>
      <c r="P65" s="18">
        <v>50370000</v>
      </c>
      <c r="Q65" s="17"/>
      <c r="R65" s="18">
        <v>340000</v>
      </c>
      <c r="S65" s="17"/>
      <c r="T65" s="18">
        <v>15312000</v>
      </c>
      <c r="U65" s="17"/>
      <c r="V65" s="18">
        <v>1477000</v>
      </c>
      <c r="W65" s="17"/>
      <c r="X65" s="18">
        <v>35304000</v>
      </c>
      <c r="Y65" s="17"/>
      <c r="Z65" s="18">
        <v>25295000</v>
      </c>
      <c r="AA65" s="17"/>
      <c r="AB65" s="18">
        <v>18572000</v>
      </c>
      <c r="AC65" s="17"/>
      <c r="AD65" s="18">
        <v>2843000</v>
      </c>
      <c r="AE65" s="17"/>
    </row>
    <row r="66" spans="1:31" x14ac:dyDescent="0.2">
      <c r="A66" s="17" t="s">
        <v>129</v>
      </c>
      <c r="B66" s="18" t="s">
        <v>43</v>
      </c>
      <c r="C66" s="17"/>
      <c r="D66" s="18" t="s">
        <v>43</v>
      </c>
      <c r="E66" s="17"/>
      <c r="F66" s="18" t="s">
        <v>43</v>
      </c>
      <c r="G66" s="17"/>
      <c r="H66" s="18" t="s">
        <v>43</v>
      </c>
      <c r="I66" s="17"/>
      <c r="J66" s="18" t="s">
        <v>43</v>
      </c>
      <c r="K66" s="17"/>
      <c r="L66" s="18">
        <v>1450369000</v>
      </c>
      <c r="M66" s="17"/>
      <c r="N66" s="18">
        <v>1451321000</v>
      </c>
      <c r="O66" s="17"/>
      <c r="P66" s="18">
        <v>1522463000</v>
      </c>
      <c r="Q66" s="17"/>
      <c r="R66" s="18">
        <v>1704444000</v>
      </c>
      <c r="S66" s="17"/>
      <c r="T66" s="18">
        <v>1704771000</v>
      </c>
      <c r="U66" s="17"/>
      <c r="V66" s="18">
        <v>739756000</v>
      </c>
      <c r="W66" s="17"/>
      <c r="X66" s="18">
        <v>701207000</v>
      </c>
      <c r="Y66" s="17"/>
      <c r="Z66" s="18">
        <v>751360000</v>
      </c>
      <c r="AA66" s="17"/>
      <c r="AB66" s="18" t="s">
        <v>43</v>
      </c>
      <c r="AC66" s="17"/>
      <c r="AD66" s="18" t="s">
        <v>43</v>
      </c>
      <c r="AE66" s="17"/>
    </row>
    <row r="67" spans="1:31" x14ac:dyDescent="0.2">
      <c r="A67" s="17" t="s">
        <v>128</v>
      </c>
      <c r="B67" s="18" t="s">
        <v>43</v>
      </c>
      <c r="C67" s="17"/>
      <c r="D67" s="18" t="s">
        <v>43</v>
      </c>
      <c r="E67" s="17"/>
      <c r="F67" s="18" t="s">
        <v>43</v>
      </c>
      <c r="G67" s="17"/>
      <c r="H67" s="18" t="s">
        <v>43</v>
      </c>
      <c r="I67" s="17"/>
      <c r="J67" s="18" t="s">
        <v>43</v>
      </c>
      <c r="K67" s="17"/>
      <c r="L67" s="18" t="s">
        <v>43</v>
      </c>
      <c r="M67" s="17"/>
      <c r="N67" s="18" t="s">
        <v>43</v>
      </c>
      <c r="O67" s="17"/>
      <c r="P67" s="18" t="s">
        <v>43</v>
      </c>
      <c r="Q67" s="17"/>
      <c r="R67" s="18" t="s">
        <v>43</v>
      </c>
      <c r="S67" s="17"/>
      <c r="T67" s="18" t="s">
        <v>43</v>
      </c>
      <c r="U67" s="17"/>
      <c r="V67" s="18">
        <v>364000</v>
      </c>
      <c r="W67" s="17"/>
      <c r="X67" s="18">
        <v>1151000</v>
      </c>
      <c r="Y67" s="17"/>
      <c r="Z67" s="18">
        <v>4045000</v>
      </c>
      <c r="AA67" s="17"/>
      <c r="AB67" s="18" t="s">
        <v>43</v>
      </c>
      <c r="AC67" s="17"/>
      <c r="AD67" s="18" t="s">
        <v>43</v>
      </c>
      <c r="AE67" s="17"/>
    </row>
    <row r="68" spans="1:31" x14ac:dyDescent="0.2">
      <c r="A68" s="17" t="s">
        <v>127</v>
      </c>
      <c r="B68" s="18">
        <v>2148990000</v>
      </c>
      <c r="C68" s="17"/>
      <c r="D68" s="18">
        <v>2181460000</v>
      </c>
      <c r="E68" s="17"/>
      <c r="F68" s="18">
        <v>1523546000</v>
      </c>
      <c r="G68" s="17"/>
      <c r="H68" s="18">
        <v>1512299000</v>
      </c>
      <c r="I68" s="17"/>
      <c r="J68" s="18">
        <v>1536443000</v>
      </c>
      <c r="K68" s="17"/>
      <c r="L68" s="18">
        <v>1450369000</v>
      </c>
      <c r="M68" s="17"/>
      <c r="N68" s="18">
        <v>1451321000</v>
      </c>
      <c r="O68" s="17"/>
      <c r="P68" s="18">
        <v>1522463000</v>
      </c>
      <c r="Q68" s="17"/>
      <c r="R68" s="18">
        <v>1704444000</v>
      </c>
      <c r="S68" s="17"/>
      <c r="T68" s="18">
        <v>1704771000</v>
      </c>
      <c r="U68" s="17"/>
      <c r="V68" s="18">
        <v>740120000</v>
      </c>
      <c r="W68" s="17"/>
      <c r="X68" s="18">
        <v>702358000</v>
      </c>
      <c r="Y68" s="17"/>
      <c r="Z68" s="18">
        <v>755405000</v>
      </c>
      <c r="AA68" s="17"/>
      <c r="AB68" s="18">
        <v>941165000</v>
      </c>
      <c r="AC68" s="17"/>
      <c r="AD68" s="18">
        <v>599180000</v>
      </c>
      <c r="AE68" s="17"/>
    </row>
    <row r="69" spans="1:31" x14ac:dyDescent="0.2">
      <c r="A69" s="17" t="s">
        <v>126</v>
      </c>
      <c r="B69" s="18">
        <v>27141000</v>
      </c>
      <c r="C69" s="17"/>
      <c r="D69" s="18">
        <v>23314000</v>
      </c>
      <c r="E69" s="17"/>
      <c r="F69" s="18">
        <v>26951000</v>
      </c>
      <c r="G69" s="17"/>
      <c r="H69" s="18">
        <v>25528000</v>
      </c>
      <c r="I69" s="17"/>
      <c r="J69" s="18">
        <v>24195000</v>
      </c>
      <c r="K69" s="17"/>
      <c r="L69" s="18">
        <v>21334000</v>
      </c>
      <c r="M69" s="17"/>
      <c r="N69" s="18">
        <v>17438000</v>
      </c>
      <c r="O69" s="17"/>
      <c r="P69" s="18">
        <v>15127000</v>
      </c>
      <c r="Q69" s="17"/>
      <c r="R69" s="18">
        <v>20369000</v>
      </c>
      <c r="S69" s="17"/>
      <c r="T69" s="18">
        <v>20459000</v>
      </c>
      <c r="U69" s="17"/>
      <c r="V69" s="18">
        <v>22054000</v>
      </c>
      <c r="W69" s="17"/>
      <c r="X69" s="18">
        <v>23640000</v>
      </c>
      <c r="Y69" s="17"/>
      <c r="Z69" s="18">
        <v>18039000</v>
      </c>
      <c r="AA69" s="17"/>
      <c r="AB69" s="18">
        <v>15941000</v>
      </c>
      <c r="AC69" s="17"/>
      <c r="AD69" s="18">
        <v>12510000</v>
      </c>
      <c r="AE69" s="17"/>
    </row>
    <row r="70" spans="1:31" x14ac:dyDescent="0.2">
      <c r="A70" s="17" t="s">
        <v>125</v>
      </c>
      <c r="B70" s="18" t="s">
        <v>43</v>
      </c>
      <c r="C70" s="17"/>
      <c r="D70" s="18">
        <v>0</v>
      </c>
      <c r="E70" s="17"/>
      <c r="F70" s="18">
        <v>5588000</v>
      </c>
      <c r="G70" s="17"/>
      <c r="H70" s="18">
        <v>7827000</v>
      </c>
      <c r="I70" s="17"/>
      <c r="J70" s="18">
        <v>7001000</v>
      </c>
      <c r="K70" s="17"/>
      <c r="L70" s="18">
        <v>5021000</v>
      </c>
      <c r="M70" s="17"/>
      <c r="N70" s="18" t="s">
        <v>43</v>
      </c>
      <c r="O70" s="17"/>
      <c r="P70" s="18" t="s">
        <v>43</v>
      </c>
      <c r="Q70" s="17"/>
      <c r="R70" s="18" t="s">
        <v>43</v>
      </c>
      <c r="S70" s="17"/>
      <c r="T70" s="18" t="s">
        <v>43</v>
      </c>
      <c r="U70" s="17"/>
      <c r="V70" s="18" t="s">
        <v>43</v>
      </c>
      <c r="W70" s="17"/>
      <c r="X70" s="18" t="s">
        <v>43</v>
      </c>
      <c r="Y70" s="17"/>
      <c r="Z70" s="18" t="s">
        <v>43</v>
      </c>
      <c r="AA70" s="17"/>
      <c r="AB70" s="18" t="s">
        <v>43</v>
      </c>
      <c r="AC70" s="17"/>
      <c r="AD70" s="18" t="s">
        <v>43</v>
      </c>
      <c r="AE70" s="17"/>
    </row>
    <row r="71" spans="1:31" x14ac:dyDescent="0.2">
      <c r="A71" s="17" t="s">
        <v>124</v>
      </c>
      <c r="B71" s="18">
        <v>19609000</v>
      </c>
      <c r="C71" s="17"/>
      <c r="D71" s="18">
        <v>19339000</v>
      </c>
      <c r="E71" s="17"/>
      <c r="F71" s="18">
        <v>17052000</v>
      </c>
      <c r="G71" s="17"/>
      <c r="H71" s="18">
        <v>15192000</v>
      </c>
      <c r="I71" s="17"/>
      <c r="J71" s="18">
        <v>16583000</v>
      </c>
      <c r="K71" s="17"/>
      <c r="L71" s="18">
        <v>16383000</v>
      </c>
      <c r="M71" s="17"/>
      <c r="N71" s="18">
        <v>16603000</v>
      </c>
      <c r="O71" s="17"/>
      <c r="P71" s="18">
        <v>17742000</v>
      </c>
      <c r="Q71" s="17"/>
      <c r="R71" s="18">
        <v>14050000</v>
      </c>
      <c r="S71" s="17"/>
      <c r="T71" s="18">
        <v>22565000</v>
      </c>
      <c r="U71" s="17"/>
      <c r="V71" s="18">
        <v>27721000</v>
      </c>
      <c r="W71" s="17"/>
      <c r="X71" s="18">
        <v>28676000</v>
      </c>
      <c r="Y71" s="17"/>
      <c r="Z71" s="18">
        <v>34116000</v>
      </c>
      <c r="AA71" s="17"/>
      <c r="AB71" s="18">
        <v>25169000</v>
      </c>
      <c r="AC71" s="17"/>
      <c r="AD71" s="18">
        <v>29090000</v>
      </c>
      <c r="AE71" s="17"/>
    </row>
    <row r="72" spans="1:31" x14ac:dyDescent="0.2">
      <c r="A72" s="17" t="s">
        <v>123</v>
      </c>
      <c r="B72" s="18">
        <v>2195740000</v>
      </c>
      <c r="C72" s="17"/>
      <c r="D72" s="18">
        <v>2224113000</v>
      </c>
      <c r="E72" s="17"/>
      <c r="F72" s="18">
        <v>1573137000</v>
      </c>
      <c r="G72" s="17"/>
      <c r="H72" s="18">
        <v>1560846000</v>
      </c>
      <c r="I72" s="17"/>
      <c r="J72" s="18">
        <v>1584222000</v>
      </c>
      <c r="K72" s="17"/>
      <c r="L72" s="18">
        <v>1493107000</v>
      </c>
      <c r="M72" s="17"/>
      <c r="N72" s="18">
        <v>1485362000</v>
      </c>
      <c r="O72" s="17"/>
      <c r="P72" s="18">
        <v>1555332000</v>
      </c>
      <c r="Q72" s="17"/>
      <c r="R72" s="18">
        <v>1738863000</v>
      </c>
      <c r="S72" s="17"/>
      <c r="T72" s="18">
        <v>1747795000</v>
      </c>
      <c r="U72" s="17"/>
      <c r="V72" s="18">
        <v>789895000</v>
      </c>
      <c r="W72" s="17"/>
      <c r="X72" s="18">
        <v>754674000</v>
      </c>
      <c r="Y72" s="17"/>
      <c r="Z72" s="18">
        <v>807560000</v>
      </c>
      <c r="AA72" s="17"/>
      <c r="AB72" s="18">
        <v>982275000</v>
      </c>
      <c r="AC72" s="17"/>
      <c r="AD72" s="18">
        <v>640780000</v>
      </c>
      <c r="AE72" s="17"/>
    </row>
    <row r="73" spans="1:31" x14ac:dyDescent="0.2">
      <c r="A73" s="17" t="s">
        <v>122</v>
      </c>
      <c r="B73" s="18">
        <v>2599438000</v>
      </c>
      <c r="C73" s="17"/>
      <c r="D73" s="18">
        <v>2600096000</v>
      </c>
      <c r="E73" s="17"/>
      <c r="F73" s="18">
        <v>1838745000</v>
      </c>
      <c r="G73" s="17"/>
      <c r="H73" s="18">
        <v>1815457000</v>
      </c>
      <c r="I73" s="17"/>
      <c r="J73" s="18">
        <v>1813720000</v>
      </c>
      <c r="K73" s="17"/>
      <c r="L73" s="18">
        <v>1690282000</v>
      </c>
      <c r="M73" s="17"/>
      <c r="N73" s="18">
        <v>1671488000</v>
      </c>
      <c r="O73" s="17"/>
      <c r="P73" s="18">
        <v>1774755000</v>
      </c>
      <c r="Q73" s="17"/>
      <c r="R73" s="18">
        <v>1888417000</v>
      </c>
      <c r="S73" s="17"/>
      <c r="T73" s="18">
        <v>1923303000</v>
      </c>
      <c r="U73" s="17"/>
      <c r="V73" s="18">
        <v>945096000</v>
      </c>
      <c r="W73" s="17"/>
      <c r="X73" s="18">
        <v>972059000</v>
      </c>
      <c r="Y73" s="17"/>
      <c r="Z73" s="18">
        <v>997227000</v>
      </c>
      <c r="AA73" s="17"/>
      <c r="AB73" s="18" t="s">
        <v>43</v>
      </c>
      <c r="AC73" s="17"/>
      <c r="AD73" s="18" t="s">
        <v>43</v>
      </c>
      <c r="AE73" s="17"/>
    </row>
    <row r="74" spans="1:31" x14ac:dyDescent="0.2">
      <c r="A74" s="17" t="s">
        <v>121</v>
      </c>
      <c r="B74" s="18" t="s">
        <v>43</v>
      </c>
      <c r="C74" s="17"/>
      <c r="D74" s="18" t="s">
        <v>43</v>
      </c>
      <c r="E74" s="17"/>
      <c r="F74" s="18" t="s">
        <v>43</v>
      </c>
      <c r="G74" s="17"/>
      <c r="H74" s="18" t="s">
        <v>43</v>
      </c>
      <c r="I74" s="17"/>
      <c r="J74" s="18" t="s">
        <v>43</v>
      </c>
      <c r="K74" s="17"/>
      <c r="L74" s="18" t="s">
        <v>43</v>
      </c>
      <c r="M74" s="17"/>
      <c r="N74" s="18" t="s">
        <v>43</v>
      </c>
      <c r="O74" s="17"/>
      <c r="P74" s="18" t="s">
        <v>43</v>
      </c>
      <c r="Q74" s="17"/>
      <c r="R74" s="18" t="s">
        <v>43</v>
      </c>
      <c r="S74" s="17"/>
      <c r="T74" s="18" t="s">
        <v>43</v>
      </c>
      <c r="U74" s="17"/>
      <c r="V74" s="18" t="s">
        <v>43</v>
      </c>
      <c r="W74" s="17"/>
      <c r="X74" s="18" t="s">
        <v>43</v>
      </c>
      <c r="Y74" s="17"/>
      <c r="Z74" s="18" t="s">
        <v>43</v>
      </c>
      <c r="AA74" s="17"/>
      <c r="AB74" s="18" t="s">
        <v>43</v>
      </c>
      <c r="AC74" s="17"/>
      <c r="AD74" s="18">
        <v>98024000</v>
      </c>
      <c r="AE74" s="17"/>
    </row>
    <row r="75" spans="1:31" x14ac:dyDescent="0.2">
      <c r="A75" s="17" t="s">
        <v>120</v>
      </c>
      <c r="B75" s="18" t="s">
        <v>43</v>
      </c>
      <c r="C75" s="17"/>
      <c r="D75" s="18" t="s">
        <v>43</v>
      </c>
      <c r="E75" s="17"/>
      <c r="F75" s="18" t="s">
        <v>43</v>
      </c>
      <c r="G75" s="17"/>
      <c r="H75" s="18" t="s">
        <v>43</v>
      </c>
      <c r="I75" s="17"/>
      <c r="J75" s="18" t="s">
        <v>43</v>
      </c>
      <c r="K75" s="17"/>
      <c r="L75" s="18" t="s">
        <v>43</v>
      </c>
      <c r="M75" s="17"/>
      <c r="N75" s="18" t="s">
        <v>43</v>
      </c>
      <c r="O75" s="17"/>
      <c r="P75" s="18" t="s">
        <v>43</v>
      </c>
      <c r="Q75" s="17"/>
      <c r="R75" s="18" t="s">
        <v>43</v>
      </c>
      <c r="S75" s="17"/>
      <c r="T75" s="18" t="s">
        <v>43</v>
      </c>
      <c r="U75" s="17"/>
      <c r="V75" s="18" t="s">
        <v>43</v>
      </c>
      <c r="W75" s="17"/>
      <c r="X75" s="18" t="s">
        <v>43</v>
      </c>
      <c r="Y75" s="17"/>
      <c r="Z75" s="18" t="s">
        <v>43</v>
      </c>
      <c r="AA75" s="17"/>
      <c r="AB75" s="18">
        <v>36000</v>
      </c>
      <c r="AC75" s="17"/>
      <c r="AD75" s="18">
        <v>36000</v>
      </c>
      <c r="AE75" s="17"/>
    </row>
    <row r="76" spans="1:31" x14ac:dyDescent="0.2">
      <c r="A76" s="17" t="s">
        <v>119</v>
      </c>
      <c r="B76" s="18">
        <v>481000</v>
      </c>
      <c r="C76" s="17"/>
      <c r="D76" s="18">
        <v>498000</v>
      </c>
      <c r="E76" s="17"/>
      <c r="F76" s="18">
        <v>556000</v>
      </c>
      <c r="G76" s="17"/>
      <c r="H76" s="18">
        <v>558000</v>
      </c>
      <c r="I76" s="17"/>
      <c r="J76" s="18">
        <v>563000</v>
      </c>
      <c r="K76" s="17"/>
      <c r="L76" s="18">
        <v>577000</v>
      </c>
      <c r="M76" s="17"/>
      <c r="N76" s="18">
        <v>601000</v>
      </c>
      <c r="O76" s="17"/>
      <c r="P76" s="18">
        <v>586000</v>
      </c>
      <c r="Q76" s="17"/>
      <c r="R76" s="18">
        <v>570000</v>
      </c>
      <c r="S76" s="17"/>
      <c r="T76" s="18">
        <v>597000</v>
      </c>
      <c r="U76" s="17"/>
      <c r="V76" s="18">
        <v>625000</v>
      </c>
      <c r="W76" s="17"/>
      <c r="X76" s="18">
        <v>672000</v>
      </c>
      <c r="Y76" s="17"/>
      <c r="Z76" s="18">
        <v>687000</v>
      </c>
      <c r="AA76" s="17"/>
      <c r="AB76" s="18">
        <v>327000</v>
      </c>
      <c r="AC76" s="17"/>
      <c r="AD76" s="18">
        <v>327000</v>
      </c>
      <c r="AE76" s="17"/>
    </row>
    <row r="77" spans="1:31" x14ac:dyDescent="0.2">
      <c r="A77" s="17" t="s">
        <v>118</v>
      </c>
      <c r="B77" s="18">
        <v>1006000</v>
      </c>
      <c r="C77" s="17"/>
      <c r="D77" s="18">
        <v>6942000</v>
      </c>
      <c r="E77" s="17"/>
      <c r="F77" s="18">
        <v>29561000</v>
      </c>
      <c r="G77" s="17"/>
      <c r="H77" s="18">
        <v>669000</v>
      </c>
      <c r="I77" s="17"/>
      <c r="J77" s="18">
        <v>1664000</v>
      </c>
      <c r="K77" s="17"/>
      <c r="L77" s="18" t="s">
        <v>43</v>
      </c>
      <c r="M77" s="17"/>
      <c r="N77" s="18">
        <v>45532000</v>
      </c>
      <c r="O77" s="17"/>
      <c r="P77" s="18">
        <v>24487000</v>
      </c>
      <c r="Q77" s="17"/>
      <c r="R77" s="18">
        <v>1853000</v>
      </c>
      <c r="S77" s="17"/>
      <c r="T77" s="18" t="s">
        <v>43</v>
      </c>
      <c r="U77" s="17"/>
      <c r="V77" s="18">
        <v>133936000</v>
      </c>
      <c r="W77" s="17"/>
      <c r="X77" s="18">
        <v>259695000</v>
      </c>
      <c r="Y77" s="17"/>
      <c r="Z77" s="18">
        <v>302413000</v>
      </c>
      <c r="AA77" s="17"/>
      <c r="AB77" s="18">
        <v>181897000</v>
      </c>
      <c r="AC77" s="17"/>
      <c r="AD77" s="18">
        <v>283270000</v>
      </c>
      <c r="AE77" s="17"/>
    </row>
    <row r="78" spans="1:31" x14ac:dyDescent="0.2">
      <c r="A78" s="17" t="s">
        <v>117</v>
      </c>
      <c r="B78" s="18">
        <v>-1881520000</v>
      </c>
      <c r="C78" s="17"/>
      <c r="D78" s="18">
        <v>-1804143000</v>
      </c>
      <c r="E78" s="17"/>
      <c r="F78" s="18">
        <v>-1246921000</v>
      </c>
      <c r="G78" s="17"/>
      <c r="H78" s="18">
        <v>-1289445000</v>
      </c>
      <c r="I78" s="17"/>
      <c r="J78" s="18">
        <v>-1335364000</v>
      </c>
      <c r="K78" s="17"/>
      <c r="L78" s="18">
        <v>-1207915000</v>
      </c>
      <c r="M78" s="17"/>
      <c r="N78" s="18">
        <v>-1254044000</v>
      </c>
      <c r="O78" s="17"/>
      <c r="P78" s="18">
        <v>-1341961000</v>
      </c>
      <c r="Q78" s="17"/>
      <c r="R78" s="18">
        <v>-1421705000</v>
      </c>
      <c r="S78" s="17"/>
      <c r="T78" s="18">
        <v>-1444938000</v>
      </c>
      <c r="U78" s="17"/>
      <c r="V78" s="18">
        <v>-701520000</v>
      </c>
      <c r="W78" s="17"/>
      <c r="X78" s="18">
        <v>-777906000</v>
      </c>
      <c r="Y78" s="17"/>
      <c r="Z78" s="18">
        <v>-859289000</v>
      </c>
      <c r="AA78" s="17"/>
      <c r="AB78" s="18">
        <v>-900232000</v>
      </c>
      <c r="AC78" s="17"/>
      <c r="AD78" s="18">
        <v>-750936000</v>
      </c>
      <c r="AE78" s="17"/>
    </row>
    <row r="79" spans="1:31" x14ac:dyDescent="0.2">
      <c r="A79" s="17" t="s">
        <v>116</v>
      </c>
      <c r="B79" s="18" t="s">
        <v>43</v>
      </c>
      <c r="C79" s="17"/>
      <c r="D79" s="18" t="s">
        <v>43</v>
      </c>
      <c r="E79" s="17"/>
      <c r="F79" s="18" t="s">
        <v>43</v>
      </c>
      <c r="G79" s="17"/>
      <c r="H79" s="18" t="s">
        <v>43</v>
      </c>
      <c r="I79" s="17"/>
      <c r="J79" s="18" t="s">
        <v>43</v>
      </c>
      <c r="K79" s="17"/>
      <c r="L79" s="18" t="s">
        <v>43</v>
      </c>
      <c r="M79" s="17"/>
      <c r="N79" s="18" t="s">
        <v>43</v>
      </c>
      <c r="O79" s="17"/>
      <c r="P79" s="18" t="s">
        <v>43</v>
      </c>
      <c r="Q79" s="17"/>
      <c r="R79" s="18" t="s">
        <v>43</v>
      </c>
      <c r="S79" s="17"/>
      <c r="T79" s="18" t="s">
        <v>43</v>
      </c>
      <c r="U79" s="17"/>
      <c r="V79" s="18" t="s">
        <v>43</v>
      </c>
      <c r="W79" s="17"/>
      <c r="X79" s="18" t="s">
        <v>43</v>
      </c>
      <c r="Y79" s="17"/>
      <c r="Z79" s="18">
        <v>202000</v>
      </c>
      <c r="AA79" s="17"/>
      <c r="AB79" s="18" t="s">
        <v>43</v>
      </c>
      <c r="AC79" s="17"/>
      <c r="AD79" s="18">
        <v>1565000</v>
      </c>
      <c r="AE79" s="17"/>
    </row>
    <row r="80" spans="1:31" x14ac:dyDescent="0.2">
      <c r="A80" s="17" t="s">
        <v>115</v>
      </c>
      <c r="B80" s="18" t="s">
        <v>43</v>
      </c>
      <c r="C80" s="17"/>
      <c r="D80" s="18" t="s">
        <v>43</v>
      </c>
      <c r="E80" s="17"/>
      <c r="F80" s="18" t="s">
        <v>43</v>
      </c>
      <c r="G80" s="17"/>
      <c r="H80" s="18" t="s">
        <v>43</v>
      </c>
      <c r="I80" s="17"/>
      <c r="J80" s="18" t="s">
        <v>43</v>
      </c>
      <c r="K80" s="17"/>
      <c r="L80" s="18" t="s">
        <v>43</v>
      </c>
      <c r="M80" s="17"/>
      <c r="N80" s="18" t="s">
        <v>43</v>
      </c>
      <c r="O80" s="17"/>
      <c r="P80" s="18" t="s">
        <v>43</v>
      </c>
      <c r="Q80" s="17"/>
      <c r="R80" s="18" t="s">
        <v>43</v>
      </c>
      <c r="S80" s="17"/>
      <c r="T80" s="18" t="s">
        <v>43</v>
      </c>
      <c r="U80" s="17"/>
      <c r="V80" s="18" t="s">
        <v>43</v>
      </c>
      <c r="W80" s="17"/>
      <c r="X80" s="18">
        <v>1926000</v>
      </c>
      <c r="Y80" s="17"/>
      <c r="Z80" s="18">
        <v>3706000</v>
      </c>
      <c r="AA80" s="17"/>
      <c r="AB80" s="18" t="s">
        <v>43</v>
      </c>
      <c r="AC80" s="17"/>
      <c r="AD80" s="18" t="s">
        <v>43</v>
      </c>
      <c r="AE80" s="17"/>
    </row>
    <row r="81" spans="1:31" x14ac:dyDescent="0.2">
      <c r="A81" s="17" t="s">
        <v>114</v>
      </c>
      <c r="B81" s="18" t="s">
        <v>43</v>
      </c>
      <c r="C81" s="17"/>
      <c r="D81" s="18" t="s">
        <v>43</v>
      </c>
      <c r="E81" s="17"/>
      <c r="F81" s="18" t="s">
        <v>43</v>
      </c>
      <c r="G81" s="17"/>
      <c r="H81" s="18" t="s">
        <v>43</v>
      </c>
      <c r="I81" s="17"/>
      <c r="J81" s="18" t="s">
        <v>43</v>
      </c>
      <c r="K81" s="17"/>
      <c r="L81" s="18" t="s">
        <v>43</v>
      </c>
      <c r="M81" s="17"/>
      <c r="N81" s="18" t="s">
        <v>43</v>
      </c>
      <c r="O81" s="17"/>
      <c r="P81" s="18" t="s">
        <v>43</v>
      </c>
      <c r="Q81" s="17"/>
      <c r="R81" s="18" t="s">
        <v>43</v>
      </c>
      <c r="S81" s="17"/>
      <c r="T81" s="18" t="s">
        <v>43</v>
      </c>
      <c r="U81" s="17"/>
      <c r="V81" s="18" t="s">
        <v>43</v>
      </c>
      <c r="W81" s="17"/>
      <c r="X81" s="18">
        <v>4628000</v>
      </c>
      <c r="Y81" s="17"/>
      <c r="Z81" s="18">
        <v>2805000</v>
      </c>
      <c r="AA81" s="17"/>
      <c r="AB81" s="18" t="s">
        <v>43</v>
      </c>
      <c r="AC81" s="17"/>
      <c r="AD81" s="18" t="s">
        <v>43</v>
      </c>
      <c r="AE81" s="17"/>
    </row>
    <row r="82" spans="1:31" x14ac:dyDescent="0.2">
      <c r="A82" s="17" t="s">
        <v>113</v>
      </c>
      <c r="B82" s="18">
        <v>-3110000</v>
      </c>
      <c r="C82" s="17"/>
      <c r="D82" s="18">
        <v>-3548000</v>
      </c>
      <c r="E82" s="17"/>
      <c r="F82" s="18">
        <v>-2661000</v>
      </c>
      <c r="G82" s="17"/>
      <c r="H82" s="18">
        <v>-1984000</v>
      </c>
      <c r="I82" s="17"/>
      <c r="J82" s="18">
        <v>-2386000</v>
      </c>
      <c r="K82" s="17"/>
      <c r="L82" s="18">
        <v>-2401000</v>
      </c>
      <c r="M82" s="17"/>
      <c r="N82" s="18">
        <v>-2740000</v>
      </c>
      <c r="O82" s="17"/>
      <c r="P82" s="18">
        <v>-4106000</v>
      </c>
      <c r="Q82" s="17"/>
      <c r="R82" s="18">
        <v>-5341000</v>
      </c>
      <c r="S82" s="17"/>
      <c r="T82" s="18">
        <v>-5798000</v>
      </c>
      <c r="U82" s="17"/>
      <c r="V82" s="18">
        <v>2066000</v>
      </c>
      <c r="W82" s="17"/>
      <c r="X82" s="18">
        <v>6554000</v>
      </c>
      <c r="Y82" s="17"/>
      <c r="Z82" s="18">
        <v>6511000</v>
      </c>
      <c r="AA82" s="17"/>
      <c r="AB82" s="18">
        <v>9000</v>
      </c>
      <c r="AC82" s="17"/>
      <c r="AD82" s="18">
        <v>-4511000</v>
      </c>
      <c r="AE82" s="17"/>
    </row>
    <row r="83" spans="1:31" x14ac:dyDescent="0.2">
      <c r="A83" s="17" t="s">
        <v>112</v>
      </c>
      <c r="B83" s="18">
        <v>-1883143000</v>
      </c>
      <c r="C83" s="17"/>
      <c r="D83" s="18">
        <v>-1800251000</v>
      </c>
      <c r="E83" s="17"/>
      <c r="F83" s="18">
        <v>-1219465000</v>
      </c>
      <c r="G83" s="17"/>
      <c r="H83" s="18">
        <v>-1290202000</v>
      </c>
      <c r="I83" s="17"/>
      <c r="J83" s="18">
        <v>-1335523000</v>
      </c>
      <c r="K83" s="17"/>
      <c r="L83" s="18">
        <v>-1209739000</v>
      </c>
      <c r="M83" s="17"/>
      <c r="N83" s="18">
        <v>-1210651000</v>
      </c>
      <c r="O83" s="17"/>
      <c r="P83" s="18">
        <v>-1320994000</v>
      </c>
      <c r="Q83" s="17"/>
      <c r="R83" s="18">
        <v>-1424623000</v>
      </c>
      <c r="S83" s="17"/>
      <c r="T83" s="18">
        <v>-1450139000</v>
      </c>
      <c r="U83" s="17"/>
      <c r="V83" s="18">
        <v>-564893000</v>
      </c>
      <c r="W83" s="17"/>
      <c r="X83" s="18">
        <v>-510985000</v>
      </c>
      <c r="Y83" s="17"/>
      <c r="Z83" s="18">
        <v>-549880000</v>
      </c>
      <c r="AA83" s="17"/>
      <c r="AB83" s="18">
        <v>-717963000</v>
      </c>
      <c r="AC83" s="17"/>
      <c r="AD83" s="18">
        <v>-473379000</v>
      </c>
      <c r="AE83" s="17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workbookViewId="0">
      <selection activeCell="C3" sqref="C3"/>
    </sheetView>
  </sheetViews>
  <sheetFormatPr defaultRowHeight="12.75" x14ac:dyDescent="0.2"/>
  <cols>
    <col min="1" max="1" width="50.7109375" style="16" customWidth="1"/>
    <col min="2" max="201" width="12.7109375" style="16" customWidth="1"/>
    <col min="202" max="16384" width="9.140625" style="16"/>
  </cols>
  <sheetData>
    <row r="1" spans="1:33" ht="20.25" x14ac:dyDescent="0.3">
      <c r="A1" s="23" t="s">
        <v>111</v>
      </c>
    </row>
    <row r="3" spans="1:33" x14ac:dyDescent="0.2">
      <c r="A3" s="22" t="s">
        <v>110</v>
      </c>
    </row>
    <row r="6" spans="1:33" x14ac:dyDescent="0.2">
      <c r="A6" s="21" t="s">
        <v>226</v>
      </c>
    </row>
    <row r="7" spans="1:33" x14ac:dyDescent="0.2">
      <c r="A7" s="19" t="s">
        <v>108</v>
      </c>
      <c r="B7" s="20" t="s">
        <v>107</v>
      </c>
      <c r="C7" s="19"/>
      <c r="D7" s="20" t="s">
        <v>106</v>
      </c>
      <c r="E7" s="19"/>
      <c r="F7" s="20" t="s">
        <v>105</v>
      </c>
      <c r="G7" s="19"/>
      <c r="H7" s="20" t="s">
        <v>104</v>
      </c>
      <c r="I7" s="19"/>
      <c r="J7" s="20" t="s">
        <v>103</v>
      </c>
      <c r="K7" s="19"/>
      <c r="L7" s="20" t="s">
        <v>102</v>
      </c>
      <c r="M7" s="19"/>
      <c r="N7" s="20" t="s">
        <v>101</v>
      </c>
      <c r="O7" s="19"/>
      <c r="P7" s="20" t="s">
        <v>100</v>
      </c>
      <c r="Q7" s="19"/>
      <c r="R7" s="20" t="s">
        <v>99</v>
      </c>
      <c r="S7" s="19"/>
      <c r="T7" s="20" t="s">
        <v>98</v>
      </c>
      <c r="U7" s="19"/>
      <c r="V7" s="20" t="s">
        <v>97</v>
      </c>
      <c r="W7" s="19"/>
      <c r="X7" s="20" t="s">
        <v>96</v>
      </c>
      <c r="Y7" s="19"/>
      <c r="Z7" s="20" t="s">
        <v>95</v>
      </c>
      <c r="AA7" s="19"/>
      <c r="AB7" s="20" t="s">
        <v>94</v>
      </c>
      <c r="AC7" s="19"/>
      <c r="AD7" s="20" t="s">
        <v>93</v>
      </c>
      <c r="AE7" s="19"/>
      <c r="AF7" s="20" t="s">
        <v>92</v>
      </c>
      <c r="AG7" s="19"/>
    </row>
    <row r="8" spans="1:33" x14ac:dyDescent="0.2">
      <c r="A8" s="19" t="s">
        <v>91</v>
      </c>
      <c r="B8" s="20" t="s">
        <v>90</v>
      </c>
      <c r="C8" s="19"/>
      <c r="D8" s="20" t="s">
        <v>90</v>
      </c>
      <c r="E8" s="19"/>
      <c r="F8" s="20" t="s">
        <v>90</v>
      </c>
      <c r="G8" s="19"/>
      <c r="H8" s="20" t="s">
        <v>90</v>
      </c>
      <c r="I8" s="19"/>
      <c r="J8" s="20" t="s">
        <v>90</v>
      </c>
      <c r="K8" s="19"/>
      <c r="L8" s="20" t="s">
        <v>90</v>
      </c>
      <c r="M8" s="19"/>
      <c r="N8" s="20" t="s">
        <v>90</v>
      </c>
      <c r="O8" s="19"/>
      <c r="P8" s="20" t="s">
        <v>90</v>
      </c>
      <c r="Q8" s="19"/>
      <c r="R8" s="20" t="s">
        <v>90</v>
      </c>
      <c r="S8" s="19"/>
      <c r="T8" s="20" t="s">
        <v>90</v>
      </c>
      <c r="U8" s="19"/>
      <c r="V8" s="20" t="s">
        <v>90</v>
      </c>
      <c r="W8" s="19"/>
      <c r="X8" s="20" t="s">
        <v>90</v>
      </c>
      <c r="Y8" s="19"/>
      <c r="Z8" s="20" t="s">
        <v>90</v>
      </c>
      <c r="AA8" s="19"/>
      <c r="AB8" s="20" t="s">
        <v>90</v>
      </c>
      <c r="AC8" s="19"/>
      <c r="AD8" s="20" t="s">
        <v>90</v>
      </c>
      <c r="AE8" s="19"/>
      <c r="AF8" s="20" t="s">
        <v>90</v>
      </c>
      <c r="AG8" s="19"/>
    </row>
    <row r="9" spans="1:33" ht="25.5" x14ac:dyDescent="0.2">
      <c r="A9" s="19" t="s">
        <v>89</v>
      </c>
      <c r="B9" s="20" t="s">
        <v>88</v>
      </c>
      <c r="C9" s="19"/>
      <c r="D9" s="20" t="s">
        <v>88</v>
      </c>
      <c r="E9" s="19"/>
      <c r="F9" s="20" t="s">
        <v>88</v>
      </c>
      <c r="G9" s="19"/>
      <c r="H9" s="20" t="s">
        <v>88</v>
      </c>
      <c r="I9" s="19"/>
      <c r="J9" s="20" t="s">
        <v>88</v>
      </c>
      <c r="K9" s="19"/>
      <c r="L9" s="20" t="s">
        <v>88</v>
      </c>
      <c r="M9" s="19"/>
      <c r="N9" s="20" t="s">
        <v>88</v>
      </c>
      <c r="O9" s="19"/>
      <c r="P9" s="20" t="s">
        <v>88</v>
      </c>
      <c r="Q9" s="19"/>
      <c r="R9" s="20" t="s">
        <v>88</v>
      </c>
      <c r="S9" s="19"/>
      <c r="T9" s="20" t="s">
        <v>88</v>
      </c>
      <c r="U9" s="19"/>
      <c r="V9" s="20" t="s">
        <v>88</v>
      </c>
      <c r="W9" s="19"/>
      <c r="X9" s="20" t="s">
        <v>88</v>
      </c>
      <c r="Y9" s="19"/>
      <c r="Z9" s="20" t="s">
        <v>88</v>
      </c>
      <c r="AA9" s="19"/>
      <c r="AB9" s="20" t="s">
        <v>88</v>
      </c>
      <c r="AC9" s="19"/>
      <c r="AD9" s="20" t="s">
        <v>88</v>
      </c>
      <c r="AE9" s="19"/>
      <c r="AF9" s="20" t="s">
        <v>88</v>
      </c>
      <c r="AG9" s="19"/>
    </row>
    <row r="10" spans="1:33" x14ac:dyDescent="0.2">
      <c r="A10" s="19" t="s">
        <v>87</v>
      </c>
      <c r="B10" s="20" t="s">
        <v>86</v>
      </c>
      <c r="C10" s="19"/>
      <c r="D10" s="20" t="s">
        <v>86</v>
      </c>
      <c r="E10" s="19"/>
      <c r="F10" s="20" t="s">
        <v>86</v>
      </c>
      <c r="G10" s="19"/>
      <c r="H10" s="20" t="s">
        <v>86</v>
      </c>
      <c r="I10" s="19"/>
      <c r="J10" s="20" t="s">
        <v>86</v>
      </c>
      <c r="K10" s="19"/>
      <c r="L10" s="20" t="s">
        <v>86</v>
      </c>
      <c r="M10" s="19"/>
      <c r="N10" s="20" t="s">
        <v>86</v>
      </c>
      <c r="O10" s="19"/>
      <c r="P10" s="20" t="s">
        <v>86</v>
      </c>
      <c r="Q10" s="19"/>
      <c r="R10" s="20" t="s">
        <v>86</v>
      </c>
      <c r="S10" s="19"/>
      <c r="T10" s="20" t="s">
        <v>86</v>
      </c>
      <c r="U10" s="19"/>
      <c r="V10" s="20" t="s">
        <v>86</v>
      </c>
      <c r="W10" s="19"/>
      <c r="X10" s="20" t="s">
        <v>86</v>
      </c>
      <c r="Y10" s="19"/>
      <c r="Z10" s="20" t="s">
        <v>86</v>
      </c>
      <c r="AA10" s="19"/>
      <c r="AB10" s="20" t="s">
        <v>86</v>
      </c>
      <c r="AC10" s="19"/>
      <c r="AD10" s="20" t="s">
        <v>86</v>
      </c>
      <c r="AE10" s="19"/>
      <c r="AF10" s="20" t="s">
        <v>86</v>
      </c>
      <c r="AG10" s="19"/>
    </row>
    <row r="11" spans="1:33" x14ac:dyDescent="0.2">
      <c r="A11" s="17" t="s">
        <v>36</v>
      </c>
      <c r="B11" s="18">
        <v>214678000</v>
      </c>
      <c r="C11" s="17"/>
      <c r="D11" s="18">
        <v>192789000</v>
      </c>
      <c r="E11" s="17"/>
      <c r="F11" s="18">
        <v>162587000</v>
      </c>
      <c r="G11" s="17"/>
      <c r="H11" s="18">
        <v>142985000</v>
      </c>
      <c r="I11" s="17"/>
      <c r="J11" s="18">
        <v>112392000</v>
      </c>
      <c r="K11" s="17"/>
      <c r="L11" s="18">
        <v>105361000</v>
      </c>
      <c r="M11" s="17"/>
      <c r="N11" s="18">
        <v>87917000</v>
      </c>
      <c r="O11" s="17"/>
      <c r="P11" s="18">
        <v>79744000</v>
      </c>
      <c r="Q11" s="17"/>
      <c r="R11" s="18">
        <v>53971000</v>
      </c>
      <c r="S11" s="17"/>
      <c r="T11" s="18">
        <v>37882000</v>
      </c>
      <c r="U11" s="17"/>
      <c r="V11" s="18">
        <v>106227000</v>
      </c>
      <c r="W11" s="17"/>
      <c r="X11" s="18">
        <v>108282000</v>
      </c>
      <c r="Y11" s="17"/>
      <c r="Z11" s="18">
        <v>62287000</v>
      </c>
      <c r="AA11" s="17"/>
      <c r="AB11" s="18">
        <v>39037000</v>
      </c>
      <c r="AC11" s="17"/>
      <c r="AD11" s="18">
        <v>60487000</v>
      </c>
      <c r="AE11" s="17"/>
      <c r="AF11" s="18">
        <v>36771000</v>
      </c>
      <c r="AG11" s="17"/>
    </row>
    <row r="12" spans="1:33" x14ac:dyDescent="0.2">
      <c r="A12" s="17" t="s">
        <v>225</v>
      </c>
      <c r="B12" s="18">
        <v>38140000</v>
      </c>
      <c r="C12" s="17"/>
      <c r="D12" s="18">
        <v>32434000</v>
      </c>
      <c r="E12" s="17"/>
      <c r="F12" s="18">
        <v>35788000</v>
      </c>
      <c r="G12" s="17"/>
      <c r="H12" s="18">
        <v>25783000</v>
      </c>
      <c r="I12" s="17"/>
      <c r="J12" s="18">
        <v>23171000</v>
      </c>
      <c r="K12" s="17"/>
      <c r="L12" s="18">
        <v>24042000</v>
      </c>
      <c r="M12" s="17"/>
      <c r="N12" s="18">
        <v>24052000</v>
      </c>
      <c r="O12" s="17"/>
      <c r="P12" s="18">
        <v>24064000</v>
      </c>
      <c r="Q12" s="17"/>
      <c r="R12" s="18">
        <v>28377000</v>
      </c>
      <c r="S12" s="17"/>
      <c r="T12" s="18">
        <v>31176000</v>
      </c>
      <c r="U12" s="17"/>
      <c r="V12" s="18">
        <v>32266000</v>
      </c>
      <c r="W12" s="17"/>
      <c r="X12" s="18">
        <v>32415000</v>
      </c>
      <c r="Y12" s="17"/>
      <c r="Z12" s="18">
        <v>31705000</v>
      </c>
      <c r="AA12" s="17"/>
      <c r="AB12" s="18">
        <v>29822000</v>
      </c>
      <c r="AC12" s="17"/>
      <c r="AD12" s="18">
        <v>28273000</v>
      </c>
      <c r="AE12" s="17"/>
      <c r="AF12" s="18">
        <v>33092000</v>
      </c>
      <c r="AG12" s="17"/>
    </row>
    <row r="13" spans="1:33" x14ac:dyDescent="0.2">
      <c r="A13" s="17" t="s">
        <v>224</v>
      </c>
      <c r="B13" s="18" t="s">
        <v>43</v>
      </c>
      <c r="C13" s="17"/>
      <c r="D13" s="18" t="s">
        <v>43</v>
      </c>
      <c r="E13" s="17"/>
      <c r="F13" s="18" t="s">
        <v>43</v>
      </c>
      <c r="G13" s="17"/>
      <c r="H13" s="18" t="s">
        <v>43</v>
      </c>
      <c r="I13" s="17"/>
      <c r="J13" s="18" t="s">
        <v>43</v>
      </c>
      <c r="K13" s="17"/>
      <c r="L13" s="18" t="s">
        <v>43</v>
      </c>
      <c r="M13" s="17"/>
      <c r="N13" s="18">
        <v>-7809000</v>
      </c>
      <c r="O13" s="17"/>
      <c r="P13" s="18">
        <v>-56275000</v>
      </c>
      <c r="Q13" s="17"/>
      <c r="R13" s="18" t="s">
        <v>43</v>
      </c>
      <c r="S13" s="17"/>
      <c r="T13" s="18" t="s">
        <v>43</v>
      </c>
      <c r="U13" s="17"/>
      <c r="V13" s="18" t="s">
        <v>43</v>
      </c>
      <c r="W13" s="17"/>
      <c r="X13" s="18" t="s">
        <v>43</v>
      </c>
      <c r="Y13" s="17"/>
      <c r="Z13" s="18" t="s">
        <v>43</v>
      </c>
      <c r="AA13" s="17"/>
      <c r="AB13" s="18" t="s">
        <v>43</v>
      </c>
      <c r="AC13" s="17"/>
      <c r="AD13" s="18" t="s">
        <v>43</v>
      </c>
      <c r="AE13" s="17"/>
      <c r="AF13" s="18" t="s">
        <v>43</v>
      </c>
      <c r="AG13" s="17"/>
    </row>
    <row r="14" spans="1:33" x14ac:dyDescent="0.2">
      <c r="A14" s="17" t="s">
        <v>223</v>
      </c>
      <c r="B14" s="18">
        <v>863000</v>
      </c>
      <c r="C14" s="17"/>
      <c r="D14" s="18">
        <v>316000</v>
      </c>
      <c r="E14" s="17"/>
      <c r="F14" s="18">
        <v>-1107000</v>
      </c>
      <c r="G14" s="17"/>
      <c r="H14" s="18">
        <v>367000</v>
      </c>
      <c r="I14" s="17"/>
      <c r="J14" s="18">
        <v>540000</v>
      </c>
      <c r="K14" s="17"/>
      <c r="L14" s="18">
        <v>-2436000</v>
      </c>
      <c r="M14" s="17"/>
      <c r="N14" s="18">
        <v>403000</v>
      </c>
      <c r="O14" s="17"/>
      <c r="P14" s="18">
        <v>1843000</v>
      </c>
      <c r="Q14" s="17"/>
      <c r="R14" s="18">
        <v>-13752000</v>
      </c>
      <c r="S14" s="17"/>
      <c r="T14" s="18">
        <v>-766000</v>
      </c>
      <c r="U14" s="17"/>
      <c r="V14" s="18">
        <v>-2678000</v>
      </c>
      <c r="W14" s="17"/>
      <c r="X14" s="18">
        <v>-18998000</v>
      </c>
      <c r="Y14" s="17"/>
      <c r="Z14" s="18">
        <v>1194000</v>
      </c>
      <c r="AA14" s="17"/>
      <c r="AB14" s="18">
        <v>-2606000</v>
      </c>
      <c r="AC14" s="17"/>
      <c r="AD14" s="18">
        <v>2919000</v>
      </c>
      <c r="AE14" s="17"/>
      <c r="AF14" s="18">
        <v>1964000</v>
      </c>
      <c r="AG14" s="17"/>
    </row>
    <row r="15" spans="1:33" x14ac:dyDescent="0.2">
      <c r="A15" s="17" t="s">
        <v>222</v>
      </c>
      <c r="B15" s="18">
        <v>-224000</v>
      </c>
      <c r="C15" s="17"/>
      <c r="D15" s="18">
        <v>-1084000</v>
      </c>
      <c r="E15" s="17"/>
      <c r="F15" s="18">
        <v>-570000</v>
      </c>
      <c r="G15" s="17"/>
      <c r="H15" s="18">
        <v>-1257000</v>
      </c>
      <c r="I15" s="17"/>
      <c r="J15" s="18">
        <v>462000</v>
      </c>
      <c r="K15" s="17"/>
      <c r="L15" s="18">
        <v>1428000</v>
      </c>
      <c r="M15" s="17"/>
      <c r="N15" s="18">
        <v>64000</v>
      </c>
      <c r="O15" s="17"/>
      <c r="P15" s="18">
        <v>1542000</v>
      </c>
      <c r="Q15" s="17"/>
      <c r="R15" s="18">
        <v>7714000</v>
      </c>
      <c r="S15" s="17"/>
      <c r="T15" s="18">
        <v>2358000</v>
      </c>
      <c r="U15" s="17"/>
      <c r="V15" s="18">
        <v>-728000</v>
      </c>
      <c r="W15" s="17"/>
      <c r="X15" s="18">
        <v>1254000</v>
      </c>
      <c r="Y15" s="17"/>
      <c r="Z15" s="18">
        <v>1440000</v>
      </c>
      <c r="AA15" s="17"/>
      <c r="AB15" s="18">
        <v>-212000</v>
      </c>
      <c r="AC15" s="17"/>
      <c r="AD15" s="18">
        <v>-441000</v>
      </c>
      <c r="AE15" s="17"/>
      <c r="AF15" s="18">
        <v>2996000</v>
      </c>
      <c r="AG15" s="17"/>
    </row>
    <row r="16" spans="1:33" x14ac:dyDescent="0.2">
      <c r="A16" s="17" t="s">
        <v>221</v>
      </c>
      <c r="B16" s="18">
        <v>-3059000</v>
      </c>
      <c r="C16" s="17"/>
      <c r="D16" s="18">
        <v>1713000</v>
      </c>
      <c r="E16" s="17"/>
      <c r="F16" s="18">
        <v>-132000</v>
      </c>
      <c r="G16" s="17"/>
      <c r="H16" s="18">
        <v>6055000</v>
      </c>
      <c r="I16" s="17"/>
      <c r="J16" s="18">
        <v>4193000</v>
      </c>
      <c r="K16" s="17"/>
      <c r="L16" s="18">
        <v>8169000</v>
      </c>
      <c r="M16" s="17"/>
      <c r="N16" s="18">
        <v>6027000</v>
      </c>
      <c r="O16" s="17"/>
      <c r="P16" s="18">
        <v>19476000</v>
      </c>
      <c r="Q16" s="17"/>
      <c r="R16" s="18">
        <v>2046000</v>
      </c>
      <c r="S16" s="17"/>
      <c r="T16" s="18">
        <v>-5564000</v>
      </c>
      <c r="U16" s="17"/>
      <c r="V16" s="18">
        <v>-615000</v>
      </c>
      <c r="W16" s="17"/>
      <c r="X16" s="18">
        <v>308000</v>
      </c>
      <c r="Y16" s="17"/>
      <c r="Z16" s="18">
        <v>8761000</v>
      </c>
      <c r="AA16" s="17"/>
      <c r="AB16" s="18">
        <v>7799000</v>
      </c>
      <c r="AC16" s="17"/>
      <c r="AD16" s="18">
        <v>12168000</v>
      </c>
      <c r="AE16" s="17"/>
      <c r="AF16" s="18">
        <v>4101000</v>
      </c>
      <c r="AG16" s="17"/>
    </row>
    <row r="17" spans="1:33" x14ac:dyDescent="0.2">
      <c r="A17" s="17" t="s">
        <v>220</v>
      </c>
      <c r="B17" s="18">
        <v>6418000</v>
      </c>
      <c r="C17" s="17"/>
      <c r="D17" s="18">
        <v>12393000</v>
      </c>
      <c r="E17" s="17"/>
      <c r="F17" s="18" t="s">
        <v>43</v>
      </c>
      <c r="G17" s="17"/>
      <c r="H17" s="18" t="s">
        <v>43</v>
      </c>
      <c r="I17" s="17"/>
      <c r="J17" s="18" t="s">
        <v>43</v>
      </c>
      <c r="K17" s="17"/>
      <c r="L17" s="18" t="s">
        <v>43</v>
      </c>
      <c r="M17" s="17"/>
      <c r="N17" s="18" t="s">
        <v>43</v>
      </c>
      <c r="O17" s="17"/>
      <c r="P17" s="18" t="s">
        <v>43</v>
      </c>
      <c r="Q17" s="17"/>
      <c r="R17" s="18" t="s">
        <v>43</v>
      </c>
      <c r="S17" s="17"/>
      <c r="T17" s="18">
        <v>38612000</v>
      </c>
      <c r="U17" s="17"/>
      <c r="V17" s="18">
        <v>3380000</v>
      </c>
      <c r="W17" s="17"/>
      <c r="X17" s="18">
        <v>3020000</v>
      </c>
      <c r="Y17" s="17"/>
      <c r="Z17" s="18">
        <v>7808000</v>
      </c>
      <c r="AA17" s="17"/>
      <c r="AB17" s="18">
        <v>20756000</v>
      </c>
      <c r="AC17" s="17"/>
      <c r="AD17" s="18">
        <v>9966000</v>
      </c>
      <c r="AE17" s="17"/>
      <c r="AF17" s="18">
        <v>6031000</v>
      </c>
      <c r="AG17" s="17"/>
    </row>
    <row r="18" spans="1:33" x14ac:dyDescent="0.2">
      <c r="A18" s="17" t="s">
        <v>219</v>
      </c>
      <c r="B18" s="18" t="s">
        <v>43</v>
      </c>
      <c r="C18" s="17"/>
      <c r="D18" s="18" t="s">
        <v>43</v>
      </c>
      <c r="E18" s="17"/>
      <c r="F18" s="18">
        <v>5746000</v>
      </c>
      <c r="G18" s="17"/>
      <c r="H18" s="18">
        <v>6094000</v>
      </c>
      <c r="I18" s="17"/>
      <c r="J18" s="18">
        <v>14596000</v>
      </c>
      <c r="K18" s="17"/>
      <c r="L18" s="18">
        <v>6190000</v>
      </c>
      <c r="M18" s="17"/>
      <c r="N18" s="18">
        <v>7837000</v>
      </c>
      <c r="O18" s="17"/>
      <c r="P18" s="18">
        <v>9621000</v>
      </c>
      <c r="Q18" s="17"/>
      <c r="R18" s="18">
        <v>11103000</v>
      </c>
      <c r="S18" s="17"/>
      <c r="T18" s="18" t="s">
        <v>43</v>
      </c>
      <c r="U18" s="17"/>
      <c r="V18" s="18" t="s">
        <v>43</v>
      </c>
      <c r="W18" s="17"/>
      <c r="X18" s="18" t="s">
        <v>43</v>
      </c>
      <c r="Y18" s="17"/>
      <c r="Z18" s="18" t="s">
        <v>43</v>
      </c>
      <c r="AA18" s="17"/>
      <c r="AB18" s="18" t="s">
        <v>43</v>
      </c>
      <c r="AC18" s="17"/>
      <c r="AD18" s="18" t="s">
        <v>43</v>
      </c>
      <c r="AE18" s="17"/>
      <c r="AF18" s="18" t="s">
        <v>43</v>
      </c>
      <c r="AG18" s="17"/>
    </row>
    <row r="19" spans="1:33" x14ac:dyDescent="0.2">
      <c r="A19" s="17" t="s">
        <v>218</v>
      </c>
      <c r="B19" s="18">
        <v>18564000</v>
      </c>
      <c r="C19" s="17"/>
      <c r="D19" s="18">
        <v>17623000</v>
      </c>
      <c r="E19" s="17"/>
      <c r="F19" s="18">
        <v>17587000</v>
      </c>
      <c r="G19" s="17"/>
      <c r="H19" s="18">
        <v>21987000</v>
      </c>
      <c r="I19" s="17"/>
      <c r="J19" s="18">
        <v>17621000</v>
      </c>
      <c r="K19" s="17"/>
      <c r="L19" s="18">
        <v>13954000</v>
      </c>
      <c r="M19" s="17"/>
      <c r="N19" s="18">
        <v>13370000</v>
      </c>
      <c r="O19" s="17"/>
      <c r="P19" s="18">
        <v>17254000</v>
      </c>
      <c r="Q19" s="17"/>
      <c r="R19" s="18">
        <v>9059000</v>
      </c>
      <c r="S19" s="17"/>
      <c r="T19" s="18">
        <v>8405000</v>
      </c>
      <c r="U19" s="17"/>
      <c r="V19" s="18">
        <v>5218000</v>
      </c>
      <c r="W19" s="17"/>
      <c r="X19" s="18">
        <v>3796000</v>
      </c>
      <c r="Y19" s="17"/>
      <c r="Z19" s="18">
        <v>51000</v>
      </c>
      <c r="AA19" s="17"/>
      <c r="AB19" s="18">
        <v>3038000</v>
      </c>
      <c r="AC19" s="17"/>
      <c r="AD19" s="18">
        <v>277000</v>
      </c>
      <c r="AE19" s="17"/>
      <c r="AF19" s="18">
        <v>38000</v>
      </c>
      <c r="AG19" s="17"/>
    </row>
    <row r="20" spans="1:33" x14ac:dyDescent="0.2">
      <c r="A20" s="17" t="s">
        <v>198</v>
      </c>
      <c r="B20" s="18">
        <v>-48129000</v>
      </c>
      <c r="C20" s="17"/>
      <c r="D20" s="18">
        <v>-17775000</v>
      </c>
      <c r="E20" s="17"/>
      <c r="F20" s="18">
        <v>-27583000</v>
      </c>
      <c r="G20" s="17"/>
      <c r="H20" s="18">
        <v>-19498000</v>
      </c>
      <c r="I20" s="17"/>
      <c r="J20" s="18">
        <v>-16220000</v>
      </c>
      <c r="K20" s="17"/>
      <c r="L20" s="18">
        <v>-15589000</v>
      </c>
      <c r="M20" s="17"/>
      <c r="N20" s="18" t="s">
        <v>43</v>
      </c>
      <c r="O20" s="17"/>
      <c r="P20" s="18" t="s">
        <v>43</v>
      </c>
      <c r="Q20" s="17"/>
      <c r="R20" s="18" t="s">
        <v>43</v>
      </c>
      <c r="S20" s="17"/>
      <c r="T20" s="18" t="s">
        <v>43</v>
      </c>
      <c r="U20" s="17"/>
      <c r="V20" s="18" t="s">
        <v>43</v>
      </c>
      <c r="W20" s="17"/>
      <c r="X20" s="18" t="s">
        <v>43</v>
      </c>
      <c r="Y20" s="17"/>
      <c r="Z20" s="18" t="s">
        <v>43</v>
      </c>
      <c r="AA20" s="17"/>
      <c r="AB20" s="18" t="s">
        <v>43</v>
      </c>
      <c r="AC20" s="17"/>
      <c r="AD20" s="18" t="s">
        <v>43</v>
      </c>
      <c r="AE20" s="17"/>
      <c r="AF20" s="18" t="s">
        <v>43</v>
      </c>
      <c r="AG20" s="17"/>
    </row>
    <row r="21" spans="1:33" x14ac:dyDescent="0.2">
      <c r="A21" s="17" t="s">
        <v>217</v>
      </c>
      <c r="B21" s="18" t="s">
        <v>43</v>
      </c>
      <c r="C21" s="17"/>
      <c r="D21" s="18" t="s">
        <v>43</v>
      </c>
      <c r="E21" s="17"/>
      <c r="F21" s="18">
        <v>0</v>
      </c>
      <c r="G21" s="17"/>
      <c r="H21" s="18" t="s">
        <v>43</v>
      </c>
      <c r="I21" s="17"/>
      <c r="J21" s="18">
        <v>-531000</v>
      </c>
      <c r="K21" s="17"/>
      <c r="L21" s="18" t="s">
        <v>43</v>
      </c>
      <c r="M21" s="17"/>
      <c r="N21" s="18" t="s">
        <v>43</v>
      </c>
      <c r="O21" s="17"/>
      <c r="P21" s="18" t="s">
        <v>43</v>
      </c>
      <c r="Q21" s="17"/>
      <c r="R21" s="18" t="s">
        <v>43</v>
      </c>
      <c r="S21" s="17"/>
      <c r="T21" s="18" t="s">
        <v>43</v>
      </c>
      <c r="U21" s="17"/>
      <c r="V21" s="18" t="s">
        <v>43</v>
      </c>
      <c r="W21" s="17"/>
      <c r="X21" s="18" t="s">
        <v>43</v>
      </c>
      <c r="Y21" s="17"/>
      <c r="Z21" s="18" t="s">
        <v>43</v>
      </c>
      <c r="AA21" s="17"/>
      <c r="AB21" s="18" t="s">
        <v>43</v>
      </c>
      <c r="AC21" s="17"/>
      <c r="AD21" s="18" t="s">
        <v>43</v>
      </c>
      <c r="AE21" s="17"/>
      <c r="AF21" s="18" t="s">
        <v>43</v>
      </c>
      <c r="AG21" s="17"/>
    </row>
    <row r="22" spans="1:33" x14ac:dyDescent="0.2">
      <c r="A22" s="17" t="s">
        <v>216</v>
      </c>
      <c r="B22" s="18">
        <v>-18724000</v>
      </c>
      <c r="C22" s="17"/>
      <c r="D22" s="18">
        <v>-13678000</v>
      </c>
      <c r="E22" s="17"/>
      <c r="F22" s="18">
        <v>-12710000</v>
      </c>
      <c r="G22" s="17"/>
      <c r="H22" s="18">
        <v>-11001000</v>
      </c>
      <c r="I22" s="17"/>
      <c r="J22" s="18">
        <v>-6917000</v>
      </c>
      <c r="K22" s="17"/>
      <c r="L22" s="18">
        <v>-7713000</v>
      </c>
      <c r="M22" s="17"/>
      <c r="N22" s="18">
        <v>-3395000</v>
      </c>
      <c r="O22" s="17"/>
      <c r="P22" s="18">
        <v>-7235000</v>
      </c>
      <c r="Q22" s="17"/>
      <c r="R22" s="18">
        <v>-10304000</v>
      </c>
      <c r="S22" s="17"/>
      <c r="T22" s="18">
        <v>-4337000</v>
      </c>
      <c r="U22" s="17"/>
      <c r="V22" s="18">
        <v>687000</v>
      </c>
      <c r="W22" s="17"/>
      <c r="X22" s="18">
        <v>-3290000</v>
      </c>
      <c r="Y22" s="17"/>
      <c r="Z22" s="18">
        <v>-8823000</v>
      </c>
      <c r="AA22" s="17"/>
      <c r="AB22" s="18">
        <v>-7393000</v>
      </c>
      <c r="AC22" s="17"/>
      <c r="AD22" s="18">
        <v>-2252000</v>
      </c>
      <c r="AE22" s="17"/>
      <c r="AF22" s="18">
        <v>-10050000</v>
      </c>
      <c r="AG22" s="17"/>
    </row>
    <row r="23" spans="1:33" x14ac:dyDescent="0.2">
      <c r="A23" s="17" t="s">
        <v>215</v>
      </c>
      <c r="B23" s="18">
        <v>-2947000</v>
      </c>
      <c r="C23" s="17"/>
      <c r="D23" s="18">
        <v>-2262000</v>
      </c>
      <c r="E23" s="17"/>
      <c r="F23" s="18">
        <v>-11827000</v>
      </c>
      <c r="G23" s="17"/>
      <c r="H23" s="18">
        <v>-242000</v>
      </c>
      <c r="I23" s="17"/>
      <c r="J23" s="18">
        <v>-703000</v>
      </c>
      <c r="K23" s="17"/>
      <c r="L23" s="18">
        <v>-4904000</v>
      </c>
      <c r="M23" s="17"/>
      <c r="N23" s="18">
        <v>-2357000</v>
      </c>
      <c r="O23" s="17"/>
      <c r="P23" s="18">
        <v>-1050000</v>
      </c>
      <c r="Q23" s="17"/>
      <c r="R23" s="18">
        <v>1245000</v>
      </c>
      <c r="S23" s="17"/>
      <c r="T23" s="18">
        <v>-1503000</v>
      </c>
      <c r="U23" s="17"/>
      <c r="V23" s="18">
        <v>1039000</v>
      </c>
      <c r="W23" s="17"/>
      <c r="X23" s="18">
        <v>-1181000</v>
      </c>
      <c r="Y23" s="17"/>
      <c r="Z23" s="18">
        <v>913000</v>
      </c>
      <c r="AA23" s="17"/>
      <c r="AB23" s="18">
        <v>1001000</v>
      </c>
      <c r="AC23" s="17"/>
      <c r="AD23" s="18">
        <v>-1217000</v>
      </c>
      <c r="AE23" s="17"/>
      <c r="AF23" s="18">
        <v>3427000</v>
      </c>
      <c r="AG23" s="17"/>
    </row>
    <row r="24" spans="1:33" x14ac:dyDescent="0.2">
      <c r="A24" s="17" t="s">
        <v>214</v>
      </c>
      <c r="B24" s="18">
        <v>78929000</v>
      </c>
      <c r="C24" s="17"/>
      <c r="D24" s="18">
        <v>69032000</v>
      </c>
      <c r="E24" s="17"/>
      <c r="F24" s="18">
        <v>22776000</v>
      </c>
      <c r="G24" s="17"/>
      <c r="H24" s="18">
        <v>21867000</v>
      </c>
      <c r="I24" s="17"/>
      <c r="J24" s="18">
        <v>24914000</v>
      </c>
      <c r="K24" s="17"/>
      <c r="L24" s="18">
        <v>21419000</v>
      </c>
      <c r="M24" s="17"/>
      <c r="N24" s="18">
        <v>-1582000</v>
      </c>
      <c r="O24" s="17"/>
      <c r="P24" s="18">
        <v>16286000</v>
      </c>
      <c r="Q24" s="17"/>
      <c r="R24" s="18">
        <v>-15293000</v>
      </c>
      <c r="S24" s="17"/>
      <c r="T24" s="18">
        <v>-20983000</v>
      </c>
      <c r="U24" s="17"/>
      <c r="V24" s="18">
        <v>-10512000</v>
      </c>
      <c r="W24" s="17"/>
      <c r="X24" s="18">
        <v>14810000</v>
      </c>
      <c r="Y24" s="17"/>
      <c r="Z24" s="18">
        <v>5682000</v>
      </c>
      <c r="AA24" s="17"/>
      <c r="AB24" s="18">
        <v>6870000</v>
      </c>
      <c r="AC24" s="17"/>
      <c r="AD24" s="18">
        <v>-12077000</v>
      </c>
      <c r="AE24" s="17"/>
      <c r="AF24" s="18">
        <v>11056000</v>
      </c>
      <c r="AG24" s="17"/>
    </row>
    <row r="25" spans="1:33" x14ac:dyDescent="0.2">
      <c r="A25" s="17" t="s">
        <v>126</v>
      </c>
      <c r="B25" s="18">
        <v>2764000</v>
      </c>
      <c r="C25" s="17"/>
      <c r="D25" s="18">
        <v>285000</v>
      </c>
      <c r="E25" s="17"/>
      <c r="F25" s="18">
        <v>1784000</v>
      </c>
      <c r="G25" s="17"/>
      <c r="H25" s="18">
        <v>849000</v>
      </c>
      <c r="I25" s="17"/>
      <c r="J25" s="18">
        <v>2802000</v>
      </c>
      <c r="K25" s="17"/>
      <c r="L25" s="18">
        <v>3152000</v>
      </c>
      <c r="M25" s="17"/>
      <c r="N25" s="18">
        <v>3798000</v>
      </c>
      <c r="O25" s="17"/>
      <c r="P25" s="18">
        <v>-3996000</v>
      </c>
      <c r="Q25" s="17"/>
      <c r="R25" s="18">
        <v>1091000</v>
      </c>
      <c r="S25" s="17"/>
      <c r="T25" s="18">
        <v>-1092000</v>
      </c>
      <c r="U25" s="17"/>
      <c r="V25" s="18">
        <v>-1281000</v>
      </c>
      <c r="W25" s="17"/>
      <c r="X25" s="18">
        <v>781000</v>
      </c>
      <c r="Y25" s="17"/>
      <c r="Z25" s="18">
        <v>2444000</v>
      </c>
      <c r="AA25" s="17"/>
      <c r="AB25" s="18">
        <v>4411000</v>
      </c>
      <c r="AC25" s="17"/>
      <c r="AD25" s="18">
        <v>7263000</v>
      </c>
      <c r="AE25" s="17"/>
      <c r="AF25" s="18">
        <v>-2727000</v>
      </c>
      <c r="AG25" s="17"/>
    </row>
    <row r="26" spans="1:33" x14ac:dyDescent="0.2">
      <c r="A26" s="17" t="s">
        <v>213</v>
      </c>
      <c r="B26" s="18">
        <v>287273000</v>
      </c>
      <c r="C26" s="17"/>
      <c r="D26" s="18">
        <v>291786000</v>
      </c>
      <c r="E26" s="17"/>
      <c r="F26" s="18">
        <v>192339000</v>
      </c>
      <c r="G26" s="17"/>
      <c r="H26" s="18">
        <v>193989000</v>
      </c>
      <c r="I26" s="17"/>
      <c r="J26" s="18">
        <v>176320000</v>
      </c>
      <c r="K26" s="17"/>
      <c r="L26" s="18">
        <v>153073000</v>
      </c>
      <c r="M26" s="17"/>
      <c r="N26" s="18">
        <v>128325000</v>
      </c>
      <c r="O26" s="17"/>
      <c r="P26" s="18">
        <v>101274000</v>
      </c>
      <c r="Q26" s="17"/>
      <c r="R26" s="18">
        <v>75257000</v>
      </c>
      <c r="S26" s="17"/>
      <c r="T26" s="18">
        <v>84188000</v>
      </c>
      <c r="U26" s="17"/>
      <c r="V26" s="18">
        <v>133003000</v>
      </c>
      <c r="W26" s="17"/>
      <c r="X26" s="18">
        <v>141197000</v>
      </c>
      <c r="Y26" s="17"/>
      <c r="Z26" s="18">
        <v>113462000</v>
      </c>
      <c r="AA26" s="17"/>
      <c r="AB26" s="18">
        <v>102523000</v>
      </c>
      <c r="AC26" s="17"/>
      <c r="AD26" s="18">
        <v>105366000</v>
      </c>
      <c r="AE26" s="17"/>
      <c r="AF26" s="18">
        <v>86699000</v>
      </c>
      <c r="AG26" s="17"/>
    </row>
    <row r="27" spans="1:33" x14ac:dyDescent="0.2">
      <c r="A27" s="17" t="s">
        <v>212</v>
      </c>
      <c r="B27" s="18">
        <v>-58555000</v>
      </c>
      <c r="C27" s="17"/>
      <c r="D27" s="18">
        <v>-63282000</v>
      </c>
      <c r="E27" s="17"/>
      <c r="F27" s="18">
        <v>-70093000</v>
      </c>
      <c r="G27" s="17"/>
      <c r="H27" s="18">
        <v>-40387000</v>
      </c>
      <c r="I27" s="17"/>
      <c r="J27" s="18">
        <v>-29267000</v>
      </c>
      <c r="K27" s="17"/>
      <c r="L27" s="18">
        <v>-24349000</v>
      </c>
      <c r="M27" s="17"/>
      <c r="N27" s="18">
        <v>-25421000</v>
      </c>
      <c r="O27" s="17"/>
      <c r="P27" s="18">
        <v>-22870000</v>
      </c>
      <c r="Q27" s="17"/>
      <c r="R27" s="18">
        <v>-19411000</v>
      </c>
      <c r="S27" s="17"/>
      <c r="T27" s="18">
        <v>-42415000</v>
      </c>
      <c r="U27" s="17"/>
      <c r="V27" s="18">
        <v>-20204000</v>
      </c>
      <c r="W27" s="17"/>
      <c r="X27" s="18">
        <v>-28689000</v>
      </c>
      <c r="Y27" s="17"/>
      <c r="Z27" s="18">
        <v>-39763000</v>
      </c>
      <c r="AA27" s="17"/>
      <c r="AB27" s="18">
        <v>-29161000</v>
      </c>
      <c r="AC27" s="17"/>
      <c r="AD27" s="18">
        <v>-53931000</v>
      </c>
      <c r="AE27" s="17"/>
      <c r="AF27" s="18">
        <v>-40606000</v>
      </c>
      <c r="AG27" s="17"/>
    </row>
    <row r="28" spans="1:33" x14ac:dyDescent="0.2">
      <c r="A28" s="17" t="s">
        <v>211</v>
      </c>
      <c r="B28" s="18">
        <v>4936000</v>
      </c>
      <c r="C28" s="17"/>
      <c r="D28" s="18">
        <v>12724000</v>
      </c>
      <c r="E28" s="17"/>
      <c r="F28" s="18">
        <v>9160000</v>
      </c>
      <c r="G28" s="17"/>
      <c r="H28" s="18">
        <v>4518000</v>
      </c>
      <c r="I28" s="17"/>
      <c r="J28" s="18">
        <v>2988000</v>
      </c>
      <c r="K28" s="17"/>
      <c r="L28" s="18">
        <v>6031000</v>
      </c>
      <c r="M28" s="17"/>
      <c r="N28" s="18">
        <v>2737000</v>
      </c>
      <c r="O28" s="17"/>
      <c r="P28" s="18">
        <v>3730000</v>
      </c>
      <c r="Q28" s="17"/>
      <c r="R28" s="18">
        <v>28874000</v>
      </c>
      <c r="S28" s="17"/>
      <c r="T28" s="18">
        <v>13354000</v>
      </c>
      <c r="U28" s="17"/>
      <c r="V28" s="18" t="s">
        <v>43</v>
      </c>
      <c r="W28" s="17"/>
      <c r="X28" s="18" t="s">
        <v>43</v>
      </c>
      <c r="Y28" s="17"/>
      <c r="Z28" s="18" t="s">
        <v>43</v>
      </c>
      <c r="AA28" s="17"/>
      <c r="AB28" s="18" t="s">
        <v>43</v>
      </c>
      <c r="AC28" s="17"/>
      <c r="AD28" s="18" t="s">
        <v>43</v>
      </c>
      <c r="AE28" s="17"/>
      <c r="AF28" s="18" t="s">
        <v>43</v>
      </c>
      <c r="AG28" s="17"/>
    </row>
    <row r="29" spans="1:33" x14ac:dyDescent="0.2">
      <c r="A29" s="17" t="s">
        <v>210</v>
      </c>
      <c r="B29" s="18" t="s">
        <v>43</v>
      </c>
      <c r="C29" s="17"/>
      <c r="D29" s="18" t="s">
        <v>43</v>
      </c>
      <c r="E29" s="17"/>
      <c r="F29" s="18" t="s">
        <v>43</v>
      </c>
      <c r="G29" s="17"/>
      <c r="H29" s="18" t="s">
        <v>43</v>
      </c>
      <c r="I29" s="17"/>
      <c r="J29" s="18" t="s">
        <v>43</v>
      </c>
      <c r="K29" s="17"/>
      <c r="L29" s="18" t="s">
        <v>43</v>
      </c>
      <c r="M29" s="17"/>
      <c r="N29" s="18" t="s">
        <v>43</v>
      </c>
      <c r="O29" s="17"/>
      <c r="P29" s="18" t="s">
        <v>43</v>
      </c>
      <c r="Q29" s="17"/>
      <c r="R29" s="18" t="s">
        <v>43</v>
      </c>
      <c r="S29" s="17"/>
      <c r="T29" s="18" t="s">
        <v>43</v>
      </c>
      <c r="U29" s="17"/>
      <c r="V29" s="18">
        <v>14369000</v>
      </c>
      <c r="W29" s="17"/>
      <c r="X29" s="18">
        <v>3899000</v>
      </c>
      <c r="Y29" s="17"/>
      <c r="Z29" s="18">
        <v>834000</v>
      </c>
      <c r="AA29" s="17"/>
      <c r="AB29" s="18">
        <v>1101000</v>
      </c>
      <c r="AC29" s="17"/>
      <c r="AD29" s="18">
        <v>719000</v>
      </c>
      <c r="AE29" s="17"/>
      <c r="AF29" s="18">
        <v>2225000</v>
      </c>
      <c r="AG29" s="17"/>
    </row>
    <row r="30" spans="1:33" x14ac:dyDescent="0.2">
      <c r="A30" s="17" t="s">
        <v>209</v>
      </c>
      <c r="B30" s="18" t="s">
        <v>43</v>
      </c>
      <c r="C30" s="17"/>
      <c r="D30" s="18" t="s">
        <v>43</v>
      </c>
      <c r="E30" s="17"/>
      <c r="F30" s="18" t="s">
        <v>43</v>
      </c>
      <c r="G30" s="17"/>
      <c r="H30" s="18" t="s">
        <v>43</v>
      </c>
      <c r="I30" s="17"/>
      <c r="J30" s="18" t="s">
        <v>43</v>
      </c>
      <c r="K30" s="17"/>
      <c r="L30" s="18" t="s">
        <v>43</v>
      </c>
      <c r="M30" s="17"/>
      <c r="N30" s="18" t="s">
        <v>43</v>
      </c>
      <c r="O30" s="17"/>
      <c r="P30" s="18" t="s">
        <v>43</v>
      </c>
      <c r="Q30" s="17"/>
      <c r="R30" s="18" t="s">
        <v>43</v>
      </c>
      <c r="S30" s="17"/>
      <c r="T30" s="18" t="s">
        <v>43</v>
      </c>
      <c r="U30" s="17"/>
      <c r="V30" s="18" t="s">
        <v>43</v>
      </c>
      <c r="W30" s="17"/>
      <c r="X30" s="18">
        <v>25532000</v>
      </c>
      <c r="Y30" s="17"/>
      <c r="Z30" s="18" t="s">
        <v>43</v>
      </c>
      <c r="AA30" s="17"/>
      <c r="AB30" s="18" t="s">
        <v>43</v>
      </c>
      <c r="AC30" s="17"/>
      <c r="AD30" s="18" t="s">
        <v>43</v>
      </c>
      <c r="AE30" s="17"/>
      <c r="AF30" s="18" t="s">
        <v>43</v>
      </c>
      <c r="AG30" s="17"/>
    </row>
    <row r="31" spans="1:33" x14ac:dyDescent="0.2">
      <c r="A31" s="17" t="s">
        <v>208</v>
      </c>
      <c r="B31" s="18">
        <v>54444000</v>
      </c>
      <c r="C31" s="17"/>
      <c r="D31" s="18">
        <v>-59986000</v>
      </c>
      <c r="E31" s="17"/>
      <c r="F31" s="18">
        <v>4499000</v>
      </c>
      <c r="G31" s="17"/>
      <c r="H31" s="18">
        <v>-65438000</v>
      </c>
      <c r="I31" s="17"/>
      <c r="J31" s="18">
        <v>32597000</v>
      </c>
      <c r="K31" s="17"/>
      <c r="L31" s="18">
        <v>-7082000</v>
      </c>
      <c r="M31" s="17"/>
      <c r="N31" s="18">
        <v>5611000</v>
      </c>
      <c r="O31" s="17"/>
      <c r="P31" s="18">
        <v>-12270000</v>
      </c>
      <c r="Q31" s="17"/>
      <c r="R31" s="18">
        <v>2080000</v>
      </c>
      <c r="S31" s="17"/>
      <c r="T31" s="18">
        <v>-80951000</v>
      </c>
      <c r="U31" s="17"/>
      <c r="V31" s="18" t="s">
        <v>43</v>
      </c>
      <c r="W31" s="17"/>
      <c r="X31" s="18" t="s">
        <v>43</v>
      </c>
      <c r="Y31" s="17"/>
      <c r="Z31" s="18" t="s">
        <v>43</v>
      </c>
      <c r="AA31" s="17"/>
      <c r="AB31" s="18" t="s">
        <v>43</v>
      </c>
      <c r="AC31" s="17"/>
      <c r="AD31" s="18" t="s">
        <v>43</v>
      </c>
      <c r="AE31" s="17"/>
      <c r="AF31" s="18" t="s">
        <v>43</v>
      </c>
      <c r="AG31" s="17"/>
    </row>
    <row r="32" spans="1:33" x14ac:dyDescent="0.2">
      <c r="A32" s="17" t="s">
        <v>207</v>
      </c>
      <c r="B32" s="18" t="s">
        <v>43</v>
      </c>
      <c r="C32" s="17"/>
      <c r="D32" s="18" t="s">
        <v>43</v>
      </c>
      <c r="E32" s="17"/>
      <c r="F32" s="18" t="s">
        <v>43</v>
      </c>
      <c r="G32" s="17"/>
      <c r="H32" s="18" t="s">
        <v>43</v>
      </c>
      <c r="I32" s="17"/>
      <c r="J32" s="18" t="s">
        <v>43</v>
      </c>
      <c r="K32" s="17"/>
      <c r="L32" s="18" t="s">
        <v>43</v>
      </c>
      <c r="M32" s="17"/>
      <c r="N32" s="18" t="s">
        <v>43</v>
      </c>
      <c r="O32" s="17"/>
      <c r="P32" s="18" t="s">
        <v>43</v>
      </c>
      <c r="Q32" s="17"/>
      <c r="R32" s="18" t="s">
        <v>43</v>
      </c>
      <c r="S32" s="17"/>
      <c r="T32" s="18" t="s">
        <v>43</v>
      </c>
      <c r="U32" s="17"/>
      <c r="V32" s="18" t="s">
        <v>43</v>
      </c>
      <c r="W32" s="17"/>
      <c r="X32" s="18" t="s">
        <v>43</v>
      </c>
      <c r="Y32" s="17"/>
      <c r="Z32" s="18">
        <v>-515000</v>
      </c>
      <c r="AA32" s="17"/>
      <c r="AB32" s="18">
        <v>-200000</v>
      </c>
      <c r="AC32" s="17"/>
      <c r="AD32" s="18">
        <v>-22157000</v>
      </c>
      <c r="AE32" s="17"/>
      <c r="AF32" s="18">
        <v>-1362000</v>
      </c>
      <c r="AG32" s="17"/>
    </row>
    <row r="33" spans="1:33" x14ac:dyDescent="0.2">
      <c r="A33" s="17" t="s">
        <v>206</v>
      </c>
      <c r="B33" s="18" t="s">
        <v>43</v>
      </c>
      <c r="C33" s="17"/>
      <c r="D33" s="18" t="s">
        <v>43</v>
      </c>
      <c r="E33" s="17"/>
      <c r="F33" s="18" t="s">
        <v>43</v>
      </c>
      <c r="G33" s="17"/>
      <c r="H33" s="18" t="s">
        <v>43</v>
      </c>
      <c r="I33" s="17"/>
      <c r="J33" s="18" t="s">
        <v>43</v>
      </c>
      <c r="K33" s="17"/>
      <c r="L33" s="18" t="s">
        <v>43</v>
      </c>
      <c r="M33" s="17"/>
      <c r="N33" s="18" t="s">
        <v>43</v>
      </c>
      <c r="O33" s="17"/>
      <c r="P33" s="18" t="s">
        <v>43</v>
      </c>
      <c r="Q33" s="17"/>
      <c r="R33" s="18" t="s">
        <v>43</v>
      </c>
      <c r="S33" s="17"/>
      <c r="T33" s="18">
        <v>285000</v>
      </c>
      <c r="U33" s="17"/>
      <c r="V33" s="18">
        <v>868000</v>
      </c>
      <c r="W33" s="17"/>
      <c r="X33" s="18">
        <v>818000</v>
      </c>
      <c r="Y33" s="17"/>
      <c r="Z33" s="18">
        <v>2556000</v>
      </c>
      <c r="AA33" s="17"/>
      <c r="AB33" s="18">
        <v>10423000</v>
      </c>
      <c r="AC33" s="17"/>
      <c r="AD33" s="18">
        <v>3247000</v>
      </c>
      <c r="AE33" s="17"/>
      <c r="AF33" s="18">
        <v>4807000</v>
      </c>
      <c r="AG33" s="17"/>
    </row>
    <row r="34" spans="1:33" x14ac:dyDescent="0.2">
      <c r="A34" s="17" t="s">
        <v>205</v>
      </c>
      <c r="B34" s="18">
        <v>-1661000</v>
      </c>
      <c r="C34" s="17"/>
      <c r="D34" s="18">
        <v>1252000</v>
      </c>
      <c r="E34" s="17"/>
      <c r="F34" s="18">
        <v>-1009000</v>
      </c>
      <c r="G34" s="17"/>
      <c r="H34" s="18">
        <v>1574000</v>
      </c>
      <c r="I34" s="17"/>
      <c r="J34" s="18">
        <v>1030000</v>
      </c>
      <c r="K34" s="17"/>
      <c r="L34" s="18">
        <v>-1541000</v>
      </c>
      <c r="M34" s="17"/>
      <c r="N34" s="18">
        <v>-1307000</v>
      </c>
      <c r="O34" s="17"/>
      <c r="P34" s="18">
        <v>-1481000</v>
      </c>
      <c r="Q34" s="17"/>
      <c r="R34" s="18">
        <v>549000</v>
      </c>
      <c r="S34" s="17"/>
      <c r="T34" s="18">
        <v>258000</v>
      </c>
      <c r="U34" s="17"/>
      <c r="V34" s="18">
        <v>-965000</v>
      </c>
      <c r="W34" s="17"/>
      <c r="X34" s="18">
        <v>-1423000</v>
      </c>
      <c r="Y34" s="17"/>
      <c r="Z34" s="18">
        <v>618000</v>
      </c>
      <c r="AA34" s="17"/>
      <c r="AB34" s="18">
        <v>-1727000</v>
      </c>
      <c r="AC34" s="17"/>
      <c r="AD34" s="18">
        <v>108000</v>
      </c>
      <c r="AE34" s="17"/>
      <c r="AF34" s="18">
        <v>180000</v>
      </c>
      <c r="AG34" s="17"/>
    </row>
    <row r="35" spans="1:33" x14ac:dyDescent="0.2">
      <c r="A35" s="17" t="s">
        <v>204</v>
      </c>
      <c r="B35" s="18">
        <v>-836000</v>
      </c>
      <c r="C35" s="17"/>
      <c r="D35" s="18">
        <v>-109292000</v>
      </c>
      <c r="E35" s="17"/>
      <c r="F35" s="18">
        <v>-57443000</v>
      </c>
      <c r="G35" s="17"/>
      <c r="H35" s="18">
        <v>-99733000</v>
      </c>
      <c r="I35" s="17"/>
      <c r="J35" s="18">
        <v>7348000</v>
      </c>
      <c r="K35" s="17"/>
      <c r="L35" s="18">
        <v>-26941000</v>
      </c>
      <c r="M35" s="17"/>
      <c r="N35" s="18">
        <v>-18380000</v>
      </c>
      <c r="O35" s="17"/>
      <c r="P35" s="18">
        <v>-32891000</v>
      </c>
      <c r="Q35" s="17"/>
      <c r="R35" s="18">
        <v>12092000</v>
      </c>
      <c r="S35" s="17"/>
      <c r="T35" s="18">
        <v>-109469000</v>
      </c>
      <c r="U35" s="17"/>
      <c r="V35" s="18">
        <v>-5932000</v>
      </c>
      <c r="W35" s="17"/>
      <c r="X35" s="18">
        <v>137000</v>
      </c>
      <c r="Y35" s="17"/>
      <c r="Z35" s="18">
        <v>-36270000</v>
      </c>
      <c r="AA35" s="17"/>
      <c r="AB35" s="18">
        <v>-19564000</v>
      </c>
      <c r="AC35" s="17"/>
      <c r="AD35" s="18">
        <v>-72014000</v>
      </c>
      <c r="AE35" s="17"/>
      <c r="AF35" s="18">
        <v>-34756000</v>
      </c>
      <c r="AG35" s="17"/>
    </row>
    <row r="36" spans="1:33" x14ac:dyDescent="0.2">
      <c r="A36" s="17" t="s">
        <v>203</v>
      </c>
      <c r="B36" s="18">
        <v>63000000</v>
      </c>
      <c r="C36" s="17"/>
      <c r="D36" s="18">
        <v>1305000000</v>
      </c>
      <c r="E36" s="17"/>
      <c r="F36" s="18">
        <v>0</v>
      </c>
      <c r="G36" s="17"/>
      <c r="H36" s="18" t="s">
        <v>43</v>
      </c>
      <c r="I36" s="17"/>
      <c r="J36" s="18">
        <v>1575000000</v>
      </c>
      <c r="K36" s="17"/>
      <c r="L36" s="18" t="s">
        <v>43</v>
      </c>
      <c r="M36" s="17"/>
      <c r="N36" s="18">
        <v>2861000</v>
      </c>
      <c r="O36" s="17"/>
      <c r="P36" s="18">
        <v>60995000</v>
      </c>
      <c r="Q36" s="17"/>
      <c r="R36" s="18">
        <v>3000000</v>
      </c>
      <c r="S36" s="17"/>
      <c r="T36" s="18">
        <v>2524938000</v>
      </c>
      <c r="U36" s="17"/>
      <c r="V36" s="18">
        <v>100000000</v>
      </c>
      <c r="W36" s="17"/>
      <c r="X36" s="18">
        <v>40000000</v>
      </c>
      <c r="Y36" s="17"/>
      <c r="Z36" s="18">
        <v>92000</v>
      </c>
      <c r="AA36" s="17"/>
      <c r="AB36" s="18">
        <v>1010090000</v>
      </c>
      <c r="AC36" s="17"/>
      <c r="AD36" s="18">
        <v>365000000</v>
      </c>
      <c r="AE36" s="17"/>
      <c r="AF36" s="18" t="s">
        <v>43</v>
      </c>
      <c r="AG36" s="17"/>
    </row>
    <row r="37" spans="1:33" x14ac:dyDescent="0.2">
      <c r="A37" s="17" t="s">
        <v>202</v>
      </c>
      <c r="B37" s="18">
        <v>-122334000</v>
      </c>
      <c r="C37" s="17"/>
      <c r="D37" s="18">
        <v>-564403000</v>
      </c>
      <c r="E37" s="17"/>
      <c r="F37" s="18">
        <v>-12332000</v>
      </c>
      <c r="G37" s="17"/>
      <c r="H37" s="18">
        <v>-24349000</v>
      </c>
      <c r="I37" s="17"/>
      <c r="J37" s="18">
        <v>-1465509000</v>
      </c>
      <c r="K37" s="17"/>
      <c r="L37" s="18">
        <v>-890000</v>
      </c>
      <c r="M37" s="17"/>
      <c r="N37" s="18">
        <v>-116760000</v>
      </c>
      <c r="O37" s="17"/>
      <c r="P37" s="18">
        <v>-136679000</v>
      </c>
      <c r="Q37" s="17"/>
      <c r="R37" s="18">
        <v>-18312000</v>
      </c>
      <c r="S37" s="17"/>
      <c r="T37" s="18">
        <v>-1547201000</v>
      </c>
      <c r="U37" s="17"/>
      <c r="V37" s="18">
        <v>-95284000</v>
      </c>
      <c r="W37" s="17"/>
      <c r="X37" s="18">
        <v>-80343000</v>
      </c>
      <c r="Y37" s="17"/>
      <c r="Z37" s="18">
        <v>-180708000</v>
      </c>
      <c r="AA37" s="17"/>
      <c r="AB37" s="18">
        <v>-662492000</v>
      </c>
      <c r="AC37" s="17"/>
      <c r="AD37" s="18">
        <v>-417736000</v>
      </c>
      <c r="AE37" s="17"/>
      <c r="AF37" s="18">
        <v>-32332000</v>
      </c>
      <c r="AG37" s="17"/>
    </row>
    <row r="38" spans="1:33" x14ac:dyDescent="0.2">
      <c r="A38" s="17" t="s">
        <v>201</v>
      </c>
      <c r="B38" s="18" t="s">
        <v>43</v>
      </c>
      <c r="C38" s="17"/>
      <c r="D38" s="18" t="s">
        <v>43</v>
      </c>
      <c r="E38" s="17"/>
      <c r="F38" s="18" t="s">
        <v>43</v>
      </c>
      <c r="G38" s="17"/>
      <c r="H38" s="18" t="s">
        <v>43</v>
      </c>
      <c r="I38" s="17"/>
      <c r="J38" s="18" t="s">
        <v>43</v>
      </c>
      <c r="K38" s="17"/>
      <c r="L38" s="18">
        <v>563000</v>
      </c>
      <c r="M38" s="17"/>
      <c r="N38" s="18">
        <v>4548000</v>
      </c>
      <c r="O38" s="17"/>
      <c r="P38" s="18">
        <v>4376000</v>
      </c>
      <c r="Q38" s="17"/>
      <c r="R38" s="18">
        <v>4452000</v>
      </c>
      <c r="S38" s="17"/>
      <c r="T38" s="18">
        <v>5724000</v>
      </c>
      <c r="U38" s="17"/>
      <c r="V38" s="18">
        <v>4641000</v>
      </c>
      <c r="W38" s="17"/>
      <c r="X38" s="18">
        <v>1084000</v>
      </c>
      <c r="Y38" s="17"/>
      <c r="Z38" s="18">
        <v>119779000</v>
      </c>
      <c r="AA38" s="17"/>
      <c r="AB38" s="18" t="s">
        <v>43</v>
      </c>
      <c r="AC38" s="17"/>
      <c r="AD38" s="18" t="s">
        <v>43</v>
      </c>
      <c r="AE38" s="17"/>
      <c r="AF38" s="18" t="s">
        <v>43</v>
      </c>
      <c r="AG38" s="17"/>
    </row>
    <row r="39" spans="1:33" x14ac:dyDescent="0.2">
      <c r="A39" s="17" t="s">
        <v>200</v>
      </c>
      <c r="B39" s="18">
        <v>15234000</v>
      </c>
      <c r="C39" s="17"/>
      <c r="D39" s="18">
        <v>4814000</v>
      </c>
      <c r="E39" s="17"/>
      <c r="F39" s="18">
        <v>9028000</v>
      </c>
      <c r="G39" s="17"/>
      <c r="H39" s="18">
        <v>9451000</v>
      </c>
      <c r="I39" s="17"/>
      <c r="J39" s="18">
        <v>8945000</v>
      </c>
      <c r="K39" s="17"/>
      <c r="L39" s="18">
        <v>33524000</v>
      </c>
      <c r="M39" s="17"/>
      <c r="N39" s="18">
        <v>9450000</v>
      </c>
      <c r="O39" s="17"/>
      <c r="P39" s="18">
        <v>758000</v>
      </c>
      <c r="Q39" s="17"/>
      <c r="R39" s="18">
        <v>1037000</v>
      </c>
      <c r="S39" s="17"/>
      <c r="T39" s="18">
        <v>4669000</v>
      </c>
      <c r="U39" s="17"/>
      <c r="V39" s="18">
        <v>4902000</v>
      </c>
      <c r="W39" s="17"/>
      <c r="X39" s="18">
        <v>5553000</v>
      </c>
      <c r="Y39" s="17"/>
      <c r="Z39" s="18">
        <v>1305000</v>
      </c>
      <c r="AA39" s="17"/>
      <c r="AB39" s="18">
        <v>85000</v>
      </c>
      <c r="AC39" s="17"/>
      <c r="AD39" s="18">
        <v>135000</v>
      </c>
      <c r="AE39" s="17"/>
      <c r="AF39" s="18">
        <v>35000</v>
      </c>
      <c r="AG39" s="17"/>
    </row>
    <row r="40" spans="1:33" x14ac:dyDescent="0.2">
      <c r="A40" s="17" t="s">
        <v>199</v>
      </c>
      <c r="B40" s="18" t="s">
        <v>43</v>
      </c>
      <c r="C40" s="17"/>
      <c r="D40" s="18" t="s">
        <v>43</v>
      </c>
      <c r="E40" s="17"/>
      <c r="F40" s="18" t="s">
        <v>43</v>
      </c>
      <c r="G40" s="17"/>
      <c r="H40" s="18" t="s">
        <v>43</v>
      </c>
      <c r="I40" s="17"/>
      <c r="J40" s="18" t="s">
        <v>43</v>
      </c>
      <c r="K40" s="17"/>
      <c r="L40" s="18">
        <v>15589000</v>
      </c>
      <c r="M40" s="17"/>
      <c r="N40" s="18">
        <v>2100000</v>
      </c>
      <c r="O40" s="17"/>
      <c r="P40" s="18">
        <v>383000</v>
      </c>
      <c r="Q40" s="17"/>
      <c r="R40" s="18">
        <v>272000</v>
      </c>
      <c r="S40" s="17"/>
      <c r="T40" s="18">
        <v>22113000</v>
      </c>
      <c r="U40" s="17"/>
      <c r="V40" s="18">
        <v>5075000</v>
      </c>
      <c r="W40" s="17"/>
      <c r="X40" s="18">
        <v>21504000</v>
      </c>
      <c r="Y40" s="17"/>
      <c r="Z40" s="18" t="s">
        <v>43</v>
      </c>
      <c r="AA40" s="17"/>
      <c r="AB40" s="18" t="s">
        <v>43</v>
      </c>
      <c r="AC40" s="17"/>
      <c r="AD40" s="18" t="s">
        <v>43</v>
      </c>
      <c r="AE40" s="17"/>
      <c r="AF40" s="18" t="s">
        <v>43</v>
      </c>
      <c r="AG40" s="17"/>
    </row>
    <row r="41" spans="1:33" x14ac:dyDescent="0.2">
      <c r="A41" s="17" t="s">
        <v>198</v>
      </c>
      <c r="B41" s="18">
        <v>48129000</v>
      </c>
      <c r="C41" s="17"/>
      <c r="D41" s="18">
        <v>17775000</v>
      </c>
      <c r="E41" s="17"/>
      <c r="F41" s="18">
        <v>27583000</v>
      </c>
      <c r="G41" s="17"/>
      <c r="H41" s="18">
        <v>19498000</v>
      </c>
      <c r="I41" s="17"/>
      <c r="J41" s="18">
        <v>16220000</v>
      </c>
      <c r="K41" s="17"/>
      <c r="L41" s="18" t="s">
        <v>43</v>
      </c>
      <c r="M41" s="17"/>
      <c r="N41" s="18" t="s">
        <v>43</v>
      </c>
      <c r="O41" s="17"/>
      <c r="P41" s="18" t="s">
        <v>43</v>
      </c>
      <c r="Q41" s="17"/>
      <c r="R41" s="18" t="s">
        <v>43</v>
      </c>
      <c r="S41" s="17"/>
      <c r="T41" s="18" t="s">
        <v>43</v>
      </c>
      <c r="U41" s="17"/>
      <c r="V41" s="18" t="s">
        <v>43</v>
      </c>
      <c r="W41" s="17"/>
      <c r="X41" s="18" t="s">
        <v>43</v>
      </c>
      <c r="Y41" s="17"/>
      <c r="Z41" s="18" t="s">
        <v>43</v>
      </c>
      <c r="AA41" s="17"/>
      <c r="AB41" s="18" t="s">
        <v>43</v>
      </c>
      <c r="AC41" s="17"/>
      <c r="AD41" s="18" t="s">
        <v>43</v>
      </c>
      <c r="AE41" s="17"/>
      <c r="AF41" s="18" t="s">
        <v>43</v>
      </c>
      <c r="AG41" s="17"/>
    </row>
    <row r="42" spans="1:33" x14ac:dyDescent="0.2">
      <c r="A42" s="17" t="s">
        <v>197</v>
      </c>
      <c r="B42" s="18">
        <v>-300250000</v>
      </c>
      <c r="C42" s="17"/>
      <c r="D42" s="18">
        <v>-738557000</v>
      </c>
      <c r="E42" s="17"/>
      <c r="F42" s="18">
        <v>-82407000</v>
      </c>
      <c r="G42" s="17"/>
      <c r="H42" s="18">
        <v>-97132000</v>
      </c>
      <c r="I42" s="17"/>
      <c r="J42" s="18">
        <v>-88238000</v>
      </c>
      <c r="K42" s="17"/>
      <c r="L42" s="18">
        <v>-165007000</v>
      </c>
      <c r="M42" s="17"/>
      <c r="N42" s="18">
        <v>-5384000</v>
      </c>
      <c r="O42" s="17"/>
      <c r="P42" s="18" t="s">
        <v>43</v>
      </c>
      <c r="Q42" s="17"/>
      <c r="R42" s="18">
        <v>-42976000</v>
      </c>
      <c r="S42" s="17"/>
      <c r="T42" s="18">
        <v>-54548000</v>
      </c>
      <c r="U42" s="17"/>
      <c r="V42" s="18">
        <v>-145000000</v>
      </c>
      <c r="W42" s="17"/>
      <c r="X42" s="18">
        <v>-75000000</v>
      </c>
      <c r="Y42" s="17"/>
      <c r="Z42" s="18">
        <v>-1773000</v>
      </c>
      <c r="AA42" s="17"/>
      <c r="AB42" s="18">
        <v>-532000</v>
      </c>
      <c r="AC42" s="17"/>
      <c r="AD42" s="18">
        <v>-8746000</v>
      </c>
      <c r="AE42" s="17"/>
      <c r="AF42" s="18">
        <v>-1274000</v>
      </c>
      <c r="AG42" s="17"/>
    </row>
    <row r="43" spans="1:33" x14ac:dyDescent="0.2">
      <c r="A43" s="17" t="s">
        <v>196</v>
      </c>
      <c r="B43" s="18">
        <v>-5646000</v>
      </c>
      <c r="C43" s="17"/>
      <c r="D43" s="18">
        <v>-7431000</v>
      </c>
      <c r="E43" s="17"/>
      <c r="F43" s="18">
        <v>-7927000</v>
      </c>
      <c r="G43" s="17"/>
      <c r="H43" s="18">
        <v>-8031000</v>
      </c>
      <c r="I43" s="17"/>
      <c r="J43" s="18">
        <v>-5845000</v>
      </c>
      <c r="K43" s="17"/>
      <c r="L43" s="18">
        <v>-3504000</v>
      </c>
      <c r="M43" s="17"/>
      <c r="N43" s="18">
        <v>-1082000</v>
      </c>
      <c r="O43" s="17"/>
      <c r="P43" s="18" t="s">
        <v>43</v>
      </c>
      <c r="Q43" s="17"/>
      <c r="R43" s="18" t="s">
        <v>43</v>
      </c>
      <c r="S43" s="17"/>
      <c r="T43" s="18" t="s">
        <v>43</v>
      </c>
      <c r="U43" s="17"/>
      <c r="V43" s="18" t="s">
        <v>43</v>
      </c>
      <c r="W43" s="17"/>
      <c r="X43" s="18" t="s">
        <v>43</v>
      </c>
      <c r="Y43" s="17"/>
      <c r="Z43" s="18" t="s">
        <v>43</v>
      </c>
      <c r="AA43" s="17"/>
      <c r="AB43" s="18" t="s">
        <v>43</v>
      </c>
      <c r="AC43" s="17"/>
      <c r="AD43" s="18" t="s">
        <v>43</v>
      </c>
      <c r="AE43" s="17"/>
      <c r="AF43" s="18" t="s">
        <v>43</v>
      </c>
      <c r="AG43" s="17"/>
    </row>
    <row r="44" spans="1:33" x14ac:dyDescent="0.2">
      <c r="A44" s="17" t="s">
        <v>195</v>
      </c>
      <c r="B44" s="18">
        <v>-73925000</v>
      </c>
      <c r="C44" s="17"/>
      <c r="D44" s="18">
        <v>-80329000</v>
      </c>
      <c r="E44" s="17"/>
      <c r="F44" s="18">
        <v>-52843000</v>
      </c>
      <c r="G44" s="17"/>
      <c r="H44" s="18">
        <v>-34241000</v>
      </c>
      <c r="I44" s="17"/>
      <c r="J44" s="18">
        <v>-185484000</v>
      </c>
      <c r="K44" s="17"/>
      <c r="L44" s="18" t="s">
        <v>43</v>
      </c>
      <c r="M44" s="17"/>
      <c r="N44" s="18" t="s">
        <v>43</v>
      </c>
      <c r="O44" s="17"/>
      <c r="P44" s="18" t="s">
        <v>43</v>
      </c>
      <c r="Q44" s="17"/>
      <c r="R44" s="18" t="s">
        <v>43</v>
      </c>
      <c r="S44" s="17"/>
      <c r="T44" s="18">
        <v>-896972000</v>
      </c>
      <c r="U44" s="17"/>
      <c r="V44" s="18">
        <v>-29841000</v>
      </c>
      <c r="W44" s="17"/>
      <c r="X44" s="18">
        <v>-26899000</v>
      </c>
      <c r="Y44" s="17"/>
      <c r="Z44" s="18">
        <v>-4464000</v>
      </c>
      <c r="AA44" s="17"/>
      <c r="AB44" s="18" t="s">
        <v>43</v>
      </c>
      <c r="AC44" s="17"/>
      <c r="AD44" s="18" t="s">
        <v>43</v>
      </c>
      <c r="AE44" s="17"/>
      <c r="AF44" s="18" t="s">
        <v>43</v>
      </c>
      <c r="AG44" s="17"/>
    </row>
    <row r="45" spans="1:33" x14ac:dyDescent="0.2">
      <c r="A45" s="17" t="s">
        <v>194</v>
      </c>
      <c r="B45" s="18" t="s">
        <v>43</v>
      </c>
      <c r="C45" s="17"/>
      <c r="D45" s="18">
        <v>-17367000</v>
      </c>
      <c r="E45" s="17"/>
      <c r="F45" s="18" t="s">
        <v>43</v>
      </c>
      <c r="G45" s="17"/>
      <c r="H45" s="18" t="s">
        <v>43</v>
      </c>
      <c r="I45" s="17"/>
      <c r="J45" s="18">
        <v>-32538000</v>
      </c>
      <c r="K45" s="17"/>
      <c r="L45" s="18">
        <v>-3760000</v>
      </c>
      <c r="M45" s="17"/>
      <c r="N45" s="18" t="s">
        <v>43</v>
      </c>
      <c r="O45" s="17"/>
      <c r="P45" s="18">
        <v>-552000</v>
      </c>
      <c r="Q45" s="17"/>
      <c r="R45" s="18">
        <v>-278000</v>
      </c>
      <c r="S45" s="17"/>
      <c r="T45" s="18">
        <v>-60337000</v>
      </c>
      <c r="U45" s="17"/>
      <c r="V45" s="18">
        <v>-250000</v>
      </c>
      <c r="W45" s="17"/>
      <c r="X45" s="18">
        <v>-1014000</v>
      </c>
      <c r="Y45" s="17"/>
      <c r="Z45" s="18">
        <v>-1254000</v>
      </c>
      <c r="AA45" s="17"/>
      <c r="AB45" s="18">
        <v>-21142000</v>
      </c>
      <c r="AC45" s="17"/>
      <c r="AD45" s="18">
        <v>-3636000</v>
      </c>
      <c r="AE45" s="17"/>
      <c r="AF45" s="18" t="s">
        <v>43</v>
      </c>
      <c r="AG45" s="17"/>
    </row>
    <row r="46" spans="1:33" x14ac:dyDescent="0.2">
      <c r="A46" s="17" t="s">
        <v>193</v>
      </c>
      <c r="B46" s="18" t="s">
        <v>43</v>
      </c>
      <c r="C46" s="17"/>
      <c r="D46" s="18" t="s">
        <v>43</v>
      </c>
      <c r="E46" s="17"/>
      <c r="F46" s="18" t="s">
        <v>43</v>
      </c>
      <c r="G46" s="17"/>
      <c r="H46" s="18" t="s">
        <v>43</v>
      </c>
      <c r="I46" s="17"/>
      <c r="J46" s="18" t="s">
        <v>43</v>
      </c>
      <c r="K46" s="17"/>
      <c r="L46" s="18" t="s">
        <v>43</v>
      </c>
      <c r="M46" s="17"/>
      <c r="N46" s="18" t="s">
        <v>43</v>
      </c>
      <c r="O46" s="17"/>
      <c r="P46" s="18" t="s">
        <v>43</v>
      </c>
      <c r="Q46" s="17"/>
      <c r="R46" s="18" t="s">
        <v>43</v>
      </c>
      <c r="S46" s="17"/>
      <c r="T46" s="18" t="s">
        <v>43</v>
      </c>
      <c r="U46" s="17"/>
      <c r="V46" s="18" t="s">
        <v>43</v>
      </c>
      <c r="W46" s="17"/>
      <c r="X46" s="18" t="s">
        <v>43</v>
      </c>
      <c r="Y46" s="17"/>
      <c r="Z46" s="18" t="s">
        <v>43</v>
      </c>
      <c r="AA46" s="17"/>
      <c r="AB46" s="18">
        <v>-200557000</v>
      </c>
      <c r="AC46" s="17"/>
      <c r="AD46" s="18">
        <v>-1645000</v>
      </c>
      <c r="AE46" s="17"/>
      <c r="AF46" s="18">
        <v>-364000</v>
      </c>
      <c r="AG46" s="17"/>
    </row>
    <row r="47" spans="1:33" x14ac:dyDescent="0.2">
      <c r="A47" s="17" t="s">
        <v>192</v>
      </c>
      <c r="B47" s="18" t="s">
        <v>43</v>
      </c>
      <c r="C47" s="17"/>
      <c r="D47" s="18" t="s">
        <v>43</v>
      </c>
      <c r="E47" s="17"/>
      <c r="F47" s="18" t="s">
        <v>43</v>
      </c>
      <c r="G47" s="17"/>
      <c r="H47" s="18" t="s">
        <v>43</v>
      </c>
      <c r="I47" s="17"/>
      <c r="J47" s="18" t="s">
        <v>43</v>
      </c>
      <c r="K47" s="17"/>
      <c r="L47" s="18" t="s">
        <v>43</v>
      </c>
      <c r="M47" s="17"/>
      <c r="N47" s="18" t="s">
        <v>43</v>
      </c>
      <c r="O47" s="17"/>
      <c r="P47" s="18" t="s">
        <v>43</v>
      </c>
      <c r="Q47" s="17"/>
      <c r="R47" s="18" t="s">
        <v>43</v>
      </c>
      <c r="S47" s="17"/>
      <c r="T47" s="18" t="s">
        <v>43</v>
      </c>
      <c r="U47" s="17"/>
      <c r="V47" s="18" t="s">
        <v>43</v>
      </c>
      <c r="W47" s="17"/>
      <c r="X47" s="18" t="s">
        <v>43</v>
      </c>
      <c r="Y47" s="17"/>
      <c r="Z47" s="18">
        <v>-16880000</v>
      </c>
      <c r="AA47" s="17"/>
      <c r="AB47" s="18">
        <v>-188333000</v>
      </c>
      <c r="AC47" s="17"/>
      <c r="AD47" s="18" t="s">
        <v>43</v>
      </c>
      <c r="AE47" s="17"/>
      <c r="AF47" s="18">
        <v>-2740000</v>
      </c>
      <c r="AG47" s="17"/>
    </row>
    <row r="48" spans="1:33" x14ac:dyDescent="0.2">
      <c r="A48" s="17" t="s">
        <v>191</v>
      </c>
      <c r="B48" s="18" t="s">
        <v>43</v>
      </c>
      <c r="C48" s="17"/>
      <c r="D48" s="18" t="s">
        <v>43</v>
      </c>
      <c r="E48" s="17"/>
      <c r="F48" s="18" t="s">
        <v>43</v>
      </c>
      <c r="G48" s="17"/>
      <c r="H48" s="18" t="s">
        <v>43</v>
      </c>
      <c r="I48" s="17"/>
      <c r="J48" s="18" t="s">
        <v>43</v>
      </c>
      <c r="K48" s="17"/>
      <c r="L48" s="18" t="s">
        <v>43</v>
      </c>
      <c r="M48" s="17"/>
      <c r="N48" s="18" t="s">
        <v>43</v>
      </c>
      <c r="O48" s="17"/>
      <c r="P48" s="18" t="s">
        <v>43</v>
      </c>
      <c r="Q48" s="17"/>
      <c r="R48" s="18" t="s">
        <v>43</v>
      </c>
      <c r="S48" s="17"/>
      <c r="T48" s="18" t="s">
        <v>43</v>
      </c>
      <c r="U48" s="17"/>
      <c r="V48" s="18" t="s">
        <v>43</v>
      </c>
      <c r="W48" s="17"/>
      <c r="X48" s="18" t="s">
        <v>43</v>
      </c>
      <c r="Y48" s="17"/>
      <c r="Z48" s="18" t="s">
        <v>43</v>
      </c>
      <c r="AA48" s="17"/>
      <c r="AB48" s="18" t="s">
        <v>43</v>
      </c>
      <c r="AC48" s="17"/>
      <c r="AD48" s="18">
        <v>521000</v>
      </c>
      <c r="AE48" s="17"/>
      <c r="AF48" s="18" t="s">
        <v>43</v>
      </c>
      <c r="AG48" s="17"/>
    </row>
    <row r="49" spans="1:33" x14ac:dyDescent="0.2">
      <c r="A49" s="17" t="s">
        <v>190</v>
      </c>
      <c r="B49" s="18" t="s">
        <v>43</v>
      </c>
      <c r="C49" s="17"/>
      <c r="D49" s="18">
        <v>-438000</v>
      </c>
      <c r="E49" s="17"/>
      <c r="F49" s="18" t="s">
        <v>43</v>
      </c>
      <c r="G49" s="17"/>
      <c r="H49" s="18" t="s">
        <v>43</v>
      </c>
      <c r="I49" s="17"/>
      <c r="J49" s="18" t="s">
        <v>43</v>
      </c>
      <c r="K49" s="17"/>
      <c r="L49" s="18" t="s">
        <v>43</v>
      </c>
      <c r="M49" s="17"/>
      <c r="N49" s="18" t="s">
        <v>43</v>
      </c>
      <c r="O49" s="17"/>
      <c r="P49" s="18">
        <v>-77000</v>
      </c>
      <c r="Q49" s="17"/>
      <c r="R49" s="18">
        <v>-726000</v>
      </c>
      <c r="S49" s="17"/>
      <c r="T49" s="18" t="s">
        <v>43</v>
      </c>
      <c r="U49" s="17"/>
      <c r="V49" s="18" t="s">
        <v>43</v>
      </c>
      <c r="W49" s="17"/>
      <c r="X49" s="18" t="s">
        <v>43</v>
      </c>
      <c r="Y49" s="17"/>
      <c r="Z49" s="18" t="s">
        <v>43</v>
      </c>
      <c r="AA49" s="17"/>
      <c r="AB49" s="18" t="s">
        <v>43</v>
      </c>
      <c r="AC49" s="17"/>
      <c r="AD49" s="18" t="s">
        <v>43</v>
      </c>
      <c r="AE49" s="17"/>
      <c r="AF49" s="18" t="s">
        <v>43</v>
      </c>
      <c r="AG49" s="17"/>
    </row>
    <row r="50" spans="1:33" x14ac:dyDescent="0.2">
      <c r="A50" s="17" t="s">
        <v>189</v>
      </c>
      <c r="B50" s="18" t="s">
        <v>43</v>
      </c>
      <c r="C50" s="17"/>
      <c r="D50" s="18" t="s">
        <v>43</v>
      </c>
      <c r="E50" s="17"/>
      <c r="F50" s="18" t="s">
        <v>43</v>
      </c>
      <c r="G50" s="17"/>
      <c r="H50" s="18" t="s">
        <v>43</v>
      </c>
      <c r="I50" s="17"/>
      <c r="J50" s="18" t="s">
        <v>43</v>
      </c>
      <c r="K50" s="17"/>
      <c r="L50" s="18" t="s">
        <v>43</v>
      </c>
      <c r="M50" s="17"/>
      <c r="N50" s="18" t="s">
        <v>43</v>
      </c>
      <c r="O50" s="17"/>
      <c r="P50" s="18" t="s">
        <v>43</v>
      </c>
      <c r="Q50" s="17"/>
      <c r="R50" s="18" t="s">
        <v>43</v>
      </c>
      <c r="S50" s="17"/>
      <c r="T50" s="18" t="s">
        <v>43</v>
      </c>
      <c r="U50" s="17"/>
      <c r="V50" s="18" t="s">
        <v>43</v>
      </c>
      <c r="W50" s="17"/>
      <c r="X50" s="18">
        <v>532000</v>
      </c>
      <c r="Y50" s="17"/>
      <c r="Z50" s="18" t="s">
        <v>43</v>
      </c>
      <c r="AA50" s="17"/>
      <c r="AB50" s="18" t="s">
        <v>43</v>
      </c>
      <c r="AC50" s="17"/>
      <c r="AD50" s="18" t="s">
        <v>43</v>
      </c>
      <c r="AE50" s="17"/>
      <c r="AF50" s="18" t="s">
        <v>43</v>
      </c>
      <c r="AG50" s="17"/>
    </row>
    <row r="51" spans="1:33" x14ac:dyDescent="0.2">
      <c r="A51" s="17" t="s">
        <v>188</v>
      </c>
      <c r="B51" s="18">
        <v>-375792000</v>
      </c>
      <c r="C51" s="17"/>
      <c r="D51" s="18">
        <v>-80936000</v>
      </c>
      <c r="E51" s="17"/>
      <c r="F51" s="18">
        <v>-118898000</v>
      </c>
      <c r="G51" s="17"/>
      <c r="H51" s="18">
        <v>-134804000</v>
      </c>
      <c r="I51" s="17"/>
      <c r="J51" s="18">
        <v>-177449000</v>
      </c>
      <c r="K51" s="17"/>
      <c r="L51" s="18">
        <v>-123485000</v>
      </c>
      <c r="M51" s="17"/>
      <c r="N51" s="18">
        <v>-104267000</v>
      </c>
      <c r="O51" s="17"/>
      <c r="P51" s="18">
        <v>-70796000</v>
      </c>
      <c r="Q51" s="17"/>
      <c r="R51" s="18">
        <v>-53531000</v>
      </c>
      <c r="S51" s="17"/>
      <c r="T51" s="18">
        <v>-1614000</v>
      </c>
      <c r="U51" s="17"/>
      <c r="V51" s="18">
        <v>-155757000</v>
      </c>
      <c r="W51" s="17"/>
      <c r="X51" s="18">
        <v>-114583000</v>
      </c>
      <c r="Y51" s="17"/>
      <c r="Z51" s="18">
        <v>-83903000</v>
      </c>
      <c r="AA51" s="17"/>
      <c r="AB51" s="18">
        <v>-62881000</v>
      </c>
      <c r="AC51" s="17"/>
      <c r="AD51" s="18">
        <v>-66107000</v>
      </c>
      <c r="AE51" s="17"/>
      <c r="AF51" s="18">
        <v>-36675000</v>
      </c>
      <c r="AG51" s="17"/>
    </row>
    <row r="52" spans="1:33" x14ac:dyDescent="0.2">
      <c r="A52" s="17" t="s">
        <v>187</v>
      </c>
      <c r="B52" s="18">
        <v>-1279000</v>
      </c>
      <c r="C52" s="17"/>
      <c r="D52" s="18">
        <v>1036000</v>
      </c>
      <c r="E52" s="17"/>
      <c r="F52" s="18">
        <v>474000</v>
      </c>
      <c r="G52" s="17"/>
      <c r="H52" s="18">
        <v>118000</v>
      </c>
      <c r="I52" s="17"/>
      <c r="J52" s="18">
        <v>-1698000</v>
      </c>
      <c r="K52" s="17"/>
      <c r="L52" s="18">
        <v>-300000</v>
      </c>
      <c r="M52" s="17"/>
      <c r="N52" s="18">
        <v>-125000</v>
      </c>
      <c r="O52" s="17"/>
      <c r="P52" s="18">
        <v>-567000</v>
      </c>
      <c r="Q52" s="17"/>
      <c r="R52" s="18">
        <v>210000</v>
      </c>
      <c r="S52" s="17"/>
      <c r="T52" s="18">
        <v>17000</v>
      </c>
      <c r="U52" s="17"/>
      <c r="V52" s="18">
        <v>-11000</v>
      </c>
      <c r="W52" s="17"/>
      <c r="X52" s="18">
        <v>-228000</v>
      </c>
      <c r="Y52" s="17"/>
      <c r="Z52" s="18">
        <v>716000</v>
      </c>
      <c r="AA52" s="17"/>
      <c r="AB52" s="18">
        <v>178000</v>
      </c>
      <c r="AC52" s="17"/>
      <c r="AD52" s="18">
        <v>128000</v>
      </c>
      <c r="AE52" s="17"/>
      <c r="AF52" s="18">
        <v>41000</v>
      </c>
      <c r="AG52" s="17"/>
    </row>
    <row r="53" spans="1:33" x14ac:dyDescent="0.2">
      <c r="A53" s="17" t="s">
        <v>186</v>
      </c>
      <c r="B53" s="18">
        <v>-90634000</v>
      </c>
      <c r="C53" s="17"/>
      <c r="D53" s="18">
        <v>102594000</v>
      </c>
      <c r="E53" s="17"/>
      <c r="F53" s="18">
        <v>16472000</v>
      </c>
      <c r="G53" s="17"/>
      <c r="H53" s="18">
        <v>-40430000</v>
      </c>
      <c r="I53" s="17"/>
      <c r="J53" s="18">
        <v>4521000</v>
      </c>
      <c r="K53" s="17"/>
      <c r="L53" s="18">
        <v>2347000</v>
      </c>
      <c r="M53" s="17"/>
      <c r="N53" s="18">
        <v>5553000</v>
      </c>
      <c r="O53" s="17"/>
      <c r="P53" s="18">
        <v>-2980000</v>
      </c>
      <c r="Q53" s="17"/>
      <c r="R53" s="18">
        <v>34028000</v>
      </c>
      <c r="S53" s="17"/>
      <c r="T53" s="18">
        <v>-26878000</v>
      </c>
      <c r="U53" s="17"/>
      <c r="V53" s="18">
        <v>-28697000</v>
      </c>
      <c r="W53" s="17"/>
      <c r="X53" s="18">
        <v>26523000</v>
      </c>
      <c r="Y53" s="17"/>
      <c r="Z53" s="18">
        <v>-5995000</v>
      </c>
      <c r="AA53" s="17"/>
      <c r="AB53" s="18">
        <v>20256000</v>
      </c>
      <c r="AC53" s="17"/>
      <c r="AD53" s="18">
        <v>-32627000</v>
      </c>
      <c r="AE53" s="17"/>
      <c r="AF53" s="18">
        <v>15309000</v>
      </c>
      <c r="AG53" s="17"/>
    </row>
    <row r="54" spans="1:33" x14ac:dyDescent="0.2">
      <c r="A54" s="17" t="s">
        <v>185</v>
      </c>
      <c r="B54" s="18">
        <v>133449000</v>
      </c>
      <c r="C54" s="17"/>
      <c r="D54" s="18">
        <v>30855000</v>
      </c>
      <c r="E54" s="17"/>
      <c r="F54" s="18">
        <v>14383000</v>
      </c>
      <c r="G54" s="17"/>
      <c r="H54" s="18">
        <v>54813000</v>
      </c>
      <c r="I54" s="17"/>
      <c r="J54" s="18">
        <v>50292000</v>
      </c>
      <c r="K54" s="17"/>
      <c r="L54" s="18">
        <v>47945000</v>
      </c>
      <c r="M54" s="17"/>
      <c r="N54" s="18">
        <v>42392000</v>
      </c>
      <c r="O54" s="17"/>
      <c r="P54" s="18">
        <v>45372000</v>
      </c>
      <c r="Q54" s="17"/>
      <c r="R54" s="18">
        <v>11344000</v>
      </c>
      <c r="S54" s="17"/>
      <c r="T54" s="18">
        <v>38222000</v>
      </c>
      <c r="U54" s="17"/>
      <c r="V54" s="18">
        <v>66919000</v>
      </c>
      <c r="W54" s="17"/>
      <c r="X54" s="18">
        <v>40396000</v>
      </c>
      <c r="Y54" s="17"/>
      <c r="Z54" s="18">
        <v>46391000</v>
      </c>
      <c r="AA54" s="17"/>
      <c r="AB54" s="18">
        <v>22596000</v>
      </c>
      <c r="AC54" s="17"/>
      <c r="AD54" s="18">
        <v>55223000</v>
      </c>
      <c r="AE54" s="17"/>
      <c r="AF54" s="18">
        <v>39914000</v>
      </c>
      <c r="AG54" s="17"/>
    </row>
    <row r="55" spans="1:33" x14ac:dyDescent="0.2">
      <c r="A55" s="17" t="s">
        <v>184</v>
      </c>
      <c r="B55" s="18">
        <v>42815000</v>
      </c>
      <c r="C55" s="17"/>
      <c r="D55" s="18">
        <v>133449000</v>
      </c>
      <c r="E55" s="17"/>
      <c r="F55" s="18">
        <v>30855000</v>
      </c>
      <c r="G55" s="17"/>
      <c r="H55" s="18">
        <v>14383000</v>
      </c>
      <c r="I55" s="17"/>
      <c r="J55" s="18">
        <v>54813000</v>
      </c>
      <c r="K55" s="17"/>
      <c r="L55" s="18">
        <v>50292000</v>
      </c>
      <c r="M55" s="17"/>
      <c r="N55" s="18">
        <v>47945000</v>
      </c>
      <c r="O55" s="17"/>
      <c r="P55" s="18">
        <v>42392000</v>
      </c>
      <c r="Q55" s="17"/>
      <c r="R55" s="18">
        <v>45372000</v>
      </c>
      <c r="S55" s="17"/>
      <c r="T55" s="18">
        <v>11344000</v>
      </c>
      <c r="U55" s="17"/>
      <c r="V55" s="18">
        <v>38222000</v>
      </c>
      <c r="W55" s="17"/>
      <c r="X55" s="18">
        <v>66919000</v>
      </c>
      <c r="Y55" s="17"/>
      <c r="Z55" s="18">
        <v>40396000</v>
      </c>
      <c r="AA55" s="17"/>
      <c r="AB55" s="18">
        <v>42852000</v>
      </c>
      <c r="AC55" s="17"/>
      <c r="AD55" s="18">
        <v>22596000</v>
      </c>
      <c r="AE55" s="17"/>
      <c r="AF55" s="18">
        <v>55223000</v>
      </c>
      <c r="AG55" s="17"/>
    </row>
    <row r="56" spans="1:33" x14ac:dyDescent="0.2">
      <c r="A56" s="17" t="s">
        <v>183</v>
      </c>
      <c r="B56" s="18">
        <v>104600000</v>
      </c>
      <c r="C56" s="17"/>
      <c r="D56" s="18">
        <v>80800000</v>
      </c>
      <c r="E56" s="17"/>
      <c r="F56" s="18">
        <v>81100000</v>
      </c>
      <c r="G56" s="17"/>
      <c r="H56" s="18">
        <v>82900000</v>
      </c>
      <c r="I56" s="17"/>
      <c r="J56" s="18">
        <v>87300000</v>
      </c>
      <c r="K56" s="17"/>
      <c r="L56" s="18">
        <v>85000000</v>
      </c>
      <c r="M56" s="17"/>
      <c r="N56" s="18">
        <v>88800000</v>
      </c>
      <c r="O56" s="17"/>
      <c r="P56" s="18">
        <v>99200000</v>
      </c>
      <c r="Q56" s="17"/>
      <c r="R56" s="18">
        <v>104900000</v>
      </c>
      <c r="S56" s="17"/>
      <c r="T56" s="18">
        <v>91600000</v>
      </c>
      <c r="U56" s="17"/>
      <c r="V56" s="18">
        <v>43500000</v>
      </c>
      <c r="W56" s="17"/>
      <c r="X56" s="18">
        <v>45100000</v>
      </c>
      <c r="Y56" s="17"/>
      <c r="Z56" s="18">
        <v>59800000</v>
      </c>
      <c r="AA56" s="17"/>
      <c r="AB56" s="18">
        <v>49600000</v>
      </c>
      <c r="AC56" s="17"/>
      <c r="AD56" s="18">
        <v>51800000</v>
      </c>
      <c r="AE56" s="17"/>
      <c r="AF56" s="18">
        <v>60600000</v>
      </c>
      <c r="AG56" s="17"/>
    </row>
    <row r="57" spans="1:33" x14ac:dyDescent="0.2">
      <c r="A57" s="17" t="s">
        <v>182</v>
      </c>
      <c r="B57" s="18">
        <v>74300000</v>
      </c>
      <c r="C57" s="17"/>
      <c r="D57" s="18">
        <v>80100000</v>
      </c>
      <c r="E57" s="17"/>
      <c r="F57" s="18">
        <v>76500000</v>
      </c>
      <c r="G57" s="17"/>
      <c r="H57" s="18">
        <v>62800000</v>
      </c>
      <c r="I57" s="17"/>
      <c r="J57" s="18">
        <v>46100000</v>
      </c>
      <c r="K57" s="17"/>
      <c r="L57" s="18">
        <v>41200000</v>
      </c>
      <c r="M57" s="17"/>
      <c r="N57" s="18">
        <v>49300000</v>
      </c>
      <c r="O57" s="17"/>
      <c r="P57" s="18">
        <v>32800000</v>
      </c>
      <c r="Q57" s="17"/>
      <c r="R57" s="18">
        <v>30200000</v>
      </c>
      <c r="S57" s="17"/>
      <c r="T57" s="18">
        <v>13700000</v>
      </c>
      <c r="U57" s="17"/>
      <c r="V57" s="18">
        <v>62800000</v>
      </c>
      <c r="W57" s="17"/>
      <c r="X57" s="18">
        <v>35400000</v>
      </c>
      <c r="Y57" s="17"/>
      <c r="Z57" s="18">
        <v>23200000</v>
      </c>
      <c r="AA57" s="17"/>
      <c r="AB57" s="18">
        <v>21100000</v>
      </c>
      <c r="AC57" s="17"/>
      <c r="AD57" s="18">
        <v>24000000</v>
      </c>
      <c r="AE57" s="17"/>
      <c r="AF57" s="18">
        <v>11400000</v>
      </c>
      <c r="AG57" s="17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DPZ</vt:lpstr>
      <vt:lpstr>income statement</vt:lpstr>
      <vt:lpstr>Balance Sheet</vt:lpstr>
      <vt:lpstr>Cashflow</vt:lpstr>
    </vt:vector>
  </TitlesOfParts>
  <Company>CSC-SCC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Hussam (NHQ-AC)</dc:creator>
  <cp:lastModifiedBy>Hammad Hussam (NHQ-AC)</cp:lastModifiedBy>
  <dcterms:created xsi:type="dcterms:W3CDTF">2018-01-31T13:34:54Z</dcterms:created>
  <dcterms:modified xsi:type="dcterms:W3CDTF">2018-01-31T16:41:45Z</dcterms:modified>
</cp:coreProperties>
</file>