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asses\FALL-WIN (17-18)\BUSI2506\project\"/>
    </mc:Choice>
  </mc:AlternateContent>
  <bookViews>
    <workbookView xWindow="0" yWindow="0" windowWidth="20490" windowHeight="8115" firstSheet="1" activeTab="2" xr2:uid="{6A32C13D-526E-47D5-AFA4-04052869C456}"/>
  </bookViews>
  <sheets>
    <sheet name="Balance Sheet" sheetId="4" r:id="rId1"/>
    <sheet name="Income Statement" sheetId="5" r:id="rId2"/>
    <sheet name="Ratio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B19" i="3"/>
  <c r="C18" i="3"/>
  <c r="B18" i="3"/>
  <c r="C14" i="3"/>
  <c r="B14" i="3"/>
  <c r="C13" i="3"/>
  <c r="B13" i="3"/>
  <c r="C12" i="3"/>
  <c r="B12" i="3"/>
  <c r="C11" i="3"/>
  <c r="B11" i="3"/>
  <c r="C8" i="3"/>
  <c r="B8" i="3"/>
  <c r="C5" i="3"/>
  <c r="B5" i="3"/>
  <c r="C4" i="3"/>
  <c r="B4" i="3"/>
  <c r="E14" i="4"/>
  <c r="M17" i="4"/>
  <c r="D16" i="4"/>
  <c r="D17" i="4" s="1"/>
  <c r="E16" i="4"/>
  <c r="E17" i="4" s="1"/>
  <c r="J7" i="5"/>
  <c r="L7" i="5"/>
  <c r="J6" i="5"/>
  <c r="L6" i="5"/>
  <c r="D9" i="5"/>
  <c r="D11" i="5" s="1"/>
  <c r="E9" i="5"/>
  <c r="E6" i="5"/>
  <c r="D6" i="5"/>
  <c r="N5" i="5"/>
  <c r="N4" i="5"/>
  <c r="N7" i="5" s="1"/>
  <c r="C38" i="4"/>
  <c r="E29" i="4"/>
  <c r="E31" i="4" s="1"/>
  <c r="D29" i="4"/>
  <c r="C29" i="4"/>
  <c r="E24" i="4"/>
  <c r="D24" i="4"/>
  <c r="D31" i="4" s="1"/>
  <c r="C24" i="4"/>
  <c r="C31" i="4" s="1"/>
  <c r="C40" i="4" s="1"/>
  <c r="C41" i="4" s="1"/>
  <c r="C16" i="4"/>
  <c r="C17" i="4" s="1"/>
  <c r="F14" i="4"/>
  <c r="F37" i="4" s="1"/>
  <c r="E10" i="4"/>
  <c r="D10" i="4"/>
  <c r="C10" i="4"/>
  <c r="F9" i="4"/>
  <c r="F13" i="4" s="1"/>
  <c r="F8" i="4"/>
  <c r="F7" i="4"/>
  <c r="F6" i="4"/>
  <c r="F5" i="4"/>
  <c r="Q4" i="5" l="1"/>
  <c r="E11" i="5"/>
  <c r="E12" i="5" s="1"/>
  <c r="E14" i="5" s="1"/>
  <c r="D12" i="5"/>
  <c r="D14" i="5" s="1"/>
  <c r="D37" i="4" s="1"/>
  <c r="Q6" i="5"/>
  <c r="N6" i="5"/>
  <c r="F16" i="4"/>
  <c r="F15" i="4"/>
  <c r="E37" i="4" l="1"/>
  <c r="E38" i="4" s="1"/>
  <c r="E40" i="4" s="1"/>
  <c r="D38" i="4"/>
  <c r="D40" i="4" s="1"/>
  <c r="F23" i="4"/>
  <c r="F22" i="4"/>
  <c r="F21" i="4"/>
  <c r="O29" i="4" l="1"/>
  <c r="D41" i="4"/>
  <c r="E41" i="4"/>
  <c r="O28" i="4"/>
  <c r="F28" i="4"/>
  <c r="F27" i="4"/>
  <c r="O31" i="4" l="1"/>
  <c r="F34" i="4"/>
  <c r="F36" i="4"/>
  <c r="F35" i="4"/>
</calcChain>
</file>

<file path=xl/sharedStrings.xml><?xml version="1.0" encoding="utf-8"?>
<sst xmlns="http://schemas.openxmlformats.org/spreadsheetml/2006/main" count="84" uniqueCount="81">
  <si>
    <t>Adjusted Statements</t>
  </si>
  <si>
    <t>Revenue</t>
  </si>
  <si>
    <t>COGS</t>
  </si>
  <si>
    <t>Gross Profit</t>
  </si>
  <si>
    <t>*Operational Expense</t>
  </si>
  <si>
    <t>Other Expenses</t>
  </si>
  <si>
    <t>Total Operation Expense</t>
  </si>
  <si>
    <t>Gain (loss) from Operations</t>
  </si>
  <si>
    <t>Other Income (expense)</t>
  </si>
  <si>
    <t>Net Income</t>
  </si>
  <si>
    <t xml:space="preserve">Software Dev. Expense </t>
  </si>
  <si>
    <t>Capitalized Value</t>
  </si>
  <si>
    <t>Amortization expense</t>
  </si>
  <si>
    <t>Total Cap. Value</t>
  </si>
  <si>
    <t>Adjustment</t>
  </si>
  <si>
    <t xml:space="preserve">I added the capitalized expense </t>
  </si>
  <si>
    <t>Assets</t>
  </si>
  <si>
    <t>Current Assets</t>
  </si>
  <si>
    <t xml:space="preserve">Cash and cash equivalents </t>
  </si>
  <si>
    <t>Marketable securities</t>
  </si>
  <si>
    <t>Trade and other receivables</t>
  </si>
  <si>
    <t>Merchant cash advances receivable, net</t>
  </si>
  <si>
    <t>Other current assets</t>
  </si>
  <si>
    <t>Total Current Assets</t>
  </si>
  <si>
    <t>Long term assets</t>
  </si>
  <si>
    <t>Property and equipment</t>
  </si>
  <si>
    <t>Intangible assets</t>
  </si>
  <si>
    <t>Goodwill</t>
  </si>
  <si>
    <t>Total Long-term Assets</t>
  </si>
  <si>
    <t>Total Assets</t>
  </si>
  <si>
    <t>Liabilities and shareholders’ equity</t>
  </si>
  <si>
    <t>Current liabilities</t>
  </si>
  <si>
    <t>Accounts payable and accrued liabilities</t>
  </si>
  <si>
    <t>Current portion of deferred revenue</t>
  </si>
  <si>
    <t>Current portion of lease incentives</t>
  </si>
  <si>
    <t>Total Current Liabilities</t>
  </si>
  <si>
    <t>Long term liabilities</t>
  </si>
  <si>
    <t>Deferred revenue</t>
  </si>
  <si>
    <t>Lease incentives</t>
  </si>
  <si>
    <t>Total Long-term Liabilities</t>
  </si>
  <si>
    <t>Shareholders’ equity</t>
  </si>
  <si>
    <t>Common stock</t>
  </si>
  <si>
    <t>Additional paid-in capital</t>
  </si>
  <si>
    <t>Accumulated other comprehensive loss</t>
  </si>
  <si>
    <t>Accumulated deficit (Retained Earning)</t>
  </si>
  <si>
    <t>Total shareholders’ equity</t>
  </si>
  <si>
    <t>Total liabilities and shareholders’ equity</t>
  </si>
  <si>
    <t>No Change</t>
  </si>
  <si>
    <t>Total Liabilities</t>
  </si>
  <si>
    <t>Decapitalized the intangible assets related to software upgrades</t>
  </si>
  <si>
    <t xml:space="preserve">The Increase in Net Loss </t>
  </si>
  <si>
    <t>Still missing this amount:</t>
  </si>
  <si>
    <t>Don’t add amorization it will double count</t>
  </si>
  <si>
    <t>Profitability</t>
  </si>
  <si>
    <t>Gross Profit Margin</t>
  </si>
  <si>
    <t>Net Profit Margin</t>
  </si>
  <si>
    <t>Liquidity</t>
  </si>
  <si>
    <t>Current Ratio</t>
  </si>
  <si>
    <t>Solvency</t>
  </si>
  <si>
    <t>Debt-to-assets Ratio</t>
  </si>
  <si>
    <t>Debt-to-capital Ratio</t>
  </si>
  <si>
    <t>Debt-to-equity Ratio</t>
  </si>
  <si>
    <t>Financial Leverage Ratio</t>
  </si>
  <si>
    <t>Efficiency</t>
  </si>
  <si>
    <t>Receivables Turnover</t>
  </si>
  <si>
    <t>Fixed Asset Turnover</t>
  </si>
  <si>
    <t>Total Asset Turnover</t>
  </si>
  <si>
    <t>Valuation</t>
  </si>
  <si>
    <t>Price/Earnings</t>
  </si>
  <si>
    <t>After Adjustment Ratios</t>
  </si>
  <si>
    <t>Total</t>
  </si>
  <si>
    <t>Change</t>
  </si>
  <si>
    <t>=</t>
  </si>
  <si>
    <t>Before</t>
  </si>
  <si>
    <t>-</t>
  </si>
  <si>
    <t>Cap. Value</t>
  </si>
  <si>
    <t>For 2015</t>
  </si>
  <si>
    <t>for 2016</t>
  </si>
  <si>
    <t>+698</t>
  </si>
  <si>
    <t>Note:</t>
  </si>
  <si>
    <t>I did not adjust anything for 2014, I used it for Retained Earnings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</si>
</sst>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"/>
    <numFmt numFmtId="165" formatCode="&quot;$&quot;#,##0.00"/>
  </numFmts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9"/>
      <name val="Calibri"/>
      <family val="2"/>
    </font>
    <font>
      <b/>
      <sz val="11"/>
      <color theme="4"/>
      <name val="Calibri"/>
      <family val="2"/>
    </font>
    <font>
      <b/>
      <sz val="11"/>
      <color theme="7" tint="-0.499984740745262"/>
      <name val="Calibri"/>
      <family val="2"/>
    </font>
    <font>
      <b/>
      <sz val="14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5" fontId="3" fillId="0" borderId="0" xfId="0" applyNumberFormat="1" applyFont="1"/>
    <xf numFmtId="165" fontId="3" fillId="0" borderId="5" xfId="0" applyNumberFormat="1" applyFont="1" applyBorder="1"/>
    <xf numFmtId="0" fontId="5" fillId="0" borderId="4" xfId="0" applyFont="1" applyBorder="1" applyAlignment="1"/>
    <xf numFmtId="165" fontId="3" fillId="0" borderId="0" xfId="0" applyNumberFormat="1" applyFont="1" applyFill="1" applyBorder="1"/>
    <xf numFmtId="165" fontId="3" fillId="0" borderId="6" xfId="0" applyNumberFormat="1" applyFont="1" applyBorder="1"/>
    <xf numFmtId="164" fontId="3" fillId="0" borderId="6" xfId="0" applyNumberFormat="1" applyFont="1" applyBorder="1"/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 indent="20"/>
    </xf>
    <xf numFmtId="43" fontId="0" fillId="0" borderId="0" xfId="1" applyFont="1"/>
    <xf numFmtId="43" fontId="0" fillId="0" borderId="7" xfId="1" applyFont="1" applyBorder="1"/>
    <xf numFmtId="43" fontId="0" fillId="0" borderId="8" xfId="1" applyFont="1" applyBorder="1"/>
    <xf numFmtId="43" fontId="6" fillId="0" borderId="0" xfId="1" applyFont="1"/>
    <xf numFmtId="0" fontId="7" fillId="0" borderId="0" xfId="0" applyFont="1"/>
    <xf numFmtId="43" fontId="0" fillId="0" borderId="0" xfId="0" applyNumberFormat="1"/>
    <xf numFmtId="0" fontId="8" fillId="0" borderId="0" xfId="0" applyFont="1" applyAlignment="1"/>
    <xf numFmtId="0" fontId="0" fillId="0" borderId="9" xfId="0" applyBorder="1"/>
    <xf numFmtId="0" fontId="0" fillId="0" borderId="10" xfId="0" applyBorder="1"/>
    <xf numFmtId="2" fontId="0" fillId="0" borderId="0" xfId="0" applyNumberFormat="1"/>
    <xf numFmtId="0" fontId="0" fillId="0" borderId="0" xfId="0" quotePrefix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B31A-7711-45D0-9B95-4BFC7D53DE8A}">
  <dimension ref="B2:P41"/>
  <sheetViews>
    <sheetView topLeftCell="A2" workbookViewId="0">
      <selection activeCell="J37" sqref="J37"/>
    </sheetView>
  </sheetViews>
  <sheetFormatPr defaultRowHeight="15" x14ac:dyDescent="0.25"/>
  <cols>
    <col min="2" max="2" width="37.42578125" bestFit="1" customWidth="1"/>
    <col min="3" max="3" width="10.5703125" bestFit="1" customWidth="1"/>
    <col min="4" max="5" width="13.140625" bestFit="1" customWidth="1"/>
    <col min="6" max="6" width="11.42578125" bestFit="1" customWidth="1"/>
    <col min="15" max="15" width="10.5703125" bestFit="1" customWidth="1"/>
  </cols>
  <sheetData>
    <row r="2" spans="2:9" x14ac:dyDescent="0.25">
      <c r="C2">
        <v>2014</v>
      </c>
      <c r="D2">
        <v>2015</v>
      </c>
      <c r="E2">
        <v>2016</v>
      </c>
      <c r="I2" t="s">
        <v>14</v>
      </c>
    </row>
    <row r="3" spans="2:9" x14ac:dyDescent="0.25">
      <c r="B3" t="s">
        <v>16</v>
      </c>
      <c r="I3" t="s">
        <v>47</v>
      </c>
    </row>
    <row r="4" spans="2:9" x14ac:dyDescent="0.25">
      <c r="B4" t="s">
        <v>17</v>
      </c>
    </row>
    <row r="5" spans="2:9" x14ac:dyDescent="0.25">
      <c r="B5" t="s">
        <v>18</v>
      </c>
      <c r="C5" s="23">
        <v>41953</v>
      </c>
      <c r="D5" s="23">
        <v>110070</v>
      </c>
      <c r="E5" s="23">
        <v>84013</v>
      </c>
      <c r="F5" t="str">
        <f>$I$3</f>
        <v>No Change</v>
      </c>
    </row>
    <row r="6" spans="2:9" x14ac:dyDescent="0.25">
      <c r="B6" t="s">
        <v>19</v>
      </c>
      <c r="C6" s="23">
        <v>17709</v>
      </c>
      <c r="D6" s="23">
        <v>80103</v>
      </c>
      <c r="E6" s="23">
        <v>308401</v>
      </c>
      <c r="F6" t="str">
        <f t="shared" ref="F6:F9" si="0">$I$3</f>
        <v>No Change</v>
      </c>
    </row>
    <row r="7" spans="2:9" x14ac:dyDescent="0.25">
      <c r="B7" t="s">
        <v>20</v>
      </c>
      <c r="C7" s="23">
        <v>7227</v>
      </c>
      <c r="D7" s="23">
        <v>6089</v>
      </c>
      <c r="E7" s="23">
        <v>9599</v>
      </c>
      <c r="F7" t="str">
        <f t="shared" si="0"/>
        <v>No Change</v>
      </c>
    </row>
    <row r="8" spans="2:9" x14ac:dyDescent="0.25">
      <c r="B8" t="s">
        <v>21</v>
      </c>
      <c r="C8" s="23">
        <v>0</v>
      </c>
      <c r="D8" s="23">
        <v>0</v>
      </c>
      <c r="E8" s="23">
        <v>11896</v>
      </c>
      <c r="F8" t="str">
        <f t="shared" si="0"/>
        <v>No Change</v>
      </c>
    </row>
    <row r="9" spans="2:9" x14ac:dyDescent="0.25">
      <c r="B9" t="s">
        <v>22</v>
      </c>
      <c r="C9" s="23">
        <v>1495</v>
      </c>
      <c r="D9" s="23">
        <v>6203</v>
      </c>
      <c r="E9" s="23">
        <v>8989</v>
      </c>
      <c r="F9" t="str">
        <f t="shared" si="0"/>
        <v>No Change</v>
      </c>
    </row>
    <row r="10" spans="2:9" x14ac:dyDescent="0.25">
      <c r="B10" t="s">
        <v>23</v>
      </c>
      <c r="C10" s="24">
        <f>SUM(C5:C9)</f>
        <v>68384</v>
      </c>
      <c r="D10" s="24">
        <f t="shared" ref="D10:E10" si="1">SUM(D5:D9)</f>
        <v>202465</v>
      </c>
      <c r="E10" s="24">
        <f t="shared" si="1"/>
        <v>422898</v>
      </c>
    </row>
    <row r="11" spans="2:9" x14ac:dyDescent="0.25">
      <c r="C11" s="23"/>
      <c r="D11" s="23"/>
      <c r="E11" s="23"/>
    </row>
    <row r="12" spans="2:9" x14ac:dyDescent="0.25">
      <c r="B12" t="s">
        <v>24</v>
      </c>
      <c r="C12" s="23"/>
      <c r="D12" s="23"/>
      <c r="E12" s="23"/>
    </row>
    <row r="13" spans="2:9" x14ac:dyDescent="0.25">
      <c r="B13" t="s">
        <v>25</v>
      </c>
      <c r="C13" s="23">
        <v>21728</v>
      </c>
      <c r="D13" s="23">
        <v>33048</v>
      </c>
      <c r="E13" s="23">
        <v>45719</v>
      </c>
      <c r="F13" t="str">
        <f>F9</f>
        <v>No Change</v>
      </c>
    </row>
    <row r="14" spans="2:9" x14ac:dyDescent="0.25">
      <c r="B14" s="27" t="s">
        <v>26</v>
      </c>
      <c r="C14" s="23">
        <v>2708</v>
      </c>
      <c r="D14" s="26">
        <v>3513</v>
      </c>
      <c r="E14" s="26">
        <f>3374-1615</f>
        <v>1759</v>
      </c>
      <c r="F14" s="20" t="str">
        <f>I2</f>
        <v>Adjustment</v>
      </c>
      <c r="G14" t="s">
        <v>49</v>
      </c>
    </row>
    <row r="15" spans="2:9" x14ac:dyDescent="0.25">
      <c r="B15" t="s">
        <v>27</v>
      </c>
      <c r="C15" s="23">
        <v>2373</v>
      </c>
      <c r="D15" s="23">
        <v>2373</v>
      </c>
      <c r="E15" s="23">
        <v>15504</v>
      </c>
      <c r="F15" t="str">
        <f>F13</f>
        <v>No Change</v>
      </c>
    </row>
    <row r="16" spans="2:9" x14ac:dyDescent="0.25">
      <c r="B16" t="s">
        <v>28</v>
      </c>
      <c r="C16" s="24">
        <f>SUM(C13:C15)</f>
        <v>26809</v>
      </c>
      <c r="D16" s="24">
        <f t="shared" ref="D16:E16" si="2">SUM(D13:D15)</f>
        <v>38934</v>
      </c>
      <c r="E16" s="24">
        <f t="shared" si="2"/>
        <v>62982</v>
      </c>
      <c r="F16" t="str">
        <f>F13</f>
        <v>No Change</v>
      </c>
    </row>
    <row r="17" spans="2:16" ht="15.75" thickBot="1" x14ac:dyDescent="0.3">
      <c r="B17" s="22" t="s">
        <v>29</v>
      </c>
      <c r="C17" s="25">
        <f>C16+C10</f>
        <v>95193</v>
      </c>
      <c r="D17" s="25">
        <f t="shared" ref="D17:E17" si="3">D16+D10</f>
        <v>241399</v>
      </c>
      <c r="E17" s="25">
        <f t="shared" si="3"/>
        <v>485880</v>
      </c>
      <c r="M17" s="32">
        <f>+'Income Statement'!J7</f>
        <v>750</v>
      </c>
    </row>
    <row r="18" spans="2:16" ht="15.75" thickTop="1" x14ac:dyDescent="0.25">
      <c r="C18" s="23"/>
      <c r="D18" s="23"/>
      <c r="E18" s="23"/>
    </row>
    <row r="19" spans="2:16" x14ac:dyDescent="0.25">
      <c r="B19" t="s">
        <v>30</v>
      </c>
      <c r="C19" s="23"/>
      <c r="D19" s="23"/>
      <c r="E19" s="23"/>
      <c r="K19" t="s">
        <v>73</v>
      </c>
      <c r="M19" t="s">
        <v>75</v>
      </c>
    </row>
    <row r="20" spans="2:16" x14ac:dyDescent="0.25">
      <c r="B20" t="s">
        <v>31</v>
      </c>
      <c r="C20" s="23"/>
      <c r="D20" s="23"/>
      <c r="E20" s="23"/>
      <c r="H20" t="s">
        <v>76</v>
      </c>
      <c r="I20">
        <v>3513</v>
      </c>
      <c r="J20" s="33" t="s">
        <v>72</v>
      </c>
      <c r="K20">
        <v>5826</v>
      </c>
      <c r="L20" s="33" t="s">
        <v>74</v>
      </c>
      <c r="M20">
        <v>2313</v>
      </c>
    </row>
    <row r="21" spans="2:16" x14ac:dyDescent="0.25">
      <c r="B21" t="s">
        <v>32</v>
      </c>
      <c r="C21" s="23">
        <v>12514</v>
      </c>
      <c r="D21" s="23">
        <v>23689</v>
      </c>
      <c r="E21" s="23">
        <v>45057</v>
      </c>
      <c r="F21" t="str">
        <f>$F$16</f>
        <v>No Change</v>
      </c>
      <c r="H21" t="s">
        <v>77</v>
      </c>
      <c r="I21">
        <v>1759</v>
      </c>
      <c r="J21" s="33" t="s">
        <v>72</v>
      </c>
      <c r="K21">
        <v>6437</v>
      </c>
      <c r="L21">
        <v>-3063</v>
      </c>
      <c r="M21">
        <v>-2313</v>
      </c>
      <c r="N21" s="33" t="s">
        <v>78</v>
      </c>
    </row>
    <row r="22" spans="2:16" x14ac:dyDescent="0.25">
      <c r="B22" t="s">
        <v>33</v>
      </c>
      <c r="C22" s="23">
        <v>6775</v>
      </c>
      <c r="D22" s="23">
        <v>12726</v>
      </c>
      <c r="E22" s="23">
        <v>20164</v>
      </c>
      <c r="F22" t="str">
        <f t="shared" ref="F22:F23" si="4">$F$16</f>
        <v>No Change</v>
      </c>
    </row>
    <row r="23" spans="2:16" x14ac:dyDescent="0.25">
      <c r="B23" t="s">
        <v>34</v>
      </c>
      <c r="C23" s="23">
        <v>485</v>
      </c>
      <c r="D23" s="23">
        <v>822</v>
      </c>
      <c r="E23" s="23">
        <v>1311</v>
      </c>
      <c r="F23" t="str">
        <f t="shared" si="4"/>
        <v>No Change</v>
      </c>
    </row>
    <row r="24" spans="2:16" x14ac:dyDescent="0.25">
      <c r="B24" t="s">
        <v>35</v>
      </c>
      <c r="C24" s="24">
        <f>SUM(C21:C23)</f>
        <v>19774</v>
      </c>
      <c r="D24" s="24">
        <f t="shared" ref="D24:E24" si="5">SUM(D21:D23)</f>
        <v>37237</v>
      </c>
      <c r="E24" s="24">
        <f t="shared" si="5"/>
        <v>66532</v>
      </c>
    </row>
    <row r="25" spans="2:16" x14ac:dyDescent="0.25">
      <c r="C25" s="23"/>
      <c r="D25" s="23"/>
      <c r="E25" s="23"/>
    </row>
    <row r="26" spans="2:16" x14ac:dyDescent="0.25">
      <c r="B26" t="s">
        <v>36</v>
      </c>
      <c r="C26" s="23"/>
      <c r="D26" s="23"/>
      <c r="E26" s="23"/>
    </row>
    <row r="27" spans="2:16" x14ac:dyDescent="0.25">
      <c r="B27" t="s">
        <v>37</v>
      </c>
      <c r="C27" s="23">
        <v>394</v>
      </c>
      <c r="D27" s="23">
        <v>661</v>
      </c>
      <c r="E27" s="23">
        <v>922</v>
      </c>
      <c r="F27" t="str">
        <f>$F$23</f>
        <v>No Change</v>
      </c>
    </row>
    <row r="28" spans="2:16" x14ac:dyDescent="0.25">
      <c r="B28" t="s">
        <v>38</v>
      </c>
      <c r="C28" s="23">
        <v>7293</v>
      </c>
      <c r="D28" s="23">
        <v>10497</v>
      </c>
      <c r="E28" s="23">
        <v>12628</v>
      </c>
      <c r="F28" t="str">
        <f>$F$23</f>
        <v>No Change</v>
      </c>
      <c r="L28" t="s">
        <v>51</v>
      </c>
      <c r="O28" s="28">
        <f>E17-E40</f>
        <v>0</v>
      </c>
      <c r="P28">
        <v>2016</v>
      </c>
    </row>
    <row r="29" spans="2:16" x14ac:dyDescent="0.25">
      <c r="B29" t="s">
        <v>39</v>
      </c>
      <c r="C29" s="24">
        <f>SUM(C27:C28)</f>
        <v>7687</v>
      </c>
      <c r="D29" s="24">
        <f t="shared" ref="D29:E29" si="6">SUM(D27:D28)</f>
        <v>11158</v>
      </c>
      <c r="E29" s="24">
        <f t="shared" si="6"/>
        <v>13550</v>
      </c>
      <c r="O29" s="28">
        <f>D17-D40</f>
        <v>0</v>
      </c>
      <c r="P29">
        <v>2015</v>
      </c>
    </row>
    <row r="30" spans="2:16" x14ac:dyDescent="0.25">
      <c r="C30" s="23"/>
      <c r="D30" s="23"/>
      <c r="E30" s="23"/>
    </row>
    <row r="31" spans="2:16" x14ac:dyDescent="0.25">
      <c r="B31" t="s">
        <v>48</v>
      </c>
      <c r="C31" s="23">
        <f>C29+C24</f>
        <v>27461</v>
      </c>
      <c r="D31" s="23">
        <f t="shared" ref="D31:E31" si="7">D29+D24</f>
        <v>48395</v>
      </c>
      <c r="E31" s="23">
        <f>E29+E24</f>
        <v>80082</v>
      </c>
      <c r="O31" s="28">
        <f>SUM(O28:O29)</f>
        <v>0</v>
      </c>
    </row>
    <row r="32" spans="2:16" ht="15.75" x14ac:dyDescent="0.25">
      <c r="C32" s="23"/>
      <c r="D32" s="23"/>
      <c r="E32" s="23"/>
      <c r="K32" s="34" t="s">
        <v>79</v>
      </c>
      <c r="L32" s="34" t="s">
        <v>80</v>
      </c>
    </row>
    <row r="33" spans="2:7" x14ac:dyDescent="0.25">
      <c r="B33" t="s">
        <v>40</v>
      </c>
      <c r="C33" s="23"/>
      <c r="D33" s="23"/>
      <c r="E33" s="23"/>
    </row>
    <row r="34" spans="2:7" x14ac:dyDescent="0.25">
      <c r="B34" t="s">
        <v>41</v>
      </c>
      <c r="C34" s="23">
        <v>87056</v>
      </c>
      <c r="D34" s="23">
        <v>231452</v>
      </c>
      <c r="E34" s="23">
        <v>468494</v>
      </c>
      <c r="F34" t="str">
        <f>$F$28</f>
        <v>No Change</v>
      </c>
    </row>
    <row r="35" spans="2:7" x14ac:dyDescent="0.25">
      <c r="B35" t="s">
        <v>42</v>
      </c>
      <c r="C35" s="23">
        <v>4055</v>
      </c>
      <c r="D35" s="23">
        <v>11719</v>
      </c>
      <c r="E35" s="23">
        <v>27009</v>
      </c>
      <c r="F35" t="str">
        <f t="shared" ref="F35:F36" si="8">$F$28</f>
        <v>No Change</v>
      </c>
    </row>
    <row r="36" spans="2:7" x14ac:dyDescent="0.25">
      <c r="B36" t="s">
        <v>43</v>
      </c>
      <c r="C36" s="23">
        <v>5685</v>
      </c>
      <c r="D36" s="23">
        <v>0</v>
      </c>
      <c r="E36" s="23">
        <v>-1818</v>
      </c>
      <c r="F36" t="str">
        <f t="shared" si="8"/>
        <v>No Change</v>
      </c>
    </row>
    <row r="37" spans="2:7" x14ac:dyDescent="0.25">
      <c r="B37" t="s">
        <v>44</v>
      </c>
      <c r="C37" s="23">
        <v>-29064</v>
      </c>
      <c r="D37" s="23">
        <f>C37+'Income Statement'!D14</f>
        <v>-50167</v>
      </c>
      <c r="E37" s="23">
        <f>'Balance Sheet'!D37+'Income Statement'!E14</f>
        <v>-87887</v>
      </c>
      <c r="F37" s="20" t="str">
        <f>F14</f>
        <v>Adjustment</v>
      </c>
      <c r="G37" t="s">
        <v>50</v>
      </c>
    </row>
    <row r="38" spans="2:7" x14ac:dyDescent="0.25">
      <c r="B38" t="s">
        <v>45</v>
      </c>
      <c r="C38" s="24">
        <f>SUM(C34:C37)</f>
        <v>67732</v>
      </c>
      <c r="D38" s="24">
        <f t="shared" ref="D38:E38" si="9">SUM(D34:D37)</f>
        <v>193004</v>
      </c>
      <c r="E38" s="24">
        <f t="shared" si="9"/>
        <v>405798</v>
      </c>
    </row>
    <row r="39" spans="2:7" x14ac:dyDescent="0.25">
      <c r="C39" s="23"/>
      <c r="D39" s="23"/>
      <c r="E39" s="23"/>
    </row>
    <row r="40" spans="2:7" ht="15.75" thickBot="1" x14ac:dyDescent="0.3">
      <c r="B40" s="21" t="s">
        <v>46</v>
      </c>
      <c r="C40" s="25">
        <f>C31+C38</f>
        <v>95193</v>
      </c>
      <c r="D40" s="25">
        <f t="shared" ref="D40:E40" si="10">D31+D38</f>
        <v>241399</v>
      </c>
      <c r="E40" s="25">
        <f t="shared" si="10"/>
        <v>485880</v>
      </c>
    </row>
    <row r="41" spans="2:7" ht="15.75" thickTop="1" x14ac:dyDescent="0.25">
      <c r="C41" t="str">
        <f>IF(C40=C17,"Balanced","Not-Balanced")</f>
        <v>Balanced</v>
      </c>
      <c r="D41" t="str">
        <f>IF(D40=D17,"Balanced","Not-Balanced")</f>
        <v>Balanced</v>
      </c>
      <c r="E41" t="str">
        <f>IF(E40=E17,"Balanced","Not-Balanced")</f>
        <v>Balanced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E033-BCB3-4AB0-B37A-6C212B22EFCD}">
  <dimension ref="B2:Q15"/>
  <sheetViews>
    <sheetView workbookViewId="0">
      <selection activeCell="H11" sqref="H11"/>
    </sheetView>
  </sheetViews>
  <sheetFormatPr defaultRowHeight="15" x14ac:dyDescent="0.25"/>
  <cols>
    <col min="2" max="2" width="26" bestFit="1" customWidth="1"/>
    <col min="3" max="3" width="4.5703125" customWidth="1"/>
    <col min="4" max="4" width="10.140625" bestFit="1" customWidth="1"/>
    <col min="5" max="5" width="11.140625" bestFit="1" customWidth="1"/>
    <col min="6" max="6" width="11.140625" customWidth="1"/>
  </cols>
  <sheetData>
    <row r="2" spans="2:17" x14ac:dyDescent="0.25">
      <c r="B2" s="5" t="s">
        <v>0</v>
      </c>
      <c r="C2" s="6"/>
      <c r="D2" s="2"/>
      <c r="E2" s="2"/>
    </row>
    <row r="3" spans="2:17" x14ac:dyDescent="0.25">
      <c r="B3" s="7"/>
      <c r="C3" s="8"/>
      <c r="D3" s="8">
        <v>2015</v>
      </c>
      <c r="E3" s="9">
        <v>2016</v>
      </c>
      <c r="I3" t="s">
        <v>11</v>
      </c>
      <c r="K3" t="s">
        <v>12</v>
      </c>
      <c r="N3" t="s">
        <v>13</v>
      </c>
    </row>
    <row r="4" spans="2:17" x14ac:dyDescent="0.25">
      <c r="B4" s="10" t="s">
        <v>1</v>
      </c>
      <c r="C4" s="11"/>
      <c r="D4" s="4">
        <v>205233</v>
      </c>
      <c r="E4" s="12">
        <v>389330</v>
      </c>
      <c r="H4">
        <v>2016</v>
      </c>
      <c r="J4">
        <v>3063</v>
      </c>
      <c r="L4">
        <v>1414</v>
      </c>
      <c r="N4">
        <f>J4+L4</f>
        <v>4477</v>
      </c>
      <c r="P4" t="s">
        <v>71</v>
      </c>
      <c r="Q4">
        <f>N4-N5</f>
        <v>1466</v>
      </c>
    </row>
    <row r="5" spans="2:17" x14ac:dyDescent="0.25">
      <c r="B5" s="10" t="s">
        <v>2</v>
      </c>
      <c r="C5" s="11"/>
      <c r="D5" s="11">
        <v>91978</v>
      </c>
      <c r="E5" s="15">
        <v>179835</v>
      </c>
      <c r="H5">
        <v>2015</v>
      </c>
      <c r="J5" s="14">
        <v>2313</v>
      </c>
      <c r="L5">
        <v>698</v>
      </c>
      <c r="N5">
        <f>J5+L5</f>
        <v>3011</v>
      </c>
      <c r="Q5">
        <v>611</v>
      </c>
    </row>
    <row r="6" spans="2:17" x14ac:dyDescent="0.25">
      <c r="B6" s="10" t="s">
        <v>3</v>
      </c>
      <c r="C6" s="4"/>
      <c r="D6" s="4">
        <f>D4-D5</f>
        <v>113255</v>
      </c>
      <c r="E6" s="16">
        <f>E4-E5</f>
        <v>209495</v>
      </c>
      <c r="H6" s="30" t="s">
        <v>70</v>
      </c>
      <c r="I6" s="31"/>
      <c r="J6" s="31">
        <f>SUM(J4:J5)</f>
        <v>5376</v>
      </c>
      <c r="K6" s="31"/>
      <c r="L6" s="31">
        <f>SUM(L4:L5)</f>
        <v>2112</v>
      </c>
      <c r="M6" s="31"/>
      <c r="N6" s="31">
        <f>N4+N5</f>
        <v>7488</v>
      </c>
      <c r="Q6">
        <f>Q4-Q5</f>
        <v>855</v>
      </c>
    </row>
    <row r="7" spans="2:17" x14ac:dyDescent="0.25">
      <c r="E7" s="17"/>
      <c r="H7" t="s">
        <v>71</v>
      </c>
      <c r="J7" s="32">
        <f>J4-J5</f>
        <v>750</v>
      </c>
      <c r="K7" s="32"/>
      <c r="L7" s="32">
        <f t="shared" ref="K7:N7" si="0">L4-L5</f>
        <v>716</v>
      </c>
      <c r="M7" s="32"/>
      <c r="N7" s="32">
        <f>N4-N5</f>
        <v>1466</v>
      </c>
    </row>
    <row r="8" spans="2:17" x14ac:dyDescent="0.25">
      <c r="B8" s="10" t="s">
        <v>4</v>
      </c>
      <c r="C8" s="2"/>
      <c r="D8" s="2"/>
      <c r="E8" s="18"/>
      <c r="L8" s="32"/>
    </row>
    <row r="9" spans="2:17" x14ac:dyDescent="0.25">
      <c r="B9" s="13" t="s">
        <v>10</v>
      </c>
      <c r="C9" s="4"/>
      <c r="D9" s="4">
        <f>J5</f>
        <v>2313</v>
      </c>
      <c r="E9" s="16">
        <f>J4-L5</f>
        <v>2365</v>
      </c>
      <c r="F9" s="20" t="s">
        <v>14</v>
      </c>
      <c r="G9" t="s">
        <v>15</v>
      </c>
      <c r="K9" t="s">
        <v>52</v>
      </c>
    </row>
    <row r="10" spans="2:17" x14ac:dyDescent="0.25">
      <c r="B10" s="10" t="s">
        <v>5</v>
      </c>
      <c r="C10" s="1"/>
      <c r="D10" s="1">
        <v>131011</v>
      </c>
      <c r="E10" s="19">
        <v>246660</v>
      </c>
    </row>
    <row r="11" spans="2:17" x14ac:dyDescent="0.25">
      <c r="B11" s="10" t="s">
        <v>6</v>
      </c>
      <c r="C11" s="4"/>
      <c r="D11" s="4">
        <f>SUM(D9:D10)</f>
        <v>133324</v>
      </c>
      <c r="E11" s="16">
        <f>SUM(E9:E10)</f>
        <v>249025</v>
      </c>
    </row>
    <row r="12" spans="2:17" x14ac:dyDescent="0.25">
      <c r="B12" s="10" t="s">
        <v>7</v>
      </c>
      <c r="C12" s="4"/>
      <c r="D12" s="4">
        <f>D6-D11</f>
        <v>-20069</v>
      </c>
      <c r="E12" s="16">
        <f>E6-E11</f>
        <v>-39530</v>
      </c>
    </row>
    <row r="13" spans="2:17" x14ac:dyDescent="0.25">
      <c r="B13" s="10" t="s">
        <v>8</v>
      </c>
      <c r="C13" s="1"/>
      <c r="D13" s="1">
        <v>-1034</v>
      </c>
      <c r="E13" s="19">
        <v>1810</v>
      </c>
    </row>
    <row r="14" spans="2:17" x14ac:dyDescent="0.25">
      <c r="B14" s="10" t="s">
        <v>9</v>
      </c>
      <c r="C14" s="4"/>
      <c r="D14" s="4">
        <f>SUM(D12:D13)</f>
        <v>-21103</v>
      </c>
      <c r="E14" s="16">
        <f>SUM(E12:E13)</f>
        <v>-37720</v>
      </c>
      <c r="N14" s="32"/>
    </row>
    <row r="15" spans="2:17" x14ac:dyDescent="0.25">
      <c r="N15" s="32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6C3D-2464-4858-9414-DC3024A8AFE3}">
  <dimension ref="A1:C22"/>
  <sheetViews>
    <sheetView tabSelected="1" workbookViewId="0">
      <selection activeCell="B22" sqref="B22"/>
    </sheetView>
  </sheetViews>
  <sheetFormatPr defaultRowHeight="15" x14ac:dyDescent="0.25"/>
  <cols>
    <col min="1" max="1" width="31.42578125" bestFit="1" customWidth="1"/>
  </cols>
  <sheetData>
    <row r="1" spans="1:3" ht="18.75" x14ac:dyDescent="0.3">
      <c r="A1" s="29" t="s">
        <v>69</v>
      </c>
    </row>
    <row r="2" spans="1:3" x14ac:dyDescent="0.25">
      <c r="A2" s="1"/>
      <c r="B2">
        <v>2015</v>
      </c>
      <c r="C2">
        <v>2016</v>
      </c>
    </row>
    <row r="3" spans="1:3" x14ac:dyDescent="0.25">
      <c r="A3" s="3" t="s">
        <v>53</v>
      </c>
    </row>
    <row r="4" spans="1:3" x14ac:dyDescent="0.25">
      <c r="A4" s="1" t="s">
        <v>54</v>
      </c>
      <c r="B4">
        <f>'Income Statement'!D6/'Income Statement'!D4</f>
        <v>0.55183620567842406</v>
      </c>
      <c r="C4">
        <f>'Income Statement'!E6/'Income Statement'!E4</f>
        <v>0.53809107954691393</v>
      </c>
    </row>
    <row r="5" spans="1:3" x14ac:dyDescent="0.25">
      <c r="A5" s="1" t="s">
        <v>55</v>
      </c>
      <c r="B5">
        <f>'Income Statement'!D14/'Income Statement'!D4</f>
        <v>-0.10282459448529233</v>
      </c>
      <c r="C5">
        <f>'Income Statement'!E14/'Income Statement'!E4</f>
        <v>-9.6884391133485737E-2</v>
      </c>
    </row>
    <row r="6" spans="1:3" x14ac:dyDescent="0.25">
      <c r="A6" s="2"/>
    </row>
    <row r="7" spans="1:3" x14ac:dyDescent="0.25">
      <c r="A7" s="3" t="s">
        <v>56</v>
      </c>
    </row>
    <row r="8" spans="1:3" x14ac:dyDescent="0.25">
      <c r="A8" s="1" t="s">
        <v>57</v>
      </c>
      <c r="B8">
        <f>'Balance Sheet'!D10/'Balance Sheet'!D24</f>
        <v>5.4371995595778388</v>
      </c>
      <c r="C8">
        <f>'Balance Sheet'!E10/'Balance Sheet'!E24</f>
        <v>6.3563097456862865</v>
      </c>
    </row>
    <row r="9" spans="1:3" x14ac:dyDescent="0.25">
      <c r="A9" s="2"/>
    </row>
    <row r="10" spans="1:3" x14ac:dyDescent="0.25">
      <c r="A10" s="3" t="s">
        <v>58</v>
      </c>
    </row>
    <row r="11" spans="1:3" x14ac:dyDescent="0.25">
      <c r="A11" s="1" t="s">
        <v>59</v>
      </c>
      <c r="B11">
        <f>'Balance Sheet'!D31/'Balance Sheet'!D17</f>
        <v>0.20047721821548556</v>
      </c>
      <c r="C11">
        <f>'Balance Sheet'!E31/'Balance Sheet'!E17</f>
        <v>0.1648184736972092</v>
      </c>
    </row>
    <row r="12" spans="1:3" x14ac:dyDescent="0.25">
      <c r="A12" s="1" t="s">
        <v>60</v>
      </c>
      <c r="B12">
        <f>'Balance Sheet'!D31/'Balance Sheet'!D40</f>
        <v>0.20047721821548556</v>
      </c>
      <c r="C12">
        <f>'Balance Sheet'!E31/'Balance Sheet'!E40</f>
        <v>0.1648184736972092</v>
      </c>
    </row>
    <row r="13" spans="1:3" x14ac:dyDescent="0.25">
      <c r="A13" s="1" t="s">
        <v>61</v>
      </c>
      <c r="B13">
        <f>'Balance Sheet'!D31/'Balance Sheet'!D38</f>
        <v>0.25074609852645541</v>
      </c>
      <c r="C13">
        <f>'Balance Sheet'!E31/'Balance Sheet'!E38</f>
        <v>0.19734449159434003</v>
      </c>
    </row>
    <row r="14" spans="1:3" x14ac:dyDescent="0.25">
      <c r="A14" s="1" t="s">
        <v>62</v>
      </c>
      <c r="B14">
        <f>AVERAGE('Balance Sheet'!C17:D17)/AVERAGE('Balance Sheet'!C38:D38)</f>
        <v>1.2909302896416299</v>
      </c>
      <c r="C14">
        <f>AVERAGE('Balance Sheet'!D17:E17)/AVERAGE('Balance Sheet'!D38:E38)</f>
        <v>1.2145567316074428</v>
      </c>
    </row>
    <row r="15" spans="1:3" x14ac:dyDescent="0.25">
      <c r="A15" s="2"/>
    </row>
    <row r="16" spans="1:3" x14ac:dyDescent="0.25">
      <c r="A16" s="3" t="s">
        <v>63</v>
      </c>
    </row>
    <row r="17" spans="1:3" x14ac:dyDescent="0.25">
      <c r="A17" s="1" t="s">
        <v>64</v>
      </c>
    </row>
    <row r="18" spans="1:3" x14ac:dyDescent="0.25">
      <c r="A18" s="1" t="s">
        <v>65</v>
      </c>
      <c r="B18" s="28">
        <f>'Income Statement'!D4/AVERAGE('Balance Sheet'!C16:D16)</f>
        <v>6.2434936038817819</v>
      </c>
      <c r="C18" s="28">
        <f>'Income Statement'!E4/AVERAGE('Balance Sheet'!D16:E16)</f>
        <v>7.6402135091644103</v>
      </c>
    </row>
    <row r="19" spans="1:3" x14ac:dyDescent="0.25">
      <c r="A19" s="1" t="s">
        <v>66</v>
      </c>
      <c r="B19" s="28">
        <f>'Income Statement'!D4/AVERAGE('Balance Sheet'!C17:D17)</f>
        <v>1.2194763987260542</v>
      </c>
      <c r="C19" s="28">
        <f>'Income Statement'!E4/AVERAGE('Balance Sheet'!D17:E17)</f>
        <v>1.0706482656587086</v>
      </c>
    </row>
    <row r="20" spans="1:3" x14ac:dyDescent="0.25">
      <c r="A20" s="2"/>
    </row>
    <row r="21" spans="1:3" x14ac:dyDescent="0.25">
      <c r="A21" s="3" t="s">
        <v>67</v>
      </c>
    </row>
    <row r="22" spans="1:3" x14ac:dyDescent="0.25">
      <c r="A2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2017-12-05T21:58:27Z</dcterms:created>
  <dcterms:modified xsi:type="dcterms:W3CDTF">2017-12-05T23:33:29Z</dcterms:modified>
</cp:coreProperties>
</file>