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Classes\FALL-WIN (17-18)\BUSI2506\project\"/>
    </mc:Choice>
  </mc:AlternateContent>
  <bookViews>
    <workbookView xWindow="0" yWindow="0" windowWidth="20490" windowHeight="8115" activeTab="2" xr2:uid="{2455736F-BA3A-448D-969C-CD736EDFB316}"/>
  </bookViews>
  <sheets>
    <sheet name="Income Statement" sheetId="1" r:id="rId1"/>
    <sheet name="Balance Sheet" sheetId="2" r:id="rId2"/>
    <sheet name="Ratio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3" l="1"/>
  <c r="C19" i="3"/>
  <c r="D18" i="3"/>
  <c r="C18" i="3"/>
  <c r="D14" i="3"/>
  <c r="C14" i="3"/>
  <c r="D13" i="3"/>
  <c r="C13" i="3"/>
  <c r="D12" i="3"/>
  <c r="C12" i="3"/>
  <c r="D11" i="3"/>
  <c r="C11" i="3"/>
  <c r="D33" i="2"/>
  <c r="E33" i="2"/>
  <c r="C33" i="2"/>
  <c r="D5" i="3"/>
  <c r="C5" i="3"/>
  <c r="D4" i="3"/>
  <c r="C4" i="3"/>
  <c r="E27" i="2"/>
  <c r="D27" i="2"/>
  <c r="E26" i="2"/>
  <c r="D26" i="2"/>
  <c r="C9" i="2"/>
  <c r="C13" i="2" s="1"/>
  <c r="C19" i="2" s="1"/>
  <c r="E9" i="2"/>
  <c r="E13" i="2" s="1"/>
  <c r="E19" i="2" s="1"/>
  <c r="D9" i="2"/>
  <c r="D13" i="2" s="1"/>
  <c r="D19" i="2" s="1"/>
  <c r="D38" i="2"/>
  <c r="D39" i="2" s="1"/>
  <c r="D38" i="1"/>
  <c r="E38" i="1"/>
  <c r="D36" i="1"/>
  <c r="E36" i="1"/>
  <c r="D28" i="1"/>
  <c r="E28" i="1"/>
  <c r="C28" i="1"/>
  <c r="D33" i="1"/>
  <c r="D35" i="1" s="1"/>
  <c r="C33" i="1"/>
  <c r="C35" i="1" s="1"/>
  <c r="C36" i="1" s="1"/>
  <c r="C38" i="1" s="1"/>
  <c r="F32" i="1"/>
  <c r="E32" i="1"/>
  <c r="E33" i="1" s="1"/>
  <c r="E35" i="1" s="1"/>
  <c r="E31" i="1"/>
  <c r="D31" i="1"/>
  <c r="D32" i="1"/>
  <c r="D27" i="1"/>
  <c r="E27" i="1"/>
  <c r="C27" i="1"/>
  <c r="D26" i="1"/>
  <c r="E26" i="1"/>
  <c r="C26" i="1"/>
  <c r="F10" i="2"/>
  <c r="F22" i="1"/>
  <c r="E22" i="1"/>
  <c r="D22" i="1"/>
  <c r="F38" i="2"/>
  <c r="F37" i="2"/>
  <c r="F36" i="2"/>
  <c r="F35" i="2"/>
  <c r="F30" i="2"/>
  <c r="F29" i="2"/>
  <c r="F25" i="2"/>
  <c r="F23" i="2"/>
  <c r="F24" i="2"/>
  <c r="F22" i="2"/>
  <c r="F9" i="2"/>
  <c r="C40" i="2"/>
  <c r="C39" i="2"/>
  <c r="D31" i="2"/>
  <c r="E31" i="2"/>
  <c r="C31" i="2"/>
  <c r="C27" i="2"/>
  <c r="D18" i="2"/>
  <c r="E18" i="2"/>
  <c r="C18" i="2"/>
  <c r="F12" i="2"/>
  <c r="F11" i="2"/>
  <c r="F16" i="2"/>
  <c r="F17" i="2"/>
  <c r="F15" i="2"/>
  <c r="F8" i="2"/>
  <c r="F7" i="2"/>
  <c r="F6" i="2"/>
  <c r="C8" i="3" l="1"/>
  <c r="D8" i="3"/>
  <c r="D40" i="2"/>
  <c r="D41" i="2" s="1"/>
  <c r="E38" i="2"/>
  <c r="E39" i="2" s="1"/>
  <c r="E40" i="2" s="1"/>
  <c r="E41" i="2" s="1"/>
  <c r="O34" i="2" l="1"/>
  <c r="O35" i="2"/>
  <c r="O37" i="2" s="1"/>
</calcChain>
</file>

<file path=xl/sharedStrings.xml><?xml version="1.0" encoding="utf-8"?>
<sst xmlns="http://schemas.openxmlformats.org/spreadsheetml/2006/main" count="96" uniqueCount="95">
  <si>
    <t>Revenue</t>
  </si>
  <si>
    <t>COGS</t>
  </si>
  <si>
    <t>*Operational Expense</t>
  </si>
  <si>
    <t>Sales and Marketing</t>
  </si>
  <si>
    <t>Other Expenses</t>
  </si>
  <si>
    <t>Total Operation Expense</t>
  </si>
  <si>
    <t>Gain (loss) from Operations</t>
  </si>
  <si>
    <t>Other Income (expense)</t>
  </si>
  <si>
    <t>Net Income</t>
  </si>
  <si>
    <t>Assets</t>
  </si>
  <si>
    <t>Current Assets</t>
  </si>
  <si>
    <t xml:space="preserve">Cash and cash equivalents </t>
  </si>
  <si>
    <t>Marketable securities</t>
  </si>
  <si>
    <t>Trade and other receivables</t>
  </si>
  <si>
    <t>Prepaid expense</t>
  </si>
  <si>
    <t>Merchant cash advances receivable, net</t>
  </si>
  <si>
    <t>Other current assets</t>
  </si>
  <si>
    <t>Total Current Assets</t>
  </si>
  <si>
    <t>Long term assets</t>
  </si>
  <si>
    <t>Property and equipment</t>
  </si>
  <si>
    <t>Intangible assets</t>
  </si>
  <si>
    <t>Goodwill</t>
  </si>
  <si>
    <t>Total Long-term Assets</t>
  </si>
  <si>
    <t>Total Assets</t>
  </si>
  <si>
    <t>Liabilities and shareholders’ equity</t>
  </si>
  <si>
    <t>Current liabilities</t>
  </si>
  <si>
    <t>Accounts payable and accrued liabilities</t>
  </si>
  <si>
    <t>Current portion of deferred revenue</t>
  </si>
  <si>
    <t>Current portion of lease incentives</t>
  </si>
  <si>
    <t xml:space="preserve">Unearned revenue </t>
  </si>
  <si>
    <t>Total Current Liabilities</t>
  </si>
  <si>
    <t>Long term liabilities</t>
  </si>
  <si>
    <t>Deferred revenue</t>
  </si>
  <si>
    <t>Lease incentives</t>
  </si>
  <si>
    <t>Total Long-term Liabilities</t>
  </si>
  <si>
    <t>Commitments and contingencies</t>
  </si>
  <si>
    <t>Shareholders’ equity</t>
  </si>
  <si>
    <t>Common stock</t>
  </si>
  <si>
    <t>Additional paid-in capital</t>
  </si>
  <si>
    <t>Accumulated other comprehensive loss</t>
  </si>
  <si>
    <t>Accumulated deficit (Retained Earning)</t>
  </si>
  <si>
    <t>Total shareholders’ equity</t>
  </si>
  <si>
    <t>Total liabilities and shareholders’ equity</t>
  </si>
  <si>
    <t>No change</t>
  </si>
  <si>
    <t>Adjust</t>
  </si>
  <si>
    <t>Service Inventory</t>
  </si>
  <si>
    <t>The change in Sales and Mareting expense: We paid it but not recognize revenue</t>
  </si>
  <si>
    <t xml:space="preserve">The Cost of Revenue unearned </t>
  </si>
  <si>
    <t>The cash received for 14 days delay</t>
  </si>
  <si>
    <t>Changes in net income/Loss</t>
  </si>
  <si>
    <t xml:space="preserve">Balanced </t>
  </si>
  <si>
    <t>Over time revenue recognition IFRS 15</t>
  </si>
  <si>
    <t xml:space="preserve">          Delayed COGS </t>
  </si>
  <si>
    <t xml:space="preserve">          Delayed revenue </t>
  </si>
  <si>
    <t>Margin Profit for current year</t>
  </si>
  <si>
    <t>Margin Profit for last year</t>
  </si>
  <si>
    <t xml:space="preserve">             Delayed S&amp;M</t>
  </si>
  <si>
    <t>Total S&amp;M</t>
  </si>
  <si>
    <t>SUB MARGGIN ~~~~~!!!!</t>
  </si>
  <si>
    <t xml:space="preserve">S&amp;M/ GP </t>
  </si>
  <si>
    <t>-</t>
  </si>
  <si>
    <t>S&amp;M</t>
  </si>
  <si>
    <t xml:space="preserve">Missing Money: </t>
  </si>
  <si>
    <t>Decision</t>
  </si>
  <si>
    <t>After Adjustment Ratios</t>
  </si>
  <si>
    <t>Profitability</t>
  </si>
  <si>
    <t>Gross Profit Margin</t>
  </si>
  <si>
    <t>Net Profit Margin</t>
  </si>
  <si>
    <t>Liquidity</t>
  </si>
  <si>
    <t>Current Ratio</t>
  </si>
  <si>
    <t>Solvency</t>
  </si>
  <si>
    <t>Debt-to-assets Ratio</t>
  </si>
  <si>
    <t>Debt-to-capital Ratio</t>
  </si>
  <si>
    <t>Debt-to-equity Ratio</t>
  </si>
  <si>
    <t>Financial Leverage Ratio</t>
  </si>
  <si>
    <t>Efficiency</t>
  </si>
  <si>
    <t>Receivables Turnover</t>
  </si>
  <si>
    <t>Fixed Asset Turnover</t>
  </si>
  <si>
    <t>Total Asset Turnover</t>
  </si>
  <si>
    <t>Valuation</t>
  </si>
  <si>
    <t>Price/Earnings</t>
  </si>
  <si>
    <t>Current Assets / Current Liabilities</t>
  </si>
  <si>
    <t>Revenue / Average Receivables</t>
  </si>
  <si>
    <t>Revenue / Average net fixed Assets</t>
  </si>
  <si>
    <t>Revenue / Average total Assets</t>
  </si>
  <si>
    <t>Total debt / Total assets</t>
  </si>
  <si>
    <t>Total debt / Total debt + Total Equity</t>
  </si>
  <si>
    <t>Total debt / total equity</t>
  </si>
  <si>
    <t>Average Total Assets / Average Total Equity</t>
  </si>
  <si>
    <t>Gross Profit / Revenue</t>
  </si>
  <si>
    <t xml:space="preserve">Net income / Revenue </t>
  </si>
  <si>
    <t>Share price / Earnings</t>
  </si>
  <si>
    <t>COOK THE BOOKS ACCOUNT</t>
  </si>
  <si>
    <t xml:space="preserve"> I had the same value missing from both years so I did not know what to do</t>
  </si>
  <si>
    <t>Total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</si>
</sst>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1"/>
      <color theme="9"/>
      <name val="Calibri"/>
      <family val="2"/>
    </font>
    <font>
      <sz val="11"/>
      <color rgb="FF0070C0"/>
      <name val="Calibri"/>
      <family val="2"/>
    </font>
    <font>
      <b/>
      <sz val="11"/>
      <color rgb="FF0070C0"/>
      <name val="Calibri"/>
      <family val="2"/>
    </font>
    <font>
      <b/>
      <sz val="16"/>
      <color theme="9"/>
      <name val="Calibri"/>
      <family val="2"/>
    </font>
    <font>
      <b/>
      <sz val="14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Font="1" applyAlignment="1"/>
    <xf numFmtId="43" fontId="0" fillId="0" borderId="0" xfId="1" applyFont="1"/>
    <xf numFmtId="0" fontId="3" fillId="0" borderId="0" xfId="0" applyFont="1"/>
    <xf numFmtId="43" fontId="0" fillId="0" borderId="1" xfId="1" applyFont="1" applyBorder="1"/>
    <xf numFmtId="43" fontId="0" fillId="0" borderId="2" xfId="1" applyFont="1" applyBorder="1"/>
    <xf numFmtId="0" fontId="0" fillId="0" borderId="0" xfId="0" applyAlignment="1">
      <alignment horizontal="left" indent="10"/>
    </xf>
    <xf numFmtId="0" fontId="0" fillId="0" borderId="0" xfId="0" applyAlignment="1">
      <alignment horizontal="left" indent="12"/>
    </xf>
    <xf numFmtId="0" fontId="0" fillId="0" borderId="0" xfId="0" applyAlignment="1">
      <alignment horizontal="left" indent="13"/>
    </xf>
    <xf numFmtId="0" fontId="0" fillId="0" borderId="0" xfId="0" applyAlignment="1">
      <alignment horizontal="left" indent="14"/>
    </xf>
    <xf numFmtId="0" fontId="2" fillId="0" borderId="0" xfId="0" applyFont="1"/>
    <xf numFmtId="0" fontId="0" fillId="2" borderId="0" xfId="0" applyFill="1"/>
    <xf numFmtId="0" fontId="4" fillId="0" borderId="0" xfId="0" applyFont="1"/>
    <xf numFmtId="0" fontId="3" fillId="0" borderId="0" xfId="0" applyFont="1" applyAlignment="1">
      <alignment horizontal="left" indent="10"/>
    </xf>
    <xf numFmtId="43" fontId="0" fillId="0" borderId="0" xfId="0" applyNumberFormat="1"/>
    <xf numFmtId="3" fontId="0" fillId="0" borderId="0" xfId="0" applyNumberFormat="1"/>
    <xf numFmtId="43" fontId="6" fillId="0" borderId="0" xfId="1" applyFont="1"/>
    <xf numFmtId="43" fontId="7" fillId="0" borderId="2" xfId="1" applyFont="1" applyBorder="1"/>
    <xf numFmtId="0" fontId="0" fillId="0" borderId="0" xfId="0" quotePrefix="1"/>
    <xf numFmtId="0" fontId="0" fillId="0" borderId="3" xfId="0" applyBorder="1"/>
    <xf numFmtId="0" fontId="0" fillId="0" borderId="4" xfId="0" applyBorder="1"/>
    <xf numFmtId="0" fontId="5" fillId="0" borderId="4" xfId="0" applyFont="1" applyBorder="1"/>
    <xf numFmtId="0" fontId="0" fillId="0" borderId="5" xfId="0" applyBorder="1"/>
    <xf numFmtId="43" fontId="0" fillId="0" borderId="6" xfId="1" applyFont="1" applyBorder="1"/>
    <xf numFmtId="43" fontId="0" fillId="0" borderId="6" xfId="0" applyNumberFormat="1" applyBorder="1"/>
    <xf numFmtId="43" fontId="0" fillId="0" borderId="2" xfId="0" applyNumberFormat="1" applyBorder="1"/>
    <xf numFmtId="0" fontId="8" fillId="0" borderId="0" xfId="0" applyFont="1" applyAlignment="1"/>
    <xf numFmtId="0" fontId="8" fillId="0" borderId="0" xfId="0" applyFont="1" applyAlignment="1">
      <alignment horizontal="center"/>
    </xf>
    <xf numFmtId="0" fontId="9" fillId="0" borderId="0" xfId="0" applyFont="1" applyAlignment="1"/>
    <xf numFmtId="0" fontId="10" fillId="0" borderId="0" xfId="0" applyFont="1" applyAlignment="1"/>
    <xf numFmtId="0" fontId="3" fillId="0" borderId="0" xfId="0" applyFont="1" applyAlignment="1">
      <alignment horizontal="left" indent="17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EA67-16C8-48C1-878D-071567BFFFA9}">
  <dimension ref="B3:F44"/>
  <sheetViews>
    <sheetView topLeftCell="A18" workbookViewId="0">
      <selection activeCell="G28" sqref="G28"/>
    </sheetView>
  </sheetViews>
  <sheetFormatPr defaultRowHeight="15" x14ac:dyDescent="0.25"/>
  <cols>
    <col min="2" max="2" width="25.85546875" bestFit="1" customWidth="1"/>
    <col min="3" max="5" width="11.5703125" bestFit="1" customWidth="1"/>
    <col min="6" max="6" width="9.5703125" bestFit="1" customWidth="1"/>
  </cols>
  <sheetData>
    <row r="3" spans="2:5" x14ac:dyDescent="0.25">
      <c r="C3" s="2"/>
      <c r="D3" s="2"/>
      <c r="E3" s="2"/>
    </row>
    <row r="4" spans="2:5" x14ac:dyDescent="0.25">
      <c r="C4" s="2"/>
      <c r="D4" s="2"/>
      <c r="E4" s="2"/>
    </row>
    <row r="5" spans="2:5" x14ac:dyDescent="0.25">
      <c r="C5" s="2"/>
      <c r="D5" s="2"/>
      <c r="E5" s="2"/>
    </row>
    <row r="6" spans="2:5" x14ac:dyDescent="0.25">
      <c r="C6" s="2"/>
      <c r="D6" s="2"/>
      <c r="E6" s="2"/>
    </row>
    <row r="7" spans="2:5" x14ac:dyDescent="0.25">
      <c r="C7" s="2"/>
      <c r="D7" s="2"/>
      <c r="E7" s="2"/>
    </row>
    <row r="8" spans="2:5" x14ac:dyDescent="0.25">
      <c r="C8" s="2"/>
      <c r="D8" s="2"/>
      <c r="E8" s="2"/>
    </row>
    <row r="9" spans="2:5" x14ac:dyDescent="0.25">
      <c r="C9" s="2"/>
      <c r="D9" s="2"/>
      <c r="E9" s="2"/>
    </row>
    <row r="10" spans="2:5" x14ac:dyDescent="0.25">
      <c r="C10" s="2"/>
      <c r="D10" s="2"/>
      <c r="E10" s="2"/>
    </row>
    <row r="11" spans="2:5" x14ac:dyDescent="0.25">
      <c r="C11" s="2"/>
      <c r="D11" s="2"/>
      <c r="E11" s="2"/>
    </row>
    <row r="12" spans="2:5" x14ac:dyDescent="0.25">
      <c r="C12" s="2"/>
      <c r="D12" s="2"/>
      <c r="E12" s="2"/>
    </row>
    <row r="16" spans="2:5" x14ac:dyDescent="0.25">
      <c r="B16" t="s">
        <v>61</v>
      </c>
      <c r="C16" s="15">
        <v>45929</v>
      </c>
      <c r="D16">
        <v>70374</v>
      </c>
      <c r="E16">
        <v>129214</v>
      </c>
    </row>
    <row r="17" spans="2:6" x14ac:dyDescent="0.25">
      <c r="B17" t="s">
        <v>59</v>
      </c>
      <c r="C17" s="18" t="s">
        <v>60</v>
      </c>
      <c r="D17" s="1">
        <v>0.62137653966712292</v>
      </c>
      <c r="E17">
        <v>0.61678799016682972</v>
      </c>
    </row>
    <row r="20" spans="2:6" ht="15.75" thickBot="1" x14ac:dyDescent="0.3">
      <c r="B20" s="22"/>
      <c r="C20" s="19">
        <v>2014</v>
      </c>
      <c r="D20" s="19">
        <v>2015</v>
      </c>
      <c r="E20" s="19">
        <v>2016</v>
      </c>
      <c r="F20" s="19"/>
    </row>
    <row r="21" spans="2:6" x14ac:dyDescent="0.25">
      <c r="B21" s="20" t="s">
        <v>0</v>
      </c>
      <c r="C21" s="2">
        <v>100989.92</v>
      </c>
      <c r="D21" s="2">
        <v>197361.05</v>
      </c>
      <c r="E21" s="2">
        <v>374396.79</v>
      </c>
    </row>
    <row r="22" spans="2:6" x14ac:dyDescent="0.25">
      <c r="B22" s="20" t="s">
        <v>53</v>
      </c>
      <c r="C22" s="2">
        <v>0</v>
      </c>
      <c r="D22" s="2">
        <f>4028.08</f>
        <v>4028.08</v>
      </c>
      <c r="E22" s="2">
        <f>7871.95</f>
        <v>7871.95</v>
      </c>
      <c r="F22">
        <f>14933.21</f>
        <v>14933.21</v>
      </c>
    </row>
    <row r="23" spans="2:6" x14ac:dyDescent="0.25">
      <c r="B23" s="20" t="s">
        <v>1</v>
      </c>
      <c r="C23" s="2">
        <v>41565.129999999997</v>
      </c>
      <c r="D23" s="2">
        <v>94219.94</v>
      </c>
      <c r="E23" s="2">
        <v>172937.22</v>
      </c>
    </row>
    <row r="24" spans="2:6" x14ac:dyDescent="0.25">
      <c r="B24" s="20" t="s">
        <v>52</v>
      </c>
      <c r="C24" s="2">
        <v>0</v>
      </c>
      <c r="D24" s="2">
        <v>1657.87</v>
      </c>
      <c r="E24" s="2">
        <v>3758.06</v>
      </c>
      <c r="F24" s="2">
        <v>6897.78</v>
      </c>
    </row>
    <row r="25" spans="2:6" x14ac:dyDescent="0.25">
      <c r="B25" s="20"/>
    </row>
    <row r="26" spans="2:6" x14ac:dyDescent="0.25">
      <c r="B26" s="20" t="s">
        <v>54</v>
      </c>
      <c r="C26" s="14">
        <f>C21-C23</f>
        <v>59424.79</v>
      </c>
      <c r="D26" s="14">
        <f t="shared" ref="D26:E26" si="0">D21-D23</f>
        <v>103141.10999999999</v>
      </c>
      <c r="E26" s="14">
        <f t="shared" si="0"/>
        <v>201459.56999999998</v>
      </c>
    </row>
    <row r="27" spans="2:6" x14ac:dyDescent="0.25">
      <c r="B27" s="20" t="s">
        <v>55</v>
      </c>
      <c r="C27" s="2">
        <f>C22-C24</f>
        <v>0</v>
      </c>
      <c r="D27" s="2">
        <f>D22-D24</f>
        <v>2370.21</v>
      </c>
      <c r="E27" s="2">
        <f>E22-E24</f>
        <v>4113.8899999999994</v>
      </c>
    </row>
    <row r="28" spans="2:6" ht="15.75" thickBot="1" x14ac:dyDescent="0.3">
      <c r="B28" s="20" t="s">
        <v>58</v>
      </c>
      <c r="C28" s="24">
        <f>SUM(C26:C27)</f>
        <v>59424.79</v>
      </c>
      <c r="D28" s="25">
        <f t="shared" ref="D28:E28" si="1">SUM(D26:D27)</f>
        <v>105511.31999999999</v>
      </c>
      <c r="E28" s="25">
        <f t="shared" si="1"/>
        <v>205573.45999999996</v>
      </c>
    </row>
    <row r="29" spans="2:6" ht="15.75" thickTop="1" x14ac:dyDescent="0.25">
      <c r="B29" s="20"/>
    </row>
    <row r="30" spans="2:6" x14ac:dyDescent="0.25">
      <c r="B30" s="20" t="s">
        <v>2</v>
      </c>
      <c r="C30" s="2"/>
      <c r="D30" s="2"/>
      <c r="E30" s="2"/>
    </row>
    <row r="31" spans="2:6" x14ac:dyDescent="0.25">
      <c r="B31" s="20" t="s">
        <v>3</v>
      </c>
      <c r="C31" s="2">
        <v>39053.971987999998</v>
      </c>
      <c r="D31" s="2">
        <f>D17*D26</f>
        <v>64089.466029226081</v>
      </c>
      <c r="E31" s="2">
        <f>E17*E26</f>
        <v>124257.84328017374</v>
      </c>
    </row>
    <row r="32" spans="2:6" x14ac:dyDescent="0.25">
      <c r="B32" s="20" t="s">
        <v>56</v>
      </c>
      <c r="C32" s="2">
        <v>0</v>
      </c>
      <c r="D32" s="2">
        <f>C16-C31</f>
        <v>6875.0280120000025</v>
      </c>
      <c r="E32" s="2">
        <f>D16-D31</f>
        <v>6284.5339707739186</v>
      </c>
      <c r="F32" s="2">
        <f>E16-E31</f>
        <v>4956.1567198262637</v>
      </c>
    </row>
    <row r="33" spans="2:5" x14ac:dyDescent="0.25">
      <c r="B33" s="21" t="s">
        <v>57</v>
      </c>
      <c r="C33" s="14">
        <f>SUM(C31:C32)</f>
        <v>39053.971987999998</v>
      </c>
      <c r="D33" s="14">
        <f t="shared" ref="D33:E33" si="2">SUM(D31:D32)</f>
        <v>70964.494041226077</v>
      </c>
      <c r="E33" s="14">
        <f t="shared" si="2"/>
        <v>130542.37725094765</v>
      </c>
    </row>
    <row r="34" spans="2:5" x14ac:dyDescent="0.25">
      <c r="B34" s="20" t="s">
        <v>4</v>
      </c>
      <c r="C34" s="2">
        <v>37481</v>
      </c>
      <c r="D34" s="2">
        <v>58453</v>
      </c>
      <c r="E34" s="2">
        <v>117446</v>
      </c>
    </row>
    <row r="35" spans="2:5" x14ac:dyDescent="0.25">
      <c r="B35" s="20" t="s">
        <v>5</v>
      </c>
      <c r="C35" s="2">
        <f>C33+C34</f>
        <v>76534.971988000005</v>
      </c>
      <c r="D35" s="2">
        <f t="shared" ref="D35:E35" si="3">D33+D34</f>
        <v>129417.49404122608</v>
      </c>
      <c r="E35" s="2">
        <f t="shared" si="3"/>
        <v>247988.37725094764</v>
      </c>
    </row>
    <row r="36" spans="2:5" x14ac:dyDescent="0.25">
      <c r="B36" s="20" t="s">
        <v>6</v>
      </c>
      <c r="C36" s="2">
        <f>C28-C35</f>
        <v>-17110.181988000004</v>
      </c>
      <c r="D36" s="2">
        <f t="shared" ref="D36:E36" si="4">D28-D35</f>
        <v>-23906.174041226084</v>
      </c>
      <c r="E36" s="2">
        <f t="shared" si="4"/>
        <v>-42414.917250947678</v>
      </c>
    </row>
    <row r="37" spans="2:5" x14ac:dyDescent="0.25">
      <c r="B37" s="20" t="s">
        <v>7</v>
      </c>
      <c r="C37" s="2">
        <v>-696</v>
      </c>
      <c r="D37" s="2">
        <v>-1034</v>
      </c>
      <c r="E37" s="2">
        <v>1810</v>
      </c>
    </row>
    <row r="38" spans="2:5" ht="15.75" thickBot="1" x14ac:dyDescent="0.3">
      <c r="B38" s="20" t="s">
        <v>8</v>
      </c>
      <c r="C38" s="23">
        <f>SUM(C36:C37)</f>
        <v>-17806.181988000004</v>
      </c>
      <c r="D38" s="5">
        <f t="shared" ref="D38:E38" si="5">SUM(D36:D37)</f>
        <v>-24940.174041226084</v>
      </c>
      <c r="E38" s="5">
        <f t="shared" si="5"/>
        <v>-40604.917250947678</v>
      </c>
    </row>
    <row r="39" spans="2:5" ht="15.75" thickTop="1" x14ac:dyDescent="0.25"/>
    <row r="44" spans="2:5" x14ac:dyDescent="0.25">
      <c r="C44" s="14"/>
      <c r="D44" s="14"/>
      <c r="E44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9B697-A8DE-4EE6-ABF4-16E7F5539C78}">
  <dimension ref="B2:O41"/>
  <sheetViews>
    <sheetView topLeftCell="B4" workbookViewId="0">
      <selection activeCell="B26" sqref="B26:E26"/>
    </sheetView>
  </sheetViews>
  <sheetFormatPr defaultRowHeight="15" x14ac:dyDescent="0.25"/>
  <cols>
    <col min="2" max="2" width="37.42578125" bestFit="1" customWidth="1"/>
    <col min="3" max="5" width="17.140625" bestFit="1" customWidth="1"/>
    <col min="6" max="6" width="10.28515625" bestFit="1" customWidth="1"/>
    <col min="14" max="15" width="9.5703125" bestFit="1" customWidth="1"/>
  </cols>
  <sheetData>
    <row r="2" spans="2:8" x14ac:dyDescent="0.25">
      <c r="H2" t="s">
        <v>43</v>
      </c>
    </row>
    <row r="3" spans="2:8" x14ac:dyDescent="0.25">
      <c r="C3">
        <v>2014</v>
      </c>
      <c r="D3">
        <v>2015</v>
      </c>
      <c r="E3">
        <v>2016</v>
      </c>
      <c r="H3" t="s">
        <v>44</v>
      </c>
    </row>
    <row r="4" spans="2:8" x14ac:dyDescent="0.25">
      <c r="B4" t="s">
        <v>9</v>
      </c>
      <c r="F4" t="s">
        <v>63</v>
      </c>
    </row>
    <row r="5" spans="2:8" x14ac:dyDescent="0.25">
      <c r="B5" t="s">
        <v>10</v>
      </c>
    </row>
    <row r="6" spans="2:8" x14ac:dyDescent="0.25">
      <c r="B6" t="s">
        <v>11</v>
      </c>
      <c r="C6" s="2">
        <v>41953</v>
      </c>
      <c r="D6" s="2">
        <v>110070</v>
      </c>
      <c r="E6" s="2">
        <v>84013</v>
      </c>
      <c r="F6" t="str">
        <f>H2</f>
        <v>No change</v>
      </c>
    </row>
    <row r="7" spans="2:8" x14ac:dyDescent="0.25">
      <c r="B7" t="s">
        <v>12</v>
      </c>
      <c r="C7" s="2">
        <v>17709</v>
      </c>
      <c r="D7" s="2">
        <v>80103</v>
      </c>
      <c r="E7" s="2">
        <v>308401</v>
      </c>
      <c r="F7" t="str">
        <f>H2</f>
        <v>No change</v>
      </c>
    </row>
    <row r="8" spans="2:8" x14ac:dyDescent="0.25">
      <c r="B8" t="s">
        <v>13</v>
      </c>
      <c r="C8" s="2">
        <v>7227</v>
      </c>
      <c r="D8" s="2">
        <v>6089</v>
      </c>
      <c r="E8" s="2">
        <v>9599</v>
      </c>
      <c r="F8" t="str">
        <f>H2</f>
        <v>No change</v>
      </c>
    </row>
    <row r="9" spans="2:8" x14ac:dyDescent="0.25">
      <c r="B9" s="10" t="s">
        <v>14</v>
      </c>
      <c r="C9" s="16">
        <f>'Income Statement'!D32</f>
        <v>6875.0280120000025</v>
      </c>
      <c r="D9" s="16">
        <f>'Income Statement'!E32</f>
        <v>6284.5339707739186</v>
      </c>
      <c r="E9" s="16">
        <f>'Income Statement'!F32</f>
        <v>4956.1567198262637</v>
      </c>
      <c r="F9" s="11" t="str">
        <f>H3</f>
        <v>Adjust</v>
      </c>
      <c r="G9" t="s">
        <v>46</v>
      </c>
    </row>
    <row r="10" spans="2:8" x14ac:dyDescent="0.25">
      <c r="B10" s="10" t="s">
        <v>45</v>
      </c>
      <c r="C10" s="16">
        <v>1657.87</v>
      </c>
      <c r="D10" s="16">
        <v>3758.06</v>
      </c>
      <c r="E10" s="16">
        <v>6897.78</v>
      </c>
      <c r="F10" s="11" t="str">
        <f>H3</f>
        <v>Adjust</v>
      </c>
      <c r="G10" t="s">
        <v>47</v>
      </c>
    </row>
    <row r="11" spans="2:8" x14ac:dyDescent="0.25">
      <c r="B11" t="s">
        <v>15</v>
      </c>
      <c r="C11" s="2">
        <v>0</v>
      </c>
      <c r="D11" s="2">
        <v>0</v>
      </c>
      <c r="E11" s="2">
        <v>11896</v>
      </c>
      <c r="F11" t="str">
        <f>H2</f>
        <v>No change</v>
      </c>
    </row>
    <row r="12" spans="2:8" x14ac:dyDescent="0.25">
      <c r="B12" t="s">
        <v>16</v>
      </c>
      <c r="C12" s="2">
        <v>1495</v>
      </c>
      <c r="D12" s="2">
        <v>6203</v>
      </c>
      <c r="E12" s="2">
        <v>8989</v>
      </c>
      <c r="F12" t="str">
        <f>H2</f>
        <v>No change</v>
      </c>
    </row>
    <row r="13" spans="2:8" x14ac:dyDescent="0.25">
      <c r="B13" s="9" t="s">
        <v>17</v>
      </c>
      <c r="C13" s="4">
        <f>SUM(C6:C12)</f>
        <v>76916.898011999991</v>
      </c>
      <c r="D13" s="4">
        <f t="shared" ref="D13:E13" si="0">SUM(D6:D12)</f>
        <v>212507.59397077392</v>
      </c>
      <c r="E13" s="4">
        <f t="shared" si="0"/>
        <v>434751.93671982631</v>
      </c>
    </row>
    <row r="14" spans="2:8" x14ac:dyDescent="0.25">
      <c r="B14" t="s">
        <v>18</v>
      </c>
      <c r="C14" s="2"/>
      <c r="D14" s="2"/>
      <c r="E14" s="2"/>
    </row>
    <row r="15" spans="2:8" x14ac:dyDescent="0.25">
      <c r="B15" t="s">
        <v>19</v>
      </c>
      <c r="C15" s="2">
        <v>21728</v>
      </c>
      <c r="D15" s="2">
        <v>33048</v>
      </c>
      <c r="E15" s="2">
        <v>45719</v>
      </c>
      <c r="F15" t="str">
        <f>$H$2</f>
        <v>No change</v>
      </c>
    </row>
    <row r="16" spans="2:8" x14ac:dyDescent="0.25">
      <c r="B16" t="s">
        <v>20</v>
      </c>
      <c r="C16" s="2">
        <v>2708</v>
      </c>
      <c r="D16" s="2">
        <v>5826</v>
      </c>
      <c r="E16" s="2">
        <v>6437</v>
      </c>
      <c r="F16" t="str">
        <f t="shared" ref="F16:F17" si="1">$H$2</f>
        <v>No change</v>
      </c>
    </row>
    <row r="17" spans="2:14" x14ac:dyDescent="0.25">
      <c r="B17" t="s">
        <v>21</v>
      </c>
      <c r="C17" s="2">
        <v>2373</v>
      </c>
      <c r="D17" s="2">
        <v>2373</v>
      </c>
      <c r="E17" s="2">
        <v>15504</v>
      </c>
      <c r="F17" t="str">
        <f t="shared" si="1"/>
        <v>No change</v>
      </c>
    </row>
    <row r="18" spans="2:14" x14ac:dyDescent="0.25">
      <c r="B18" s="8" t="s">
        <v>22</v>
      </c>
      <c r="C18" s="4">
        <f>SUM(C15:C17)</f>
        <v>26809</v>
      </c>
      <c r="D18" s="4">
        <f t="shared" ref="D18:E18" si="2">SUM(D15:D17)</f>
        <v>41247</v>
      </c>
      <c r="E18" s="4">
        <f t="shared" si="2"/>
        <v>67660</v>
      </c>
    </row>
    <row r="19" spans="2:14" ht="21.75" thickBot="1" x14ac:dyDescent="0.4">
      <c r="B19" s="3" t="s">
        <v>23</v>
      </c>
      <c r="C19" s="17">
        <f>C18+C13</f>
        <v>103725.89801199999</v>
      </c>
      <c r="D19" s="17">
        <f t="shared" ref="D19:E19" si="3">D18+D13</f>
        <v>253754.59397077392</v>
      </c>
      <c r="E19" s="17">
        <f t="shared" si="3"/>
        <v>502411.93671982631</v>
      </c>
    </row>
    <row r="20" spans="2:14" ht="15.75" thickTop="1" x14ac:dyDescent="0.25">
      <c r="B20" t="s">
        <v>24</v>
      </c>
      <c r="C20" s="2"/>
      <c r="D20" s="2"/>
      <c r="E20" s="2"/>
    </row>
    <row r="21" spans="2:14" x14ac:dyDescent="0.25">
      <c r="B21" t="s">
        <v>25</v>
      </c>
      <c r="C21" s="2"/>
      <c r="D21" s="2"/>
      <c r="E21" s="2"/>
    </row>
    <row r="22" spans="2:14" x14ac:dyDescent="0.25">
      <c r="B22" t="s">
        <v>26</v>
      </c>
      <c r="C22" s="2">
        <v>12514</v>
      </c>
      <c r="D22" s="2">
        <v>23689</v>
      </c>
      <c r="E22" s="2">
        <v>45057</v>
      </c>
      <c r="F22" t="str">
        <f>$H$2</f>
        <v>No change</v>
      </c>
    </row>
    <row r="23" spans="2:14" x14ac:dyDescent="0.25">
      <c r="B23" t="s">
        <v>27</v>
      </c>
      <c r="C23" s="2">
        <v>6775</v>
      </c>
      <c r="D23" s="2">
        <v>12726</v>
      </c>
      <c r="E23" s="2">
        <v>20164</v>
      </c>
      <c r="F23" t="str">
        <f t="shared" ref="F23:F24" si="4">$H$2</f>
        <v>No change</v>
      </c>
    </row>
    <row r="24" spans="2:14" x14ac:dyDescent="0.25">
      <c r="B24" t="s">
        <v>28</v>
      </c>
      <c r="C24" s="2">
        <v>485</v>
      </c>
      <c r="D24" s="2">
        <v>822</v>
      </c>
      <c r="E24" s="2">
        <v>1311</v>
      </c>
      <c r="F24" t="str">
        <f t="shared" si="4"/>
        <v>No change</v>
      </c>
    </row>
    <row r="25" spans="2:14" x14ac:dyDescent="0.25">
      <c r="B25" s="10" t="s">
        <v>29</v>
      </c>
      <c r="C25" s="16">
        <v>4028.08</v>
      </c>
      <c r="D25" s="16">
        <v>7871.95</v>
      </c>
      <c r="E25" s="16">
        <v>14933.21</v>
      </c>
      <c r="F25" s="11" t="str">
        <f>F10</f>
        <v>Adjust</v>
      </c>
      <c r="G25" t="s">
        <v>48</v>
      </c>
      <c r="K25" t="s">
        <v>51</v>
      </c>
    </row>
    <row r="26" spans="2:14" x14ac:dyDescent="0.25">
      <c r="B26" s="10" t="s">
        <v>92</v>
      </c>
      <c r="C26" s="16"/>
      <c r="D26" s="16">
        <f>3816</f>
        <v>3816</v>
      </c>
      <c r="E26" s="16">
        <f>3816</f>
        <v>3816</v>
      </c>
      <c r="F26" s="11" t="s">
        <v>44</v>
      </c>
      <c r="G26" t="s">
        <v>93</v>
      </c>
    </row>
    <row r="27" spans="2:14" x14ac:dyDescent="0.25">
      <c r="B27" s="7" t="s">
        <v>30</v>
      </c>
      <c r="C27" s="4">
        <f>SUM(C22:C25)</f>
        <v>23802.080000000002</v>
      </c>
      <c r="D27" s="4">
        <f>SUM(D22:D26)</f>
        <v>48924.95</v>
      </c>
      <c r="E27" s="4">
        <f>SUM(E22:E26)</f>
        <v>85281.209999999992</v>
      </c>
    </row>
    <row r="28" spans="2:14" x14ac:dyDescent="0.25">
      <c r="B28" t="s">
        <v>31</v>
      </c>
      <c r="C28" s="2"/>
      <c r="D28" s="2"/>
      <c r="E28" s="2"/>
    </row>
    <row r="29" spans="2:14" x14ac:dyDescent="0.25">
      <c r="B29" t="s">
        <v>32</v>
      </c>
      <c r="C29" s="2">
        <v>394</v>
      </c>
      <c r="D29" s="2">
        <v>661</v>
      </c>
      <c r="E29" s="2">
        <v>922</v>
      </c>
      <c r="F29" t="str">
        <f>F22</f>
        <v>No change</v>
      </c>
    </row>
    <row r="30" spans="2:14" x14ac:dyDescent="0.25">
      <c r="B30" t="s">
        <v>33</v>
      </c>
      <c r="C30" s="2">
        <v>7293</v>
      </c>
      <c r="D30" s="2">
        <v>10497</v>
      </c>
      <c r="E30" s="2">
        <v>12628</v>
      </c>
      <c r="F30" t="str">
        <f>F23</f>
        <v>No change</v>
      </c>
    </row>
    <row r="31" spans="2:14" x14ac:dyDescent="0.25">
      <c r="B31" s="6" t="s">
        <v>34</v>
      </c>
      <c r="C31" s="4">
        <f>SUM(C29:C30)</f>
        <v>7687</v>
      </c>
      <c r="D31" s="4">
        <f t="shared" ref="D31:E31" si="5">SUM(D29:D30)</f>
        <v>11158</v>
      </c>
      <c r="E31" s="4">
        <f t="shared" si="5"/>
        <v>13550</v>
      </c>
    </row>
    <row r="32" spans="2:14" x14ac:dyDescent="0.25">
      <c r="B32" t="s">
        <v>35</v>
      </c>
      <c r="C32" s="2"/>
      <c r="D32" s="2"/>
      <c r="E32" s="2"/>
      <c r="N32" t="s">
        <v>62</v>
      </c>
    </row>
    <row r="33" spans="2:15" x14ac:dyDescent="0.25">
      <c r="B33" s="30" t="s">
        <v>94</v>
      </c>
      <c r="C33" s="2">
        <f>C31+C27</f>
        <v>31489.08</v>
      </c>
      <c r="D33" s="2">
        <f t="shared" ref="D33:E33" si="6">D31+D27</f>
        <v>60082.95</v>
      </c>
      <c r="E33" s="2">
        <f t="shared" si="6"/>
        <v>98831.209999999992</v>
      </c>
    </row>
    <row r="34" spans="2:15" x14ac:dyDescent="0.25">
      <c r="B34" t="s">
        <v>36</v>
      </c>
      <c r="C34" s="2"/>
      <c r="D34" s="2"/>
      <c r="E34" s="2"/>
      <c r="N34">
        <v>2015</v>
      </c>
      <c r="O34" s="14">
        <f>D19-D40</f>
        <v>-1.9880000036209822E-3</v>
      </c>
    </row>
    <row r="35" spans="2:15" x14ac:dyDescent="0.25">
      <c r="B35" t="s">
        <v>37</v>
      </c>
      <c r="C35" s="2">
        <v>87056</v>
      </c>
      <c r="D35" s="2">
        <v>231452</v>
      </c>
      <c r="E35" s="2">
        <v>468494</v>
      </c>
      <c r="F35" t="str">
        <f>F22</f>
        <v>No change</v>
      </c>
      <c r="N35">
        <v>2016</v>
      </c>
      <c r="O35" s="14">
        <f>E19-E40</f>
        <v>-1.9879998872056603E-3</v>
      </c>
    </row>
    <row r="36" spans="2:15" x14ac:dyDescent="0.25">
      <c r="B36" t="s">
        <v>38</v>
      </c>
      <c r="C36" s="2">
        <v>4055</v>
      </c>
      <c r="D36" s="2">
        <v>11719</v>
      </c>
      <c r="E36" s="2">
        <v>27009</v>
      </c>
      <c r="F36" t="str">
        <f>F23</f>
        <v>No change</v>
      </c>
    </row>
    <row r="37" spans="2:15" x14ac:dyDescent="0.25">
      <c r="B37" t="s">
        <v>39</v>
      </c>
      <c r="C37" s="2">
        <v>5685</v>
      </c>
      <c r="D37" s="2">
        <v>0</v>
      </c>
      <c r="E37" s="2">
        <v>-1818</v>
      </c>
      <c r="F37" t="str">
        <f>F24</f>
        <v>No change</v>
      </c>
      <c r="O37" s="14">
        <f>SUM(O34:O35)</f>
        <v>-3.9759998908266425E-3</v>
      </c>
    </row>
    <row r="38" spans="2:15" x14ac:dyDescent="0.25">
      <c r="B38" t="s">
        <v>40</v>
      </c>
      <c r="C38" s="2">
        <v>-24559.18</v>
      </c>
      <c r="D38" s="2">
        <f>C38+'Income Statement'!D38</f>
        <v>-49499.354041226085</v>
      </c>
      <c r="E38" s="2">
        <f>D38+'Income Statement'!E38</f>
        <v>-90104.271292173769</v>
      </c>
      <c r="F38" s="11" t="str">
        <f>F25</f>
        <v>Adjust</v>
      </c>
      <c r="G38" t="s">
        <v>49</v>
      </c>
    </row>
    <row r="39" spans="2:15" x14ac:dyDescent="0.25">
      <c r="B39" s="13" t="s">
        <v>41</v>
      </c>
      <c r="C39" s="4">
        <f>SUM(C35:C38)</f>
        <v>72236.820000000007</v>
      </c>
      <c r="D39" s="4">
        <f t="shared" ref="D39:E39" si="7">SUM(D35:D38)</f>
        <v>193671.64595877391</v>
      </c>
      <c r="E39" s="4">
        <f t="shared" si="7"/>
        <v>403580.72870782623</v>
      </c>
    </row>
    <row r="40" spans="2:15" ht="21.75" thickBot="1" x14ac:dyDescent="0.4">
      <c r="B40" s="3" t="s">
        <v>42</v>
      </c>
      <c r="C40" s="17">
        <f>C39+C31+C27</f>
        <v>103725.90000000001</v>
      </c>
      <c r="D40" s="17">
        <f t="shared" ref="D40:E40" si="8">D39+D31+D27</f>
        <v>253754.59595877392</v>
      </c>
      <c r="E40" s="17">
        <f t="shared" si="8"/>
        <v>502411.93870782619</v>
      </c>
    </row>
    <row r="41" spans="2:15" ht="15.75" thickTop="1" x14ac:dyDescent="0.25">
      <c r="C41" s="12" t="s">
        <v>50</v>
      </c>
      <c r="D41" t="str">
        <f>IF(D40=D19,"Balanced", "Not-Balanced")</f>
        <v>Not-Balanced</v>
      </c>
      <c r="E41" t="str">
        <f>IF(E40=E19,"Balanced", "Not-Balanced")</f>
        <v>Not-Balanced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8F1F0-C923-49F2-8B06-7F052949BD7E}">
  <dimension ref="A1:F22"/>
  <sheetViews>
    <sheetView tabSelected="1" workbookViewId="0">
      <selection activeCell="C22" sqref="C22"/>
    </sheetView>
  </sheetViews>
  <sheetFormatPr defaultRowHeight="15" x14ac:dyDescent="0.25"/>
  <cols>
    <col min="1" max="1" width="22.7109375" bestFit="1" customWidth="1"/>
  </cols>
  <sheetData>
    <row r="1" spans="1:6" ht="18.75" x14ac:dyDescent="0.3">
      <c r="A1" s="27" t="s">
        <v>64</v>
      </c>
      <c r="B1" s="27"/>
      <c r="C1" s="26"/>
      <c r="D1" s="26"/>
    </row>
    <row r="2" spans="1:6" x14ac:dyDescent="0.25">
      <c r="C2">
        <v>2015</v>
      </c>
      <c r="D2">
        <v>2016</v>
      </c>
    </row>
    <row r="3" spans="1:6" x14ac:dyDescent="0.25">
      <c r="A3" s="28" t="s">
        <v>65</v>
      </c>
    </row>
    <row r="4" spans="1:6" x14ac:dyDescent="0.25">
      <c r="A4" s="29" t="s">
        <v>66</v>
      </c>
      <c r="C4">
        <f>'Income Statement'!D28/SUM('Income Statement'!D21:D22)</f>
        <v>0.52391765136479806</v>
      </c>
      <c r="D4">
        <f>'Income Statement'!E28/SUM('Income Statement'!E21:E22)</f>
        <v>0.53777209195813391</v>
      </c>
      <c r="F4" t="s">
        <v>89</v>
      </c>
    </row>
    <row r="5" spans="1:6" x14ac:dyDescent="0.25">
      <c r="A5" s="29" t="s">
        <v>67</v>
      </c>
      <c r="C5">
        <f>'Income Statement'!D38/SUM('Income Statement'!D21:D22)</f>
        <v>-0.12384071593747928</v>
      </c>
      <c r="D5">
        <f>'Income Statement'!E38/SUM('Income Statement'!E21:E22)</f>
        <v>-0.10622086768315839</v>
      </c>
      <c r="F5" t="s">
        <v>90</v>
      </c>
    </row>
    <row r="6" spans="1:6" x14ac:dyDescent="0.25">
      <c r="A6" s="1"/>
    </row>
    <row r="7" spans="1:6" x14ac:dyDescent="0.25">
      <c r="A7" s="28" t="s">
        <v>68</v>
      </c>
    </row>
    <row r="8" spans="1:6" x14ac:dyDescent="0.25">
      <c r="A8" s="29" t="s">
        <v>69</v>
      </c>
      <c r="C8">
        <f>'Balance Sheet'!D13/'Balance Sheet'!D27</f>
        <v>4.3435423842185621</v>
      </c>
      <c r="D8">
        <f>'Balance Sheet'!E13/'Balance Sheet'!E27</f>
        <v>5.0978631367897611</v>
      </c>
      <c r="F8" t="s">
        <v>81</v>
      </c>
    </row>
    <row r="9" spans="1:6" x14ac:dyDescent="0.25">
      <c r="A9" s="1"/>
    </row>
    <row r="10" spans="1:6" x14ac:dyDescent="0.25">
      <c r="A10" s="28" t="s">
        <v>70</v>
      </c>
    </row>
    <row r="11" spans="1:6" x14ac:dyDescent="0.25">
      <c r="A11" s="29" t="s">
        <v>71</v>
      </c>
      <c r="C11">
        <f>'Balance Sheet'!D33/'Balance Sheet'!D19</f>
        <v>0.23677581185749894</v>
      </c>
      <c r="D11">
        <f>'Balance Sheet'!E33/'Balance Sheet'!E19</f>
        <v>0.19671349897706339</v>
      </c>
      <c r="F11" t="s">
        <v>85</v>
      </c>
    </row>
    <row r="12" spans="1:6" x14ac:dyDescent="0.25">
      <c r="A12" s="29" t="s">
        <v>72</v>
      </c>
      <c r="C12">
        <f>'Balance Sheet'!D33/'Balance Sheet'!D40</f>
        <v>0.23677581000251652</v>
      </c>
      <c r="D12">
        <f>'Balance Sheet'!E33/'Balance Sheet'!E40</f>
        <v>0.19671349819868536</v>
      </c>
      <c r="F12" t="s">
        <v>86</v>
      </c>
    </row>
    <row r="13" spans="1:6" x14ac:dyDescent="0.25">
      <c r="A13" s="29" t="s">
        <v>73</v>
      </c>
      <c r="C13">
        <f>'Balance Sheet'!D33/'Balance Sheet'!D39</f>
        <v>0.31023100827464239</v>
      </c>
      <c r="D13">
        <f>'Balance Sheet'!E33/'Balance Sheet'!E39</f>
        <v>0.24488585051232517</v>
      </c>
      <c r="F13" t="s">
        <v>87</v>
      </c>
    </row>
    <row r="14" spans="1:6" x14ac:dyDescent="0.25">
      <c r="A14" s="29" t="s">
        <v>74</v>
      </c>
      <c r="C14">
        <f>AVERAGE('Balance Sheet'!C19:D19)/AVERAGE('Balance Sheet'!C39:D39)</f>
        <v>1.3443742405636576</v>
      </c>
      <c r="D14">
        <f>AVERAGE('Balance Sheet'!D19:E19)/AVERAGE('Balance Sheet'!D39:E39)</f>
        <v>1.2660753858244758</v>
      </c>
      <c r="F14" t="s">
        <v>88</v>
      </c>
    </row>
    <row r="15" spans="1:6" x14ac:dyDescent="0.25">
      <c r="A15" s="1"/>
    </row>
    <row r="16" spans="1:6" x14ac:dyDescent="0.25">
      <c r="A16" s="28" t="s">
        <v>75</v>
      </c>
    </row>
    <row r="17" spans="1:6" x14ac:dyDescent="0.25">
      <c r="A17" s="29" t="s">
        <v>76</v>
      </c>
      <c r="F17" t="s">
        <v>82</v>
      </c>
    </row>
    <row r="18" spans="1:6" x14ac:dyDescent="0.25">
      <c r="A18" s="29" t="s">
        <v>77</v>
      </c>
      <c r="C18">
        <f>SUM('Income Statement'!D21:D22)/AVERAGE('Balance Sheet'!C15:D15)</f>
        <v>7.35318862275449</v>
      </c>
      <c r="D18">
        <f>SUM('Income Statement'!E21:E22)/AVERAGE('Balance Sheet'!D15:E15)</f>
        <v>9.7063171124963503</v>
      </c>
      <c r="F18" t="s">
        <v>83</v>
      </c>
    </row>
    <row r="19" spans="1:6" x14ac:dyDescent="0.25">
      <c r="A19" s="29" t="s">
        <v>78</v>
      </c>
      <c r="C19">
        <f>SUM('Income Statement'!D21:D22)/AVERAGE('Balance Sheet'!C19:D19)</f>
        <v>1.1267139579169227</v>
      </c>
      <c r="D19">
        <f>SUM('Income Statement'!E21:E22)/AVERAGE('Balance Sheet'!D19:E19)</f>
        <v>1.011070245732451</v>
      </c>
      <c r="F19" t="s">
        <v>84</v>
      </c>
    </row>
    <row r="20" spans="1:6" x14ac:dyDescent="0.25">
      <c r="A20" s="1"/>
    </row>
    <row r="21" spans="1:6" x14ac:dyDescent="0.25">
      <c r="A21" s="28" t="s">
        <v>79</v>
      </c>
    </row>
    <row r="22" spans="1:6" x14ac:dyDescent="0.25">
      <c r="A22" s="29" t="s">
        <v>80</v>
      </c>
      <c r="F22" t="s">
        <v>91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Statement</vt:lpstr>
      <vt:lpstr>Balance Sheet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2017-12-05T15:42:21Z</dcterms:created>
  <dcterms:modified xsi:type="dcterms:W3CDTF">2017-12-05T21:56:24Z</dcterms:modified>
</cp:coreProperties>
</file>