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Owner\Desktop\Classes\FALL-WIN (17-18)\Winter 2018\BUSI4502\Articles\SAV\"/>
    </mc:Choice>
  </mc:AlternateContent>
  <bookViews>
    <workbookView xWindow="0" yWindow="0" windowWidth="9270" windowHeight="5880" xr2:uid="{00000000-000D-0000-FFFF-FFFF00000000}"/>
  </bookViews>
  <sheets>
    <sheet name="Summary" sheetId="1" r:id="rId1"/>
    <sheet name="Raw_data" sheetId="2" r:id="rId2"/>
    <sheet name="Growth" sheetId="3" r:id="rId3"/>
    <sheet name="Industy_Sector" sheetId="4" r:id="rId4"/>
  </sheets>
  <definedNames>
    <definedName name="solver_adj" localSheetId="0" hidden="1">Summary!$M$23:$M$33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Summary!$M$34</definedName>
    <definedName name="solver_lhs2" localSheetId="0" hidden="1">Summary!$M$23:$M$33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Summary!$M$37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100%</definedName>
    <definedName name="solver_rhs2" localSheetId="0" hidden="1">0.01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6" i="1" l="1" a="1"/>
  <c r="M36" i="1" s="1"/>
  <c r="M37" i="1" a="1"/>
  <c r="M37" i="1" s="1"/>
  <c r="M34" i="1"/>
  <c r="L36" i="1" a="1"/>
  <c r="L36" i="1" s="1"/>
  <c r="L37" i="1" a="1"/>
  <c r="L37" i="1" s="1"/>
  <c r="L34" i="1"/>
  <c r="K34" i="1"/>
  <c r="K37" i="1" a="1"/>
  <c r="K37" i="1" s="1"/>
  <c r="J37" i="1" a="1"/>
  <c r="J37" i="1" s="1"/>
  <c r="K36" i="1" a="1"/>
  <c r="K36" i="1" s="1"/>
  <c r="N23" i="1"/>
  <c r="Q23" i="1"/>
  <c r="R23" i="1"/>
  <c r="S23" i="1"/>
  <c r="T23" i="1"/>
  <c r="U23" i="1"/>
  <c r="N24" i="1"/>
  <c r="Q24" i="1"/>
  <c r="R24" i="1"/>
  <c r="S24" i="1"/>
  <c r="T24" i="1"/>
  <c r="U24" i="1"/>
  <c r="N25" i="1"/>
  <c r="Q25" i="1"/>
  <c r="R25" i="1"/>
  <c r="S25" i="1"/>
  <c r="T25" i="1"/>
  <c r="U25" i="1"/>
  <c r="N26" i="1"/>
  <c r="Q26" i="1"/>
  <c r="R26" i="1"/>
  <c r="S26" i="1"/>
  <c r="T26" i="1"/>
  <c r="U26" i="1"/>
  <c r="N27" i="1"/>
  <c r="Q27" i="1"/>
  <c r="R27" i="1"/>
  <c r="S27" i="1"/>
  <c r="T27" i="1"/>
  <c r="U27" i="1"/>
  <c r="N28" i="1"/>
  <c r="Q28" i="1"/>
  <c r="R28" i="1"/>
  <c r="S28" i="1"/>
  <c r="T28" i="1"/>
  <c r="U28" i="1"/>
  <c r="N29" i="1"/>
  <c r="Q29" i="1"/>
  <c r="R29" i="1"/>
  <c r="S29" i="1"/>
  <c r="T29" i="1"/>
  <c r="U29" i="1"/>
  <c r="N30" i="1"/>
  <c r="Q30" i="1"/>
  <c r="R30" i="1"/>
  <c r="S30" i="1"/>
  <c r="T30" i="1"/>
  <c r="U30" i="1"/>
  <c r="N31" i="1"/>
  <c r="Q31" i="1"/>
  <c r="R31" i="1"/>
  <c r="S31" i="1"/>
  <c r="T31" i="1"/>
  <c r="U31" i="1"/>
  <c r="N32" i="1"/>
  <c r="N33" i="1"/>
  <c r="XFD1048550" i="1" l="1"/>
  <c r="XFD1048551" i="1"/>
  <c r="XFD1048552" i="1"/>
  <c r="XFD1048553" i="1"/>
  <c r="XFD1048554" i="1"/>
  <c r="XFD1048555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I32" i="1"/>
  <c r="I33" i="1"/>
  <c r="I23" i="1"/>
  <c r="I24" i="1"/>
  <c r="I25" i="1"/>
  <c r="I26" i="1"/>
  <c r="I27" i="1"/>
  <c r="I28" i="1"/>
  <c r="I29" i="1"/>
  <c r="I30" i="1"/>
  <c r="I31" i="1"/>
  <c r="I22" i="1"/>
  <c r="B4" i="3"/>
  <c r="C4" i="3"/>
  <c r="D4" i="3"/>
  <c r="E4" i="3"/>
  <c r="V24" i="1" s="1"/>
  <c r="V41" i="1" s="1"/>
  <c r="F4" i="3"/>
  <c r="G4" i="3"/>
  <c r="H4" i="3"/>
  <c r="I4" i="3"/>
  <c r="Z22" i="1" s="1"/>
  <c r="Z39" i="1" s="1"/>
  <c r="J4" i="3"/>
  <c r="K4" i="3"/>
  <c r="L4" i="3"/>
  <c r="B5" i="3"/>
  <c r="T22" i="1" s="1"/>
  <c r="T39" i="1" s="1"/>
  <c r="C5" i="3"/>
  <c r="D5" i="3"/>
  <c r="E5" i="3"/>
  <c r="F5" i="3"/>
  <c r="V21" i="1" s="1"/>
  <c r="V38" i="1" s="1"/>
  <c r="G5" i="3"/>
  <c r="H5" i="3"/>
  <c r="I5" i="3"/>
  <c r="J5" i="3"/>
  <c r="Y27" i="1" s="1"/>
  <c r="Y44" i="1" s="1"/>
  <c r="K5" i="3"/>
  <c r="L5" i="3"/>
  <c r="B6" i="3"/>
  <c r="C6" i="3"/>
  <c r="Y22" i="1" s="1"/>
  <c r="Y39" i="1" s="1"/>
  <c r="D6" i="3"/>
  <c r="E6" i="3"/>
  <c r="F6" i="3"/>
  <c r="G6" i="3"/>
  <c r="H6" i="3"/>
  <c r="I6" i="3"/>
  <c r="J6" i="3"/>
  <c r="K6" i="3"/>
  <c r="Y26" i="1" s="1"/>
  <c r="Y43" i="1" s="1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Y23" i="1" s="1"/>
  <c r="Y40" i="1" s="1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W24" i="1" s="1"/>
  <c r="W41" i="1" s="1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X26" i="1" s="1"/>
  <c r="X43" i="1" s="1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Z24" i="1" s="1"/>
  <c r="Z41" i="1" s="1"/>
  <c r="F32" i="3"/>
  <c r="G32" i="3"/>
  <c r="H32" i="3"/>
  <c r="I32" i="3"/>
  <c r="J32" i="3"/>
  <c r="K32" i="3"/>
  <c r="L32" i="3"/>
  <c r="B33" i="3"/>
  <c r="C33" i="3"/>
  <c r="D33" i="3"/>
  <c r="E33" i="3"/>
  <c r="F33" i="3"/>
  <c r="G33" i="3"/>
  <c r="H33" i="3"/>
  <c r="I33" i="3"/>
  <c r="J33" i="3"/>
  <c r="K33" i="3"/>
  <c r="L33" i="3"/>
  <c r="B34" i="3"/>
  <c r="C34" i="3"/>
  <c r="D34" i="3"/>
  <c r="E34" i="3"/>
  <c r="F34" i="3"/>
  <c r="G34" i="3"/>
  <c r="H34" i="3"/>
  <c r="I34" i="3"/>
  <c r="J34" i="3"/>
  <c r="K34" i="3"/>
  <c r="L34" i="3"/>
  <c r="B35" i="3"/>
  <c r="C35" i="3"/>
  <c r="D35" i="3"/>
  <c r="E35" i="3"/>
  <c r="F35" i="3"/>
  <c r="G35" i="3"/>
  <c r="H35" i="3"/>
  <c r="I35" i="3"/>
  <c r="J35" i="3"/>
  <c r="K35" i="3"/>
  <c r="L35" i="3"/>
  <c r="B36" i="3"/>
  <c r="C36" i="3"/>
  <c r="D36" i="3"/>
  <c r="E36" i="3"/>
  <c r="F36" i="3"/>
  <c r="G36" i="3"/>
  <c r="H36" i="3"/>
  <c r="I36" i="3"/>
  <c r="J36" i="3"/>
  <c r="K36" i="3"/>
  <c r="L36" i="3"/>
  <c r="B37" i="3"/>
  <c r="C37" i="3"/>
  <c r="D37" i="3"/>
  <c r="E37" i="3"/>
  <c r="F37" i="3"/>
  <c r="G37" i="3"/>
  <c r="H37" i="3"/>
  <c r="I37" i="3"/>
  <c r="J37" i="3"/>
  <c r="K37" i="3"/>
  <c r="L37" i="3"/>
  <c r="B38" i="3"/>
  <c r="C38" i="3"/>
  <c r="D38" i="3"/>
  <c r="E38" i="3"/>
  <c r="F38" i="3"/>
  <c r="G38" i="3"/>
  <c r="H38" i="3"/>
  <c r="I38" i="3"/>
  <c r="J38" i="3"/>
  <c r="K38" i="3"/>
  <c r="L38" i="3"/>
  <c r="B39" i="3"/>
  <c r="C39" i="3"/>
  <c r="D39" i="3"/>
  <c r="X21" i="1" s="1"/>
  <c r="X38" i="1" s="1"/>
  <c r="E39" i="3"/>
  <c r="F39" i="3"/>
  <c r="G39" i="3"/>
  <c r="H39" i="3"/>
  <c r="I39" i="3"/>
  <c r="J39" i="3"/>
  <c r="K39" i="3"/>
  <c r="L39" i="3"/>
  <c r="B40" i="3"/>
  <c r="C40" i="3"/>
  <c r="D40" i="3"/>
  <c r="E40" i="3"/>
  <c r="F40" i="3"/>
  <c r="G40" i="3"/>
  <c r="H40" i="3"/>
  <c r="I40" i="3"/>
  <c r="J40" i="3"/>
  <c r="K40" i="3"/>
  <c r="L40" i="3"/>
  <c r="B41" i="3"/>
  <c r="C41" i="3"/>
  <c r="D41" i="3"/>
  <c r="E41" i="3"/>
  <c r="F41" i="3"/>
  <c r="G41" i="3"/>
  <c r="H41" i="3"/>
  <c r="I41" i="3"/>
  <c r="J41" i="3"/>
  <c r="K41" i="3"/>
  <c r="L41" i="3"/>
  <c r="B42" i="3"/>
  <c r="C42" i="3"/>
  <c r="D42" i="3"/>
  <c r="E42" i="3"/>
  <c r="F42" i="3"/>
  <c r="G42" i="3"/>
  <c r="H42" i="3"/>
  <c r="I42" i="3"/>
  <c r="J42" i="3"/>
  <c r="K42" i="3"/>
  <c r="L42" i="3"/>
  <c r="B43" i="3"/>
  <c r="C43" i="3"/>
  <c r="D43" i="3"/>
  <c r="E43" i="3"/>
  <c r="F43" i="3"/>
  <c r="G43" i="3"/>
  <c r="H43" i="3"/>
  <c r="I43" i="3"/>
  <c r="J43" i="3"/>
  <c r="K43" i="3"/>
  <c r="L43" i="3"/>
  <c r="B44" i="3"/>
  <c r="C44" i="3"/>
  <c r="D44" i="3"/>
  <c r="E44" i="3"/>
  <c r="F44" i="3"/>
  <c r="G44" i="3"/>
  <c r="H44" i="3"/>
  <c r="I44" i="3"/>
  <c r="J44" i="3"/>
  <c r="K44" i="3"/>
  <c r="L44" i="3"/>
  <c r="B45" i="3"/>
  <c r="C45" i="3"/>
  <c r="D45" i="3"/>
  <c r="E45" i="3"/>
  <c r="F45" i="3"/>
  <c r="G45" i="3"/>
  <c r="H45" i="3"/>
  <c r="I45" i="3"/>
  <c r="J45" i="3"/>
  <c r="K45" i="3"/>
  <c r="L45" i="3"/>
  <c r="B46" i="3"/>
  <c r="C46" i="3"/>
  <c r="D46" i="3"/>
  <c r="E46" i="3"/>
  <c r="F46" i="3"/>
  <c r="G46" i="3"/>
  <c r="H46" i="3"/>
  <c r="I46" i="3"/>
  <c r="J46" i="3"/>
  <c r="K46" i="3"/>
  <c r="L46" i="3"/>
  <c r="B47" i="3"/>
  <c r="C47" i="3"/>
  <c r="D47" i="3"/>
  <c r="S21" i="1" s="1"/>
  <c r="S38" i="1" s="1"/>
  <c r="E47" i="3"/>
  <c r="F47" i="3"/>
  <c r="G47" i="3"/>
  <c r="H47" i="3"/>
  <c r="I47" i="3"/>
  <c r="J47" i="3"/>
  <c r="K47" i="3"/>
  <c r="L47" i="3"/>
  <c r="B48" i="3"/>
  <c r="C48" i="3"/>
  <c r="D48" i="3"/>
  <c r="E48" i="3"/>
  <c r="F48" i="3"/>
  <c r="G48" i="3"/>
  <c r="H48" i="3"/>
  <c r="I48" i="3"/>
  <c r="J48" i="3"/>
  <c r="K48" i="3"/>
  <c r="L48" i="3"/>
  <c r="B49" i="3"/>
  <c r="C49" i="3"/>
  <c r="D49" i="3"/>
  <c r="E49" i="3"/>
  <c r="F49" i="3"/>
  <c r="G49" i="3"/>
  <c r="H49" i="3"/>
  <c r="I49" i="3"/>
  <c r="J49" i="3"/>
  <c r="K49" i="3"/>
  <c r="L49" i="3"/>
  <c r="B50" i="3"/>
  <c r="C50" i="3"/>
  <c r="D50" i="3"/>
  <c r="E50" i="3"/>
  <c r="F50" i="3"/>
  <c r="G50" i="3"/>
  <c r="H50" i="3"/>
  <c r="I50" i="3"/>
  <c r="J50" i="3"/>
  <c r="K50" i="3"/>
  <c r="L50" i="3"/>
  <c r="B51" i="3"/>
  <c r="C51" i="3"/>
  <c r="D51" i="3"/>
  <c r="E51" i="3"/>
  <c r="F51" i="3"/>
  <c r="G51" i="3"/>
  <c r="H51" i="3"/>
  <c r="I51" i="3"/>
  <c r="J51" i="3"/>
  <c r="K51" i="3"/>
  <c r="L51" i="3"/>
  <c r="B52" i="3"/>
  <c r="C52" i="3"/>
  <c r="D52" i="3"/>
  <c r="E52" i="3"/>
  <c r="F52" i="3"/>
  <c r="G52" i="3"/>
  <c r="H52" i="3"/>
  <c r="I52" i="3"/>
  <c r="J52" i="3"/>
  <c r="K52" i="3"/>
  <c r="L52" i="3"/>
  <c r="B53" i="3"/>
  <c r="C53" i="3"/>
  <c r="D53" i="3"/>
  <c r="E53" i="3"/>
  <c r="F53" i="3"/>
  <c r="G53" i="3"/>
  <c r="H53" i="3"/>
  <c r="I53" i="3"/>
  <c r="J53" i="3"/>
  <c r="K53" i="3"/>
  <c r="L53" i="3"/>
  <c r="B54" i="3"/>
  <c r="C54" i="3"/>
  <c r="D54" i="3"/>
  <c r="E54" i="3"/>
  <c r="F54" i="3"/>
  <c r="G54" i="3"/>
  <c r="H54" i="3"/>
  <c r="I54" i="3"/>
  <c r="J54" i="3"/>
  <c r="K54" i="3"/>
  <c r="L54" i="3"/>
  <c r="B55" i="3"/>
  <c r="C55" i="3"/>
  <c r="D55" i="3"/>
  <c r="E55" i="3"/>
  <c r="F55" i="3"/>
  <c r="G55" i="3"/>
  <c r="H55" i="3"/>
  <c r="I55" i="3"/>
  <c r="J55" i="3"/>
  <c r="K55" i="3"/>
  <c r="L55" i="3"/>
  <c r="B56" i="3"/>
  <c r="C56" i="3"/>
  <c r="D56" i="3"/>
  <c r="E56" i="3"/>
  <c r="F56" i="3"/>
  <c r="G56" i="3"/>
  <c r="H56" i="3"/>
  <c r="I56" i="3"/>
  <c r="J56" i="3"/>
  <c r="K56" i="3"/>
  <c r="L56" i="3"/>
  <c r="B57" i="3"/>
  <c r="C57" i="3"/>
  <c r="D57" i="3"/>
  <c r="E57" i="3"/>
  <c r="F57" i="3"/>
  <c r="G57" i="3"/>
  <c r="H57" i="3"/>
  <c r="I57" i="3"/>
  <c r="J57" i="3"/>
  <c r="K57" i="3"/>
  <c r="L57" i="3"/>
  <c r="B58" i="3"/>
  <c r="C58" i="3"/>
  <c r="D58" i="3"/>
  <c r="E58" i="3"/>
  <c r="F58" i="3"/>
  <c r="G58" i="3"/>
  <c r="H58" i="3"/>
  <c r="I58" i="3"/>
  <c r="J58" i="3"/>
  <c r="K58" i="3"/>
  <c r="L58" i="3"/>
  <c r="B59" i="3"/>
  <c r="C59" i="3"/>
  <c r="D59" i="3"/>
  <c r="E59" i="3"/>
  <c r="F59" i="3"/>
  <c r="G59" i="3"/>
  <c r="H59" i="3"/>
  <c r="I59" i="3"/>
  <c r="J59" i="3"/>
  <c r="K59" i="3"/>
  <c r="L59" i="3"/>
  <c r="B60" i="3"/>
  <c r="C60" i="3"/>
  <c r="D60" i="3"/>
  <c r="E60" i="3"/>
  <c r="F60" i="3"/>
  <c r="G60" i="3"/>
  <c r="H60" i="3"/>
  <c r="I60" i="3"/>
  <c r="J60" i="3"/>
  <c r="K60" i="3"/>
  <c r="L60" i="3"/>
  <c r="B61" i="3"/>
  <c r="C61" i="3"/>
  <c r="D61" i="3"/>
  <c r="E61" i="3"/>
  <c r="F61" i="3"/>
  <c r="G61" i="3"/>
  <c r="H61" i="3"/>
  <c r="I61" i="3"/>
  <c r="J61" i="3"/>
  <c r="K61" i="3"/>
  <c r="L61" i="3"/>
  <c r="G3" i="3"/>
  <c r="H3" i="3"/>
  <c r="I3" i="3"/>
  <c r="J3" i="3"/>
  <c r="K3" i="3"/>
  <c r="L3" i="3"/>
  <c r="F3" i="3"/>
  <c r="E3" i="3"/>
  <c r="D3" i="3"/>
  <c r="C3" i="3"/>
  <c r="W22" i="1" s="1"/>
  <c r="W39" i="1" s="1"/>
  <c r="B3" i="3"/>
  <c r="Q37" i="1"/>
  <c r="Y24" i="1"/>
  <c r="Y41" i="1" s="1"/>
  <c r="V22" i="1"/>
  <c r="V39" i="1" s="1"/>
  <c r="Z25" i="1"/>
  <c r="Z42" i="1" s="1"/>
  <c r="Y21" i="1"/>
  <c r="Y38" i="1" s="1"/>
  <c r="U21" i="1"/>
  <c r="U38" i="1" s="1"/>
  <c r="Z27" i="1" l="1"/>
  <c r="Z44" i="1" s="1"/>
  <c r="Z21" i="1"/>
  <c r="Z38" i="1" s="1"/>
  <c r="Z26" i="1"/>
  <c r="Z43" i="1" s="1"/>
  <c r="Y25" i="1"/>
  <c r="Y42" i="1" s="1"/>
  <c r="W21" i="1"/>
  <c r="W38" i="1" s="1"/>
  <c r="X24" i="1"/>
  <c r="X41" i="1" s="1"/>
  <c r="W25" i="1"/>
  <c r="W42" i="1" s="1"/>
  <c r="X22" i="1"/>
  <c r="X39" i="1" s="1"/>
  <c r="X25" i="1"/>
  <c r="X42" i="1" s="1"/>
  <c r="U22" i="1"/>
  <c r="U39" i="1" s="1"/>
  <c r="V23" i="1"/>
  <c r="V40" i="1" s="1"/>
  <c r="X23" i="1"/>
  <c r="X40" i="1" s="1"/>
  <c r="T21" i="1"/>
  <c r="T38" i="1" s="1"/>
  <c r="Z23" i="1"/>
  <c r="Z40" i="1" s="1"/>
  <c r="U40" i="1"/>
  <c r="W23" i="1"/>
  <c r="W40" i="1" s="1"/>
  <c r="Q22" i="1"/>
  <c r="Q21" i="1"/>
  <c r="N3" i="1"/>
  <c r="N4" i="1"/>
  <c r="N5" i="1"/>
  <c r="N6" i="1"/>
  <c r="N7" i="1"/>
  <c r="N8" i="1"/>
  <c r="N9" i="1"/>
  <c r="N10" i="1"/>
  <c r="N12" i="1"/>
  <c r="N13" i="1"/>
  <c r="N2" i="1"/>
  <c r="C3" i="4"/>
  <c r="C4" i="4"/>
  <c r="C5" i="4"/>
  <c r="C6" i="4"/>
  <c r="C7" i="4"/>
  <c r="C8" i="4"/>
  <c r="C9" i="4"/>
  <c r="C10" i="4"/>
  <c r="C11" i="4"/>
  <c r="C12" i="4"/>
  <c r="C13" i="4"/>
  <c r="C2" i="4"/>
  <c r="B3" i="4"/>
  <c r="B4" i="4"/>
  <c r="B5" i="4"/>
  <c r="B6" i="4"/>
  <c r="B7" i="4"/>
  <c r="B8" i="4"/>
  <c r="B9" i="4"/>
  <c r="B10" i="4"/>
  <c r="B11" i="4"/>
  <c r="B12" i="4"/>
  <c r="B13" i="4"/>
  <c r="B2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A20" i="1" l="1"/>
  <c r="AA37" i="1" s="1"/>
  <c r="AA53" i="1" s="1"/>
  <c r="AA66" i="1" s="1"/>
  <c r="Q47" i="1"/>
  <c r="Q63" i="1" s="1"/>
  <c r="W20" i="1"/>
  <c r="W37" i="1" s="1"/>
  <c r="W53" i="1" s="1"/>
  <c r="W66" i="1" s="1"/>
  <c r="Q43" i="1"/>
  <c r="Q59" i="1" s="1"/>
  <c r="S20" i="1"/>
  <c r="S37" i="1" s="1"/>
  <c r="S53" i="1" s="1"/>
  <c r="S66" i="1" s="1"/>
  <c r="Q39" i="1"/>
  <c r="Q55" i="1" s="1"/>
  <c r="Z20" i="1"/>
  <c r="Z37" i="1" s="1"/>
  <c r="Z53" i="1" s="1"/>
  <c r="Z66" i="1" s="1"/>
  <c r="Q46" i="1"/>
  <c r="Q62" i="1" s="1"/>
  <c r="V20" i="1"/>
  <c r="V37" i="1" s="1"/>
  <c r="V53" i="1" s="1"/>
  <c r="V66" i="1" s="1"/>
  <c r="Q42" i="1"/>
  <c r="Q58" i="1" s="1"/>
  <c r="R20" i="1"/>
  <c r="R37" i="1" s="1"/>
  <c r="R53" i="1" s="1"/>
  <c r="R66" i="1" s="1"/>
  <c r="Q38" i="1"/>
  <c r="Q54" i="1" s="1"/>
  <c r="Y20" i="1"/>
  <c r="Y37" i="1" s="1"/>
  <c r="Y53" i="1" s="1"/>
  <c r="Y66" i="1" s="1"/>
  <c r="Q45" i="1"/>
  <c r="Q61" i="1" s="1"/>
  <c r="U20" i="1"/>
  <c r="U37" i="1" s="1"/>
  <c r="U53" i="1" s="1"/>
  <c r="U66" i="1" s="1"/>
  <c r="Q41" i="1"/>
  <c r="Q57" i="1" s="1"/>
  <c r="N15" i="1"/>
  <c r="AB20" i="1"/>
  <c r="AB37" i="1" s="1"/>
  <c r="AB53" i="1" s="1"/>
  <c r="AB66" i="1" s="1"/>
  <c r="Q48" i="1"/>
  <c r="Q64" i="1" s="1"/>
  <c r="X20" i="1"/>
  <c r="X37" i="1" s="1"/>
  <c r="X53" i="1" s="1"/>
  <c r="X66" i="1" s="1"/>
  <c r="Q44" i="1"/>
  <c r="Q60" i="1" s="1"/>
  <c r="T20" i="1"/>
  <c r="T37" i="1" s="1"/>
  <c r="T53" i="1" s="1"/>
  <c r="T66" i="1" s="1"/>
  <c r="Q40" i="1"/>
  <c r="Q56" i="1" s="1"/>
  <c r="A61" i="3"/>
  <c r="A59" i="3"/>
  <c r="A60" i="3"/>
  <c r="B1" i="3"/>
  <c r="C1" i="3"/>
  <c r="D1" i="3"/>
  <c r="E1" i="3"/>
  <c r="F1" i="3"/>
  <c r="G1" i="3"/>
  <c r="H1" i="3"/>
  <c r="I1" i="3"/>
  <c r="J1" i="3"/>
  <c r="K1" i="3"/>
  <c r="L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1" i="3"/>
  <c r="H3" i="1"/>
  <c r="H4" i="1"/>
  <c r="H5" i="1"/>
  <c r="H6" i="1"/>
  <c r="H7" i="1"/>
  <c r="H8" i="1"/>
  <c r="H9" i="1"/>
  <c r="H10" i="1"/>
  <c r="H11" i="1"/>
  <c r="H12" i="1"/>
  <c r="H13" i="1"/>
  <c r="H2" i="1"/>
  <c r="I12" i="1" l="1"/>
  <c r="J32" i="1" s="1"/>
  <c r="Q73" i="1"/>
  <c r="Q70" i="1"/>
  <c r="Q67" i="1"/>
  <c r="Q75" i="1"/>
  <c r="Q72" i="1"/>
  <c r="Q69" i="1"/>
  <c r="Q77" i="1"/>
  <c r="Q74" i="1"/>
  <c r="Q71" i="1"/>
  <c r="Q68" i="1"/>
  <c r="Q76" i="1"/>
  <c r="I8" i="1"/>
  <c r="J29" i="1" s="1"/>
  <c r="H15" i="1"/>
  <c r="I6" i="1"/>
  <c r="J27" i="1" s="1"/>
  <c r="AE1" i="3"/>
  <c r="O10" i="3"/>
  <c r="W1" i="3"/>
  <c r="O2" i="3"/>
  <c r="I13" i="1"/>
  <c r="J33" i="1" s="1"/>
  <c r="I9" i="1"/>
  <c r="J30" i="1" s="1"/>
  <c r="I5" i="1"/>
  <c r="J26" i="1" s="1"/>
  <c r="AC1" i="3"/>
  <c r="O8" i="3"/>
  <c r="AB21" i="1"/>
  <c r="AB38" i="1" s="1"/>
  <c r="AA21" i="1"/>
  <c r="AA38" i="1" s="1"/>
  <c r="Q4" i="3"/>
  <c r="T4" i="3" s="1"/>
  <c r="P4" i="3"/>
  <c r="S4" i="3" s="1"/>
  <c r="J2" i="1" s="1"/>
  <c r="I4" i="1"/>
  <c r="J25" i="1" s="1"/>
  <c r="AG1" i="3"/>
  <c r="O12" i="3"/>
  <c r="Y1" i="3"/>
  <c r="O4" i="3"/>
  <c r="AB30" i="1"/>
  <c r="AB47" i="1" s="1"/>
  <c r="X30" i="1"/>
  <c r="X47" i="1" s="1"/>
  <c r="W30" i="1"/>
  <c r="W47" i="1" s="1"/>
  <c r="Y30" i="1"/>
  <c r="Y47" i="1" s="1"/>
  <c r="V30" i="1"/>
  <c r="V47" i="1" s="1"/>
  <c r="T47" i="1"/>
  <c r="S47" i="1"/>
  <c r="Z30" i="1"/>
  <c r="Z47" i="1" s="1"/>
  <c r="U47" i="1"/>
  <c r="R47" i="1"/>
  <c r="AG3" i="3"/>
  <c r="Q12" i="3"/>
  <c r="T12" i="3" s="1"/>
  <c r="P12" i="3"/>
  <c r="S12" i="3" s="1"/>
  <c r="R45" i="1"/>
  <c r="T45" i="1"/>
  <c r="S45" i="1"/>
  <c r="AB28" i="1"/>
  <c r="AB45" i="1" s="1"/>
  <c r="U45" i="1"/>
  <c r="AA28" i="1"/>
  <c r="AA45" i="1" s="1"/>
  <c r="X28" i="1"/>
  <c r="X45" i="1" s="1"/>
  <c r="W28" i="1"/>
  <c r="W45" i="1" s="1"/>
  <c r="Z28" i="1"/>
  <c r="Z45" i="1" s="1"/>
  <c r="V28" i="1"/>
  <c r="V45" i="1" s="1"/>
  <c r="Q8" i="3"/>
  <c r="T8" i="3" s="1"/>
  <c r="P8" i="3"/>
  <c r="S8" i="3" s="1"/>
  <c r="I11" i="1"/>
  <c r="I7" i="1"/>
  <c r="J28" i="1" s="1"/>
  <c r="I3" i="1"/>
  <c r="J24" i="1" s="1"/>
  <c r="AF1" i="3"/>
  <c r="O11" i="3"/>
  <c r="AB1" i="3"/>
  <c r="O7" i="3"/>
  <c r="X1" i="3"/>
  <c r="O3" i="3"/>
  <c r="I10" i="1"/>
  <c r="J31" i="1" s="1"/>
  <c r="AA1" i="3"/>
  <c r="O6" i="3"/>
  <c r="AD1" i="3"/>
  <c r="O9" i="3"/>
  <c r="Z1" i="3"/>
  <c r="O5" i="3"/>
  <c r="S40" i="1"/>
  <c r="R40" i="1"/>
  <c r="AB23" i="1"/>
  <c r="AB40" i="1" s="1"/>
  <c r="AA23" i="1"/>
  <c r="AA40" i="1" s="1"/>
  <c r="P2" i="3"/>
  <c r="S2" i="3" s="1"/>
  <c r="J4" i="1" s="1"/>
  <c r="Q2" i="3"/>
  <c r="T2" i="3" s="1"/>
  <c r="W31" i="3"/>
  <c r="AA22" i="1"/>
  <c r="AA39" i="1" s="1"/>
  <c r="R22" i="1"/>
  <c r="R39" i="1" s="1"/>
  <c r="AB22" i="1"/>
  <c r="AB39" i="1" s="1"/>
  <c r="P3" i="3"/>
  <c r="S3" i="3" s="1"/>
  <c r="Q3" i="3"/>
  <c r="T3" i="3" s="1"/>
  <c r="V29" i="1"/>
  <c r="V46" i="1" s="1"/>
  <c r="U46" i="1"/>
  <c r="R46" i="1"/>
  <c r="AB29" i="1"/>
  <c r="AB46" i="1" s="1"/>
  <c r="X29" i="1"/>
  <c r="X46" i="1" s="1"/>
  <c r="W29" i="1"/>
  <c r="W46" i="1" s="1"/>
  <c r="Y29" i="1"/>
  <c r="Y46" i="1" s="1"/>
  <c r="AA29" i="1"/>
  <c r="AA46" i="1" s="1"/>
  <c r="T46" i="1"/>
  <c r="S46" i="1"/>
  <c r="P9" i="3"/>
  <c r="S9" i="3" s="1"/>
  <c r="J10" i="1" s="1"/>
  <c r="Q9" i="3"/>
  <c r="T9" i="3" s="1"/>
  <c r="T41" i="1"/>
  <c r="S41" i="1"/>
  <c r="R41" i="1"/>
  <c r="AB24" i="1"/>
  <c r="AB41" i="1" s="1"/>
  <c r="AA24" i="1"/>
  <c r="AA41" i="1" s="1"/>
  <c r="P5" i="3"/>
  <c r="S5" i="3" s="1"/>
  <c r="J5" i="1" s="1"/>
  <c r="Q5" i="3"/>
  <c r="T5" i="3" s="1"/>
  <c r="AG57" i="3"/>
  <c r="AC57" i="3"/>
  <c r="AG55" i="3"/>
  <c r="AC55" i="3"/>
  <c r="AA54" i="3"/>
  <c r="AG53" i="3"/>
  <c r="AC53" i="3"/>
  <c r="AG51" i="3"/>
  <c r="AC51" i="3"/>
  <c r="Y51" i="3"/>
  <c r="AG49" i="3"/>
  <c r="AC49" i="3"/>
  <c r="Y49" i="3"/>
  <c r="AG47" i="3"/>
  <c r="AC47" i="3"/>
  <c r="Y47" i="3"/>
  <c r="AG45" i="3"/>
  <c r="AC45" i="3"/>
  <c r="Y45" i="3"/>
  <c r="AG43" i="3"/>
  <c r="AC43" i="3"/>
  <c r="AG41" i="3"/>
  <c r="AC41" i="3"/>
  <c r="AA40" i="3"/>
  <c r="AG39" i="3"/>
  <c r="AC39" i="3"/>
  <c r="AG37" i="3"/>
  <c r="AC37" i="3"/>
  <c r="AG35" i="3"/>
  <c r="AC35" i="3"/>
  <c r="AG33" i="3"/>
  <c r="AC33" i="3"/>
  <c r="Z48" i="3"/>
  <c r="X39" i="3"/>
  <c r="X37" i="3"/>
  <c r="AD36" i="3"/>
  <c r="W37" i="3"/>
  <c r="W17" i="3"/>
  <c r="AA26" i="1"/>
  <c r="AA43" i="1" s="1"/>
  <c r="V26" i="1"/>
  <c r="V43" i="1" s="1"/>
  <c r="T43" i="1"/>
  <c r="S43" i="1"/>
  <c r="R43" i="1"/>
  <c r="AB26" i="1"/>
  <c r="AB43" i="1" s="1"/>
  <c r="U43" i="1"/>
  <c r="P11" i="3"/>
  <c r="S11" i="3" s="1"/>
  <c r="J7" i="1" s="1"/>
  <c r="Q11" i="3"/>
  <c r="T11" i="3" s="1"/>
  <c r="Y31" i="1"/>
  <c r="Y48" i="1" s="1"/>
  <c r="AA31" i="1"/>
  <c r="AA48" i="1" s="1"/>
  <c r="V31" i="1"/>
  <c r="V48" i="1" s="1"/>
  <c r="T48" i="1"/>
  <c r="S48" i="1"/>
  <c r="Z31" i="1"/>
  <c r="Z48" i="1" s="1"/>
  <c r="U48" i="1"/>
  <c r="R48" i="1"/>
  <c r="X31" i="1"/>
  <c r="X48" i="1" s="1"/>
  <c r="W31" i="1"/>
  <c r="W48" i="1" s="1"/>
  <c r="P7" i="3"/>
  <c r="S7" i="3" s="1"/>
  <c r="Q7" i="3"/>
  <c r="T7" i="3" s="1"/>
  <c r="AG58" i="3"/>
  <c r="AC58" i="3"/>
  <c r="AG56" i="3"/>
  <c r="AC56" i="3"/>
  <c r="AG54" i="3"/>
  <c r="AC54" i="3"/>
  <c r="AG52" i="3"/>
  <c r="AC52" i="3"/>
  <c r="AG50" i="3"/>
  <c r="AC50" i="3"/>
  <c r="AG48" i="3"/>
  <c r="AC48" i="3"/>
  <c r="AG46" i="3"/>
  <c r="AC46" i="3"/>
  <c r="AG44" i="3"/>
  <c r="AC44" i="3"/>
  <c r="Y44" i="3"/>
  <c r="AG42" i="3"/>
  <c r="AC42" i="3"/>
  <c r="Y42" i="3"/>
  <c r="AG40" i="3"/>
  <c r="AC40" i="3"/>
  <c r="Y40" i="3"/>
  <c r="AG38" i="3"/>
  <c r="AC38" i="3"/>
  <c r="Y38" i="3"/>
  <c r="AG36" i="3"/>
  <c r="AC36" i="3"/>
  <c r="AG34" i="3"/>
  <c r="AC34" i="3"/>
  <c r="AG32" i="3"/>
  <c r="AC32" i="3"/>
  <c r="AA31" i="3"/>
  <c r="AG30" i="3"/>
  <c r="AC30" i="3"/>
  <c r="W8" i="3"/>
  <c r="V27" i="1"/>
  <c r="V44" i="1" s="1"/>
  <c r="T44" i="1"/>
  <c r="S44" i="1"/>
  <c r="R44" i="1"/>
  <c r="AA27" i="1"/>
  <c r="AA44" i="1" s="1"/>
  <c r="U44" i="1"/>
  <c r="W27" i="1"/>
  <c r="W44" i="1" s="1"/>
  <c r="P10" i="3"/>
  <c r="S10" i="3" s="1"/>
  <c r="J8" i="1" s="1"/>
  <c r="Q10" i="3"/>
  <c r="T10" i="3" s="1"/>
  <c r="AB25" i="1"/>
  <c r="AB42" i="1" s="1"/>
  <c r="U42" i="1"/>
  <c r="AA25" i="1"/>
  <c r="AA42" i="1" s="1"/>
  <c r="T42" i="1"/>
  <c r="S42" i="1"/>
  <c r="R42" i="1"/>
  <c r="AA3" i="3"/>
  <c r="P6" i="3"/>
  <c r="S6" i="3" s="1"/>
  <c r="Q6" i="3"/>
  <c r="T6" i="3" s="1"/>
  <c r="AF58" i="3"/>
  <c r="AB58" i="3"/>
  <c r="Z57" i="3"/>
  <c r="AF56" i="3"/>
  <c r="AB56" i="3"/>
  <c r="X56" i="3"/>
  <c r="AB54" i="3"/>
  <c r="X54" i="3"/>
  <c r="AF52" i="3"/>
  <c r="AB52" i="3"/>
  <c r="X52" i="3"/>
  <c r="Z51" i="3"/>
  <c r="AF50" i="3"/>
  <c r="AB50" i="3"/>
  <c r="Z49" i="3"/>
  <c r="AF48" i="3"/>
  <c r="AB48" i="3"/>
  <c r="X48" i="3"/>
  <c r="AB46" i="3"/>
  <c r="X46" i="3"/>
  <c r="AF44" i="3"/>
  <c r="AB44" i="3"/>
  <c r="X44" i="3"/>
  <c r="Z43" i="3"/>
  <c r="AF42" i="3"/>
  <c r="AB42" i="3"/>
  <c r="AD41" i="3"/>
  <c r="Z41" i="3"/>
  <c r="AF40" i="3"/>
  <c r="AB40" i="3"/>
  <c r="X40" i="3"/>
  <c r="AB38" i="3"/>
  <c r="X38" i="3"/>
  <c r="AD37" i="3"/>
  <c r="AF36" i="3"/>
  <c r="AB36" i="3"/>
  <c r="X36" i="3"/>
  <c r="Z35" i="3"/>
  <c r="AF34" i="3"/>
  <c r="AB34" i="3"/>
  <c r="Z33" i="3"/>
  <c r="AA32" i="3"/>
  <c r="AG31" i="3"/>
  <c r="AC31" i="3"/>
  <c r="Y31" i="3"/>
  <c r="AE30" i="3"/>
  <c r="AA30" i="3"/>
  <c r="AG29" i="3"/>
  <c r="AC29" i="3"/>
  <c r="AA28" i="3"/>
  <c r="AG27" i="3"/>
  <c r="AC27" i="3"/>
  <c r="AA26" i="3"/>
  <c r="AG25" i="3"/>
  <c r="AC25" i="3"/>
  <c r="AA24" i="3"/>
  <c r="AG23" i="3"/>
  <c r="AC23" i="3"/>
  <c r="AE22" i="3"/>
  <c r="AA22" i="3"/>
  <c r="AG21" i="3"/>
  <c r="AC21" i="3"/>
  <c r="AA20" i="3"/>
  <c r="AG19" i="3"/>
  <c r="AC19" i="3"/>
  <c r="AA18" i="3"/>
  <c r="AG17" i="3"/>
  <c r="AC17" i="3"/>
  <c r="AA16" i="3"/>
  <c r="AG15" i="3"/>
  <c r="AC15" i="3"/>
  <c r="AE14" i="3"/>
  <c r="AA14" i="3"/>
  <c r="AG13" i="3"/>
  <c r="AC13" i="3"/>
  <c r="AA12" i="3"/>
  <c r="AG11" i="3"/>
  <c r="AC11" i="3"/>
  <c r="AA10" i="3"/>
  <c r="AG9" i="3"/>
  <c r="AC9" i="3"/>
  <c r="AA8" i="3"/>
  <c r="AG7" i="3"/>
  <c r="AC7" i="3"/>
  <c r="AE6" i="3"/>
  <c r="AA6" i="3"/>
  <c r="AG5" i="3"/>
  <c r="AC5" i="3"/>
  <c r="Y5" i="3"/>
  <c r="AA4" i="3"/>
  <c r="AB61" i="3"/>
  <c r="AC60" i="3"/>
  <c r="AD59" i="3"/>
  <c r="AG60" i="3"/>
  <c r="AF29" i="3"/>
  <c r="AB29" i="3"/>
  <c r="X29" i="3"/>
  <c r="AB27" i="3"/>
  <c r="X27" i="3"/>
  <c r="AD26" i="3"/>
  <c r="AF25" i="3"/>
  <c r="AB25" i="3"/>
  <c r="X25" i="3"/>
  <c r="AD24" i="3"/>
  <c r="AF23" i="3"/>
  <c r="AB23" i="3"/>
  <c r="AF21" i="3"/>
  <c r="AB21" i="3"/>
  <c r="AB19" i="3"/>
  <c r="AD18" i="3"/>
  <c r="AF17" i="3"/>
  <c r="AB17" i="3"/>
  <c r="AF15" i="3"/>
  <c r="AB15" i="3"/>
  <c r="AF13" i="3"/>
  <c r="AB13" i="3"/>
  <c r="X13" i="3"/>
  <c r="AB11" i="3"/>
  <c r="X11" i="3"/>
  <c r="AF9" i="3"/>
  <c r="AB9" i="3"/>
  <c r="X9" i="3"/>
  <c r="AF7" i="3"/>
  <c r="AB7" i="3"/>
  <c r="AD6" i="3"/>
  <c r="AF5" i="3"/>
  <c r="AB5" i="3"/>
  <c r="W61" i="3"/>
  <c r="AA61" i="3"/>
  <c r="AB60" i="3"/>
  <c r="AC59" i="3"/>
  <c r="AF60" i="3"/>
  <c r="AG59" i="3"/>
  <c r="AA29" i="3"/>
  <c r="AG28" i="3"/>
  <c r="AC28" i="3"/>
  <c r="AA27" i="3"/>
  <c r="AG26" i="3"/>
  <c r="AC26" i="3"/>
  <c r="AE25" i="3"/>
  <c r="AA25" i="3"/>
  <c r="AG24" i="3"/>
  <c r="AC24" i="3"/>
  <c r="AA23" i="3"/>
  <c r="AG22" i="3"/>
  <c r="AC22" i="3"/>
  <c r="AA21" i="3"/>
  <c r="AG20" i="3"/>
  <c r="AC20" i="3"/>
  <c r="AA19" i="3"/>
  <c r="AG18" i="3"/>
  <c r="AC18" i="3"/>
  <c r="AE17" i="3"/>
  <c r="AA17" i="3"/>
  <c r="AG16" i="3"/>
  <c r="AC16" i="3"/>
  <c r="Y16" i="3"/>
  <c r="AA15" i="3"/>
  <c r="AG14" i="3"/>
  <c r="AC14" i="3"/>
  <c r="Y14" i="3"/>
  <c r="AA13" i="3"/>
  <c r="AG12" i="3"/>
  <c r="AC12" i="3"/>
  <c r="Y12" i="3"/>
  <c r="AA11" i="3"/>
  <c r="AG10" i="3"/>
  <c r="AC10" i="3"/>
  <c r="Y10" i="3"/>
  <c r="AE9" i="3"/>
  <c r="AA9" i="3"/>
  <c r="AG8" i="3"/>
  <c r="AC8" i="3"/>
  <c r="AA7" i="3"/>
  <c r="AG6" i="3"/>
  <c r="AC6" i="3"/>
  <c r="AA5" i="3"/>
  <c r="AG4" i="3"/>
  <c r="AC4" i="3"/>
  <c r="W60" i="3"/>
  <c r="AA60" i="3"/>
  <c r="AB59" i="3"/>
  <c r="AF59" i="3"/>
  <c r="AF32" i="3"/>
  <c r="AB32" i="3"/>
  <c r="X32" i="3"/>
  <c r="AD31" i="3"/>
  <c r="Z31" i="3"/>
  <c r="AF30" i="3"/>
  <c r="AB30" i="3"/>
  <c r="AD29" i="3"/>
  <c r="Z29" i="3"/>
  <c r="AB28" i="3"/>
  <c r="AF26" i="3"/>
  <c r="AB26" i="3"/>
  <c r="AF24" i="3"/>
  <c r="AB24" i="3"/>
  <c r="AF22" i="3"/>
  <c r="AB22" i="3"/>
  <c r="AD21" i="3"/>
  <c r="AB20" i="3"/>
  <c r="AF18" i="3"/>
  <c r="AB18" i="3"/>
  <c r="Z17" i="3"/>
  <c r="AF16" i="3"/>
  <c r="AB16" i="3"/>
  <c r="X16" i="3"/>
  <c r="AF14" i="3"/>
  <c r="AB14" i="3"/>
  <c r="AB12" i="3"/>
  <c r="AF10" i="3"/>
  <c r="AB10" i="3"/>
  <c r="AF8" i="3"/>
  <c r="AB8" i="3"/>
  <c r="AF6" i="3"/>
  <c r="AB6" i="3"/>
  <c r="AD5" i="3"/>
  <c r="AB4" i="3"/>
  <c r="W59" i="3"/>
  <c r="AA59" i="3"/>
  <c r="AC61" i="3"/>
  <c r="AG61" i="3"/>
  <c r="I2" i="1"/>
  <c r="J23" i="1" s="1"/>
  <c r="J6" i="1"/>
  <c r="J34" i="1" l="1"/>
  <c r="W16" i="3"/>
  <c r="W21" i="3"/>
  <c r="W45" i="3"/>
  <c r="AB51" i="3"/>
  <c r="AA34" i="3"/>
  <c r="W35" i="3"/>
  <c r="AB57" i="3"/>
  <c r="AA51" i="3"/>
  <c r="AA57" i="3"/>
  <c r="W5" i="3"/>
  <c r="W29" i="3"/>
  <c r="AF31" i="3"/>
  <c r="AB43" i="3"/>
  <c r="AF55" i="3"/>
  <c r="W11" i="3"/>
  <c r="W51" i="3"/>
  <c r="W4" i="3"/>
  <c r="AA33" i="3"/>
  <c r="AA39" i="3"/>
  <c r="AA41" i="3"/>
  <c r="AA43" i="3"/>
  <c r="AA49" i="3"/>
  <c r="AA55" i="3"/>
  <c r="W13" i="3"/>
  <c r="W33" i="3"/>
  <c r="AF47" i="3"/>
  <c r="AA42" i="3"/>
  <c r="AA56" i="3"/>
  <c r="W19" i="3"/>
  <c r="AD11" i="3"/>
  <c r="AD27" i="3"/>
  <c r="AD61" i="3"/>
  <c r="AD4" i="3"/>
  <c r="AD16" i="3"/>
  <c r="AD22" i="3"/>
  <c r="AD33" i="3"/>
  <c r="AD55" i="3"/>
  <c r="AD32" i="3"/>
  <c r="AF39" i="3"/>
  <c r="AD44" i="3"/>
  <c r="AD52" i="3"/>
  <c r="AD3" i="3"/>
  <c r="AD58" i="3"/>
  <c r="AD19" i="3"/>
  <c r="AD25" i="3"/>
  <c r="AD14" i="3"/>
  <c r="AD20" i="3"/>
  <c r="AD47" i="3"/>
  <c r="AD53" i="3"/>
  <c r="AD57" i="3"/>
  <c r="AB33" i="3"/>
  <c r="AB37" i="3"/>
  <c r="AD40" i="3"/>
  <c r="AB45" i="3"/>
  <c r="AD48" i="3"/>
  <c r="AB53" i="3"/>
  <c r="AD9" i="3"/>
  <c r="AD15" i="3"/>
  <c r="AD12" i="3"/>
  <c r="AD60" i="3"/>
  <c r="AD7" i="3"/>
  <c r="AD13" i="3"/>
  <c r="AD17" i="3"/>
  <c r="AD23" i="3"/>
  <c r="AD8" i="3"/>
  <c r="AD10" i="3"/>
  <c r="AD28" i="3"/>
  <c r="AD39" i="3"/>
  <c r="AD45" i="3"/>
  <c r="AD49" i="3"/>
  <c r="AB3" i="3"/>
  <c r="AD30" i="3"/>
  <c r="AB35" i="3"/>
  <c r="AD38" i="3"/>
  <c r="AB41" i="3"/>
  <c r="AD46" i="3"/>
  <c r="AB49" i="3"/>
  <c r="AD54" i="3"/>
  <c r="AA35" i="3"/>
  <c r="AA47" i="3"/>
  <c r="AA38" i="3"/>
  <c r="AA46" i="3"/>
  <c r="AA48" i="3"/>
  <c r="AA50" i="3"/>
  <c r="AA58" i="3"/>
  <c r="Z34" i="3"/>
  <c r="Z42" i="3"/>
  <c r="Z46" i="3"/>
  <c r="Z3" i="3"/>
  <c r="Z7" i="3"/>
  <c r="Z20" i="3"/>
  <c r="Z28" i="3"/>
  <c r="Z60" i="3"/>
  <c r="Z21" i="3"/>
  <c r="Z23" i="3"/>
  <c r="Z25" i="3"/>
  <c r="Z4" i="3"/>
  <c r="Z6" i="3"/>
  <c r="Z8" i="3"/>
  <c r="Z12" i="3"/>
  <c r="Z30" i="3"/>
  <c r="Z32" i="3"/>
  <c r="Z38" i="3"/>
  <c r="Z40" i="3"/>
  <c r="Z56" i="3"/>
  <c r="Z5" i="3"/>
  <c r="Z9" i="3"/>
  <c r="Z22" i="3"/>
  <c r="Z24" i="3"/>
  <c r="Z13" i="3"/>
  <c r="Z15" i="3"/>
  <c r="Z14" i="3"/>
  <c r="Z16" i="3"/>
  <c r="Z39" i="3"/>
  <c r="Z47" i="3"/>
  <c r="Z55" i="3"/>
  <c r="Z50" i="3"/>
  <c r="Z54" i="3"/>
  <c r="Y18" i="3"/>
  <c r="Y20" i="3"/>
  <c r="Y22" i="3"/>
  <c r="Y24" i="3"/>
  <c r="Y7" i="3"/>
  <c r="Y9" i="3"/>
  <c r="Y11" i="3"/>
  <c r="Y13" i="3"/>
  <c r="Y30" i="3"/>
  <c r="Y32" i="3"/>
  <c r="Y34" i="3"/>
  <c r="Y36" i="3"/>
  <c r="Y37" i="3"/>
  <c r="Y39" i="3"/>
  <c r="Y41" i="3"/>
  <c r="Y43" i="3"/>
  <c r="Y26" i="3"/>
  <c r="Y28" i="3"/>
  <c r="Y60" i="3"/>
  <c r="Y15" i="3"/>
  <c r="Y17" i="3"/>
  <c r="Y19" i="3"/>
  <c r="Y21" i="3"/>
  <c r="Y54" i="3"/>
  <c r="Y56" i="3"/>
  <c r="Y58" i="3"/>
  <c r="Y33" i="3"/>
  <c r="Y35" i="3"/>
  <c r="Y61" i="3"/>
  <c r="Y4" i="3"/>
  <c r="Y6" i="3"/>
  <c r="Y8" i="3"/>
  <c r="Y59" i="3"/>
  <c r="Y23" i="3"/>
  <c r="Y25" i="3"/>
  <c r="Y27" i="3"/>
  <c r="Y29" i="3"/>
  <c r="Y46" i="3"/>
  <c r="Y48" i="3"/>
  <c r="Y50" i="3"/>
  <c r="Y52" i="3"/>
  <c r="Y53" i="3"/>
  <c r="Y55" i="3"/>
  <c r="Y57" i="3"/>
  <c r="X4" i="3"/>
  <c r="X6" i="3"/>
  <c r="X18" i="3"/>
  <c r="X20" i="3"/>
  <c r="X22" i="3"/>
  <c r="X15" i="3"/>
  <c r="X61" i="3"/>
  <c r="X35" i="3"/>
  <c r="X45" i="3"/>
  <c r="X47" i="3"/>
  <c r="X43" i="3"/>
  <c r="X53" i="3"/>
  <c r="X55" i="3"/>
  <c r="AB27" i="1"/>
  <c r="AB44" i="1" s="1"/>
  <c r="X8" i="3"/>
  <c r="X24" i="3"/>
  <c r="X60" i="3"/>
  <c r="X5" i="3"/>
  <c r="X17" i="3"/>
  <c r="X19" i="3"/>
  <c r="X21" i="3"/>
  <c r="X10" i="3"/>
  <c r="X12" i="3"/>
  <c r="X14" i="3"/>
  <c r="X26" i="3"/>
  <c r="X28" i="3"/>
  <c r="X30" i="3"/>
  <c r="X59" i="3"/>
  <c r="X7" i="3"/>
  <c r="X23" i="3"/>
  <c r="X31" i="3"/>
  <c r="X51" i="3"/>
  <c r="X57" i="3"/>
  <c r="W15" i="3"/>
  <c r="W43" i="3"/>
  <c r="W48" i="3"/>
  <c r="W49" i="3"/>
  <c r="W57" i="3"/>
  <c r="W27" i="3"/>
  <c r="W47" i="3"/>
  <c r="W3" i="3"/>
  <c r="AE36" i="3"/>
  <c r="AE44" i="3"/>
  <c r="AE52" i="3"/>
  <c r="AG62" i="3"/>
  <c r="AG63" i="3" s="1"/>
  <c r="W18" i="3"/>
  <c r="W46" i="3"/>
  <c r="W34" i="3"/>
  <c r="W36" i="3"/>
  <c r="W56" i="3"/>
  <c r="AE61" i="3"/>
  <c r="AE8" i="3"/>
  <c r="AE16" i="3"/>
  <c r="AE24" i="3"/>
  <c r="AE31" i="3"/>
  <c r="AE39" i="3"/>
  <c r="AE47" i="3"/>
  <c r="AE55" i="3"/>
  <c r="AF33" i="3"/>
  <c r="AF41" i="3"/>
  <c r="AF49" i="3"/>
  <c r="AE38" i="3"/>
  <c r="AE46" i="3"/>
  <c r="AE54" i="3"/>
  <c r="W53" i="3"/>
  <c r="L6" i="1"/>
  <c r="J9" i="1"/>
  <c r="W22" i="3"/>
  <c r="W54" i="3"/>
  <c r="W6" i="3"/>
  <c r="W42" i="3"/>
  <c r="W24" i="3"/>
  <c r="W40" i="3"/>
  <c r="L4" i="1"/>
  <c r="L9" i="1"/>
  <c r="L2" i="1"/>
  <c r="L5" i="1"/>
  <c r="L7" i="1"/>
  <c r="L12" i="1"/>
  <c r="L3" i="1"/>
  <c r="L8" i="1"/>
  <c r="L13" i="1"/>
  <c r="L10" i="1"/>
  <c r="J3" i="1"/>
  <c r="J36" i="1" s="1" a="1"/>
  <c r="J36" i="1" s="1"/>
  <c r="AE37" i="3"/>
  <c r="AE45" i="3"/>
  <c r="AE53" i="3"/>
  <c r="AE11" i="3"/>
  <c r="AE19" i="3"/>
  <c r="AE27" i="3"/>
  <c r="AE59" i="3"/>
  <c r="AE41" i="3"/>
  <c r="AF3" i="3"/>
  <c r="AF57" i="3"/>
  <c r="J12" i="1"/>
  <c r="W30" i="3"/>
  <c r="Y3" i="3"/>
  <c r="W14" i="3"/>
  <c r="W50" i="3"/>
  <c r="W28" i="3"/>
  <c r="W44" i="3"/>
  <c r="AE3" i="3"/>
  <c r="AE5" i="3"/>
  <c r="AE13" i="3"/>
  <c r="AE21" i="3"/>
  <c r="AE29" i="3"/>
  <c r="AE10" i="3"/>
  <c r="AE18" i="3"/>
  <c r="AE26" i="3"/>
  <c r="AE33" i="3"/>
  <c r="AE49" i="3"/>
  <c r="AE57" i="3"/>
  <c r="AF35" i="3"/>
  <c r="AF43" i="3"/>
  <c r="AF51" i="3"/>
  <c r="AE32" i="3"/>
  <c r="AE40" i="3"/>
  <c r="AE48" i="3"/>
  <c r="AE56" i="3"/>
  <c r="AF4" i="3"/>
  <c r="Z11" i="3"/>
  <c r="AF12" i="3"/>
  <c r="Z19" i="3"/>
  <c r="AF20" i="3"/>
  <c r="Z27" i="3"/>
  <c r="AF28" i="3"/>
  <c r="AE60" i="3"/>
  <c r="Z61" i="3"/>
  <c r="AE7" i="3"/>
  <c r="AE15" i="3"/>
  <c r="AE23" i="3"/>
  <c r="Z10" i="3"/>
  <c r="AF11" i="3"/>
  <c r="Z18" i="3"/>
  <c r="AF19" i="3"/>
  <c r="Z26" i="3"/>
  <c r="AF27" i="3"/>
  <c r="AF61" i="3"/>
  <c r="Z59" i="3"/>
  <c r="AE4" i="3"/>
  <c r="AE12" i="3"/>
  <c r="AE20" i="3"/>
  <c r="AE28" i="3"/>
  <c r="X34" i="3"/>
  <c r="AD35" i="3"/>
  <c r="Z37" i="3"/>
  <c r="AF38" i="3"/>
  <c r="X42" i="3"/>
  <c r="AD43" i="3"/>
  <c r="Z45" i="3"/>
  <c r="AF46" i="3"/>
  <c r="X50" i="3"/>
  <c r="AD51" i="3"/>
  <c r="Z53" i="3"/>
  <c r="AF54" i="3"/>
  <c r="X58" i="3"/>
  <c r="W12" i="3"/>
  <c r="AE35" i="3"/>
  <c r="AA37" i="3"/>
  <c r="AE43" i="3"/>
  <c r="AA45" i="3"/>
  <c r="AE51" i="3"/>
  <c r="AA53" i="3"/>
  <c r="J13" i="1"/>
  <c r="W9" i="3"/>
  <c r="W25" i="3"/>
  <c r="W41" i="3"/>
  <c r="AB31" i="3"/>
  <c r="X33" i="3"/>
  <c r="AD34" i="3"/>
  <c r="Z36" i="3"/>
  <c r="AF37" i="3"/>
  <c r="AB39" i="3"/>
  <c r="X41" i="3"/>
  <c r="AD42" i="3"/>
  <c r="Z44" i="3"/>
  <c r="AF45" i="3"/>
  <c r="AB47" i="3"/>
  <c r="X49" i="3"/>
  <c r="AD50" i="3"/>
  <c r="Z52" i="3"/>
  <c r="AF53" i="3"/>
  <c r="AB55" i="3"/>
  <c r="AE34" i="3"/>
  <c r="AA36" i="3"/>
  <c r="AE42" i="3"/>
  <c r="AA44" i="3"/>
  <c r="AE50" i="3"/>
  <c r="AA52" i="3"/>
  <c r="AE58" i="3"/>
  <c r="X3" i="3"/>
  <c r="W7" i="3"/>
  <c r="W23" i="3"/>
  <c r="W39" i="3"/>
  <c r="W55" i="3"/>
  <c r="W20" i="3"/>
  <c r="Z58" i="3"/>
  <c r="AC3" i="3"/>
  <c r="AC62" i="3" s="1"/>
  <c r="AC63" i="3" s="1"/>
  <c r="W10" i="3"/>
  <c r="W38" i="3"/>
  <c r="AD56" i="3"/>
  <c r="W26" i="3"/>
  <c r="W58" i="3"/>
  <c r="W32" i="3"/>
  <c r="W52" i="3"/>
  <c r="AB31" i="1" l="1"/>
  <c r="AB48" i="1" s="1"/>
  <c r="AD64" i="1"/>
  <c r="S22" i="1"/>
  <c r="S39" i="1" s="1"/>
  <c r="AD55" i="1"/>
  <c r="R21" i="1"/>
  <c r="R38" i="1" s="1"/>
  <c r="AD54" i="1"/>
  <c r="Z29" i="1"/>
  <c r="Z46" i="1" s="1"/>
  <c r="AD62" i="1"/>
  <c r="AA30" i="1"/>
  <c r="AA47" i="1" s="1"/>
  <c r="AD63" i="1"/>
  <c r="Y28" i="1"/>
  <c r="Y45" i="1" s="1"/>
  <c r="AD61" i="1"/>
  <c r="W26" i="1"/>
  <c r="W43" i="1" s="1"/>
  <c r="AD59" i="1"/>
  <c r="T40" i="1"/>
  <c r="AD56" i="1"/>
  <c r="V25" i="1"/>
  <c r="V42" i="1" s="1"/>
  <c r="AD58" i="1"/>
  <c r="X27" i="1"/>
  <c r="X44" i="1" s="1"/>
  <c r="AD60" i="1"/>
  <c r="U41" i="1"/>
  <c r="AD57" i="1"/>
  <c r="AD62" i="3"/>
  <c r="AD63" i="3" s="1"/>
  <c r="AB62" i="3"/>
  <c r="AB63" i="3" s="1"/>
  <c r="AA62" i="3"/>
  <c r="AA63" i="3" s="1"/>
  <c r="Z62" i="3"/>
  <c r="Z63" i="3" s="1"/>
  <c r="Y62" i="3"/>
  <c r="Y63" i="3" s="1"/>
  <c r="K17" i="1"/>
  <c r="X62" i="3"/>
  <c r="X63" i="3" s="1"/>
  <c r="W62" i="3"/>
  <c r="W63" i="3" s="1"/>
  <c r="AE62" i="3"/>
  <c r="AE63" i="3" s="1"/>
  <c r="AF62" i="3"/>
  <c r="AF63" i="3" s="1"/>
  <c r="R54" i="1" l="1" a="1"/>
  <c r="R54" i="1" l="1"/>
  <c r="R67" i="1" s="1"/>
  <c r="V63" i="1"/>
  <c r="V76" i="1" s="1"/>
  <c r="R59" i="1"/>
  <c r="R72" i="1" s="1"/>
  <c r="Z64" i="1"/>
  <c r="Z77" i="1" s="1"/>
  <c r="AA61" i="1"/>
  <c r="AA74" i="1" s="1"/>
  <c r="W57" i="1"/>
  <c r="W70" i="1" s="1"/>
  <c r="AB54" i="1"/>
  <c r="AB67" i="1" s="1"/>
  <c r="R63" i="1"/>
  <c r="R76" i="1" s="1"/>
  <c r="AA60" i="1"/>
  <c r="AA73" i="1" s="1"/>
  <c r="Y58" i="1"/>
  <c r="Y71" i="1" s="1"/>
  <c r="AA56" i="1"/>
  <c r="AA69" i="1" s="1"/>
  <c r="U54" i="1"/>
  <c r="U67" i="1" s="1"/>
  <c r="X62" i="1"/>
  <c r="X75" i="1" s="1"/>
  <c r="R60" i="1"/>
  <c r="R73" i="1" s="1"/>
  <c r="AA57" i="1"/>
  <c r="AA70" i="1" s="1"/>
  <c r="X54" i="1"/>
  <c r="X67" i="1" s="1"/>
  <c r="X63" i="1"/>
  <c r="X76" i="1" s="1"/>
  <c r="S62" i="1"/>
  <c r="S75" i="1" s="1"/>
  <c r="Y60" i="1"/>
  <c r="Y73" i="1" s="1"/>
  <c r="T59" i="1"/>
  <c r="T72" i="1" s="1"/>
  <c r="Z57" i="1"/>
  <c r="Z70" i="1" s="1"/>
  <c r="U56" i="1"/>
  <c r="U69" i="1" s="1"/>
  <c r="AA54" i="1"/>
  <c r="AA67" i="1" s="1"/>
  <c r="R55" i="1"/>
  <c r="R68" i="1" s="1"/>
  <c r="AA63" i="1"/>
  <c r="AA76" i="1" s="1"/>
  <c r="V62" i="1"/>
  <c r="V75" i="1" s="1"/>
  <c r="AB60" i="1"/>
  <c r="AB73" i="1" s="1"/>
  <c r="W59" i="1"/>
  <c r="W72" i="1" s="1"/>
  <c r="R58" i="1"/>
  <c r="R71" i="1" s="1"/>
  <c r="X56" i="1"/>
  <c r="X69" i="1" s="1"/>
  <c r="S55" i="1"/>
  <c r="S68" i="1" s="1"/>
  <c r="Y62" i="1"/>
  <c r="Y75" i="1" s="1"/>
  <c r="X57" i="1"/>
  <c r="X70" i="1" s="1"/>
  <c r="Y63" i="1"/>
  <c r="Y76" i="1" s="1"/>
  <c r="Z60" i="1"/>
  <c r="Z73" i="1" s="1"/>
  <c r="Z56" i="1"/>
  <c r="Z69" i="1" s="1"/>
  <c r="T54" i="1"/>
  <c r="T67" i="1" s="1"/>
  <c r="U62" i="1"/>
  <c r="U75" i="1" s="1"/>
  <c r="W60" i="1"/>
  <c r="W73" i="1" s="1"/>
  <c r="U58" i="1"/>
  <c r="U71" i="1" s="1"/>
  <c r="W56" i="1"/>
  <c r="W69" i="1" s="1"/>
  <c r="V64" i="1"/>
  <c r="V77" i="1" s="1"/>
  <c r="W61" i="1"/>
  <c r="W74" i="1" s="1"/>
  <c r="U59" i="1"/>
  <c r="U72" i="1" s="1"/>
  <c r="S57" i="1"/>
  <c r="S70" i="1" s="1"/>
  <c r="Y64" i="1"/>
  <c r="Y77" i="1" s="1"/>
  <c r="T63" i="1"/>
  <c r="T76" i="1" s="1"/>
  <c r="Z61" i="1"/>
  <c r="Z74" i="1" s="1"/>
  <c r="U60" i="1"/>
  <c r="U73" i="1" s="1"/>
  <c r="AA58" i="1"/>
  <c r="AA71" i="1" s="1"/>
  <c r="V57" i="1"/>
  <c r="V70" i="1" s="1"/>
  <c r="AB55" i="1"/>
  <c r="AB68" i="1" s="1"/>
  <c r="W54" i="1"/>
  <c r="W67" i="1" s="1"/>
  <c r="AB64" i="1"/>
  <c r="AB77" i="1" s="1"/>
  <c r="W63" i="1"/>
  <c r="W76" i="1" s="1"/>
  <c r="R62" i="1"/>
  <c r="R75" i="1" s="1"/>
  <c r="X60" i="1"/>
  <c r="X73" i="1" s="1"/>
  <c r="S59" i="1"/>
  <c r="S72" i="1" s="1"/>
  <c r="Y57" i="1"/>
  <c r="Y70" i="1" s="1"/>
  <c r="T56" i="1"/>
  <c r="T69" i="1" s="1"/>
  <c r="Z54" i="1"/>
  <c r="Z67" i="1" s="1"/>
  <c r="T61" i="1"/>
  <c r="T74" i="1" s="1"/>
  <c r="S56" i="1"/>
  <c r="S69" i="1" s="1"/>
  <c r="AB62" i="1"/>
  <c r="AB75" i="1" s="1"/>
  <c r="Y59" i="1"/>
  <c r="Y72" i="1" s="1"/>
  <c r="R56" i="1"/>
  <c r="R69" i="1" s="1"/>
  <c r="W64" i="1"/>
  <c r="W77" i="1" s="1"/>
  <c r="AB61" i="1"/>
  <c r="AB74" i="1" s="1"/>
  <c r="Z59" i="1"/>
  <c r="Z72" i="1" s="1"/>
  <c r="AB57" i="1"/>
  <c r="AB70" i="1" s="1"/>
  <c r="Z55" i="1"/>
  <c r="Z68" i="1" s="1"/>
  <c r="R64" i="1"/>
  <c r="R77" i="1" s="1"/>
  <c r="S61" i="1"/>
  <c r="S74" i="1" s="1"/>
  <c r="AB58" i="1"/>
  <c r="AB71" i="1" s="1"/>
  <c r="V56" i="1"/>
  <c r="V69" i="1" s="1"/>
  <c r="U64" i="1"/>
  <c r="U77" i="1" s="1"/>
  <c r="AA62" i="1"/>
  <c r="AA75" i="1" s="1"/>
  <c r="V61" i="1"/>
  <c r="V74" i="1" s="1"/>
  <c r="AB59" i="1"/>
  <c r="AB72" i="1" s="1"/>
  <c r="W58" i="1"/>
  <c r="W71" i="1" s="1"/>
  <c r="R57" i="1"/>
  <c r="R70" i="1" s="1"/>
  <c r="X55" i="1"/>
  <c r="X68" i="1" s="1"/>
  <c r="S54" i="1"/>
  <c r="S67" i="1" s="1"/>
  <c r="X64" i="1"/>
  <c r="X77" i="1" s="1"/>
  <c r="S63" i="1"/>
  <c r="S76" i="1" s="1"/>
  <c r="Y61" i="1"/>
  <c r="Y74" i="1" s="1"/>
  <c r="T60" i="1"/>
  <c r="T73" i="1" s="1"/>
  <c r="Z58" i="1"/>
  <c r="Z71" i="1" s="1"/>
  <c r="U57" i="1"/>
  <c r="U70" i="1" s="1"/>
  <c r="AA55" i="1"/>
  <c r="AA68" i="1" s="1"/>
  <c r="V54" i="1"/>
  <c r="V67" i="1" s="1"/>
  <c r="AA64" i="1"/>
  <c r="AA77" i="1" s="1"/>
  <c r="S60" i="1"/>
  <c r="S73" i="1" s="1"/>
  <c r="Y54" i="1"/>
  <c r="Y67" i="1" s="1"/>
  <c r="T62" i="1"/>
  <c r="T75" i="1" s="1"/>
  <c r="X58" i="1"/>
  <c r="X71" i="1" s="1"/>
  <c r="U55" i="1"/>
  <c r="U68" i="1" s="1"/>
  <c r="Z63" i="1"/>
  <c r="Z76" i="1" s="1"/>
  <c r="X61" i="1"/>
  <c r="X74" i="1" s="1"/>
  <c r="V59" i="1"/>
  <c r="V72" i="1" s="1"/>
  <c r="T57" i="1"/>
  <c r="T70" i="1" s="1"/>
  <c r="V55" i="1"/>
  <c r="V68" i="1" s="1"/>
  <c r="U63" i="1"/>
  <c r="U76" i="1" s="1"/>
  <c r="V60" i="1"/>
  <c r="V73" i="1" s="1"/>
  <c r="T58" i="1"/>
  <c r="T71" i="1" s="1"/>
  <c r="Y55" i="1"/>
  <c r="Y68" i="1" s="1"/>
  <c r="AB63" i="1"/>
  <c r="AB76" i="1" s="1"/>
  <c r="W62" i="1"/>
  <c r="W75" i="1" s="1"/>
  <c r="R61" i="1"/>
  <c r="R74" i="1" s="1"/>
  <c r="X59" i="1"/>
  <c r="X72" i="1" s="1"/>
  <c r="S58" i="1"/>
  <c r="S71" i="1" s="1"/>
  <c r="Y56" i="1"/>
  <c r="Y69" i="1" s="1"/>
  <c r="T55" i="1"/>
  <c r="T68" i="1" s="1"/>
  <c r="S64" i="1"/>
  <c r="S77" i="1" s="1"/>
  <c r="T64" i="1"/>
  <c r="T77" i="1" s="1"/>
  <c r="Z62" i="1"/>
  <c r="Z75" i="1" s="1"/>
  <c r="U61" i="1"/>
  <c r="U74" i="1" s="1"/>
  <c r="AA59" i="1"/>
  <c r="AA72" i="1" s="1"/>
  <c r="V58" i="1"/>
  <c r="V71" i="1" s="1"/>
  <c r="AB56" i="1"/>
  <c r="AB69" i="1" s="1"/>
  <c r="W55" i="1"/>
  <c r="W68" i="1" s="1"/>
</calcChain>
</file>

<file path=xl/sharedStrings.xml><?xml version="1.0" encoding="utf-8"?>
<sst xmlns="http://schemas.openxmlformats.org/spreadsheetml/2006/main" count="169" uniqueCount="130">
  <si>
    <t>Company</t>
  </si>
  <si>
    <t>Ticker</t>
  </si>
  <si>
    <t>Purchase Price</t>
  </si>
  <si>
    <t>Quantity</t>
  </si>
  <si>
    <t>Wieght</t>
  </si>
  <si>
    <t>Average historical return (Compounded)</t>
  </si>
  <si>
    <t>Dividend Yield</t>
  </si>
  <si>
    <t>Std. Dev.</t>
  </si>
  <si>
    <t xml:space="preserve">Adnacned Micro Devices </t>
  </si>
  <si>
    <t>AMD</t>
  </si>
  <si>
    <t>Alaska Ait Group Inc.</t>
  </si>
  <si>
    <t>ALK</t>
  </si>
  <si>
    <t>Albemarle Corp</t>
  </si>
  <si>
    <t>ALB</t>
  </si>
  <si>
    <t>Amazon.com</t>
  </si>
  <si>
    <t>AMZN</t>
  </si>
  <si>
    <t>Aphria Inc.</t>
  </si>
  <si>
    <t>AT&amp;T inc.</t>
  </si>
  <si>
    <t>T</t>
  </si>
  <si>
    <t>Corning Inc.</t>
  </si>
  <si>
    <t>GLW</t>
  </si>
  <si>
    <t>Costco Wholesale Corp</t>
  </si>
  <si>
    <t>COST</t>
  </si>
  <si>
    <t>FMC Corp</t>
  </si>
  <si>
    <t>FMC</t>
  </si>
  <si>
    <t>Netflix Inc</t>
  </si>
  <si>
    <t>NFLX</t>
  </si>
  <si>
    <t>Wynn Resorts Ltd</t>
  </si>
  <si>
    <t>WYNN</t>
  </si>
  <si>
    <t>Industry</t>
  </si>
  <si>
    <t>#</t>
  </si>
  <si>
    <t xml:space="preserve">The Boeing Company </t>
  </si>
  <si>
    <t>BA</t>
  </si>
  <si>
    <t>Value</t>
  </si>
  <si>
    <t>Tecnology</t>
  </si>
  <si>
    <t>Transportation</t>
  </si>
  <si>
    <t>Basic Industies</t>
  </si>
  <si>
    <t>Consumer Services</t>
  </si>
  <si>
    <t>WEEED 420</t>
  </si>
  <si>
    <t>Sector</t>
  </si>
  <si>
    <t>Semiconductors</t>
  </si>
  <si>
    <t>Airlines/Air Freight</t>
  </si>
  <si>
    <t>Specialty Chemicals</t>
  </si>
  <si>
    <t>Retail - Specialty</t>
  </si>
  <si>
    <t>Pharmaceuticals</t>
  </si>
  <si>
    <t>Services</t>
  </si>
  <si>
    <t>Public Utilities - Telephone</t>
  </si>
  <si>
    <t>Electrical Equipment</t>
  </si>
  <si>
    <t>Flat Glass Manufacturing </t>
  </si>
  <si>
    <t>Retail - General </t>
  </si>
  <si>
    <t>General Merchandise Store</t>
  </si>
  <si>
    <t>Agricultural Chemicals</t>
  </si>
  <si>
    <t>Alkalies &amp; Chlorine Manufacturing </t>
  </si>
  <si>
    <t>Video Tape and Disc Rental</t>
  </si>
  <si>
    <t>Entertainment</t>
  </si>
  <si>
    <t>Hotels and motels </t>
  </si>
  <si>
    <t>Hotels, Restaurants &amp; Travel</t>
  </si>
  <si>
    <t>Aerospace</t>
  </si>
  <si>
    <t>Aircraft Manufacturing </t>
  </si>
  <si>
    <t>Reason</t>
  </si>
  <si>
    <t>Highest Revenue &amp; Total assets among competitors</t>
  </si>
  <si>
    <t>High growth in ROE over past 5 yrs</t>
  </si>
  <si>
    <t xml:space="preserve">Highest PE ratio among competitors with an average market cap. </t>
  </si>
  <si>
    <t>2nd best in every ratio compared to walmart</t>
  </si>
  <si>
    <t>Highest Rev &amp; low debt-asset ratio</t>
  </si>
  <si>
    <t>Highest Rev &amp; EBITDA (Cash to the firm)</t>
  </si>
  <si>
    <t>Small cap. And new market</t>
  </si>
  <si>
    <t xml:space="preserve">BEST in the industry … High Growth </t>
  </si>
  <si>
    <t>Diversificating effect - BAD company</t>
  </si>
  <si>
    <t>Stable growth of 3% annually</t>
  </si>
  <si>
    <t>High ROE growth</t>
  </si>
  <si>
    <t>Portfolio Exp. Return</t>
  </si>
  <si>
    <t>Portfolio Std. Deviation</t>
  </si>
  <si>
    <t>Date</t>
  </si>
  <si>
    <t>APHQF</t>
  </si>
  <si>
    <t>Monthly Growth</t>
  </si>
  <si>
    <t>Average monthly Return</t>
  </si>
  <si>
    <t>STd. Dev</t>
  </si>
  <si>
    <t>=</t>
  </si>
  <si>
    <t>Annualized</t>
  </si>
  <si>
    <t>compounded annual Return</t>
  </si>
  <si>
    <t>Annualized SD</t>
  </si>
  <si>
    <t>Historical</t>
  </si>
  <si>
    <t>it is unrealistic return, I did something wrong</t>
  </si>
  <si>
    <t>Name</t>
  </si>
  <si>
    <t>Index used</t>
  </si>
  <si>
    <t>SOX</t>
  </si>
  <si>
    <t>PHLX Semiconductor Sector</t>
  </si>
  <si>
    <t>TRAN</t>
  </si>
  <si>
    <t>Dow Transportation</t>
  </si>
  <si>
    <t>XCM</t>
  </si>
  <si>
    <t>PHLX Chemicals Sector</t>
  </si>
  <si>
    <t>XRE</t>
  </si>
  <si>
    <t>PHLX Retail Sector</t>
  </si>
  <si>
    <t>IXTC</t>
  </si>
  <si>
    <t>NASDAQ Telecommunications</t>
  </si>
  <si>
    <t>QAGR</t>
  </si>
  <si>
    <t>NASDAQ OMX Global Agriculture Index</t>
  </si>
  <si>
    <t>M.C. Wieghts</t>
  </si>
  <si>
    <t>Market Cap (in Billions)</t>
  </si>
  <si>
    <t>VAR/COV</t>
  </si>
  <si>
    <t>Varinace calculation</t>
  </si>
  <si>
    <t xml:space="preserve">Varince </t>
  </si>
  <si>
    <t>Std. Dev</t>
  </si>
  <si>
    <t>E</t>
  </si>
  <si>
    <t>B</t>
  </si>
  <si>
    <t>C</t>
  </si>
  <si>
    <t>D</t>
  </si>
  <si>
    <t>F</t>
  </si>
  <si>
    <t>K</t>
  </si>
  <si>
    <t>J</t>
  </si>
  <si>
    <t>H</t>
  </si>
  <si>
    <t>I</t>
  </si>
  <si>
    <t>L</t>
  </si>
  <si>
    <t>G</t>
  </si>
  <si>
    <t>IGNORE, THIS is monthly covariance</t>
  </si>
  <si>
    <t>Annualized var(blue) and Covarinace (white)</t>
  </si>
  <si>
    <t>&lt;-------------------------------------------</t>
  </si>
  <si>
    <t>STD</t>
  </si>
  <si>
    <t>Qx x Qy</t>
  </si>
  <si>
    <t>Correlations</t>
  </si>
  <si>
    <t>Portfolio Optimzation</t>
  </si>
  <si>
    <t>Current Wieghts</t>
  </si>
  <si>
    <t>Total</t>
  </si>
  <si>
    <t>Minimze Std. D</t>
  </si>
  <si>
    <t>Portfolio</t>
  </si>
  <si>
    <t>Return</t>
  </si>
  <si>
    <t>Sharpe Ratio</t>
  </si>
  <si>
    <t>Max. Return</t>
  </si>
  <si>
    <t>allow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</si>
</sst>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0_-;\-* #,##0.000_-;_-* &quot;-&quot;??_-;_-@_-"/>
    <numFmt numFmtId="165" formatCode="0.0%"/>
    <numFmt numFmtId="166" formatCode="_-* #,##0.0000_-;\-* #,##0.0000_-;_-* &quot;-&quot;??_-;_-@_-"/>
    <numFmt numFmtId="167" formatCode="0.0000000000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</font>
    <font>
      <sz val="11"/>
      <color theme="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5" borderId="12" applyNumberFormat="0" applyAlignment="0" applyProtection="0"/>
    <xf numFmtId="0" fontId="5" fillId="6" borderId="13" applyNumberFormat="0" applyAlignment="0" applyProtection="0"/>
    <xf numFmtId="0" fontId="6" fillId="7" borderId="14" applyNumberFormat="0" applyAlignment="0" applyProtection="0"/>
    <xf numFmtId="0" fontId="2" fillId="8" borderId="15" applyNumberFormat="0" applyFont="0" applyAlignment="0" applyProtection="0"/>
    <xf numFmtId="0" fontId="7" fillId="6" borderId="12" applyNumberFormat="0" applyAlignment="0" applyProtection="0"/>
    <xf numFmtId="0" fontId="1" fillId="10" borderId="0" applyNumberFormat="0" applyBorder="0" applyAlignment="0" applyProtection="0"/>
    <xf numFmtId="0" fontId="8" fillId="12" borderId="0" applyNumberFormat="0" applyBorder="0" applyAlignment="0" applyProtection="0"/>
  </cellStyleXfs>
  <cellXfs count="8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43" fontId="0" fillId="0" borderId="0" xfId="1" applyFont="1"/>
    <xf numFmtId="44" fontId="0" fillId="0" borderId="0" xfId="2" applyFont="1"/>
    <xf numFmtId="43" fontId="0" fillId="0" borderId="0" xfId="0" applyNumberFormat="1"/>
    <xf numFmtId="0" fontId="0" fillId="2" borderId="0" xfId="0" applyFill="1"/>
    <xf numFmtId="44" fontId="0" fillId="2" borderId="0" xfId="2" applyFont="1" applyFill="1"/>
    <xf numFmtId="43" fontId="0" fillId="2" borderId="0" xfId="1" applyFont="1" applyFill="1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14" fontId="0" fillId="0" borderId="0" xfId="0" applyNumberFormat="1"/>
    <xf numFmtId="0" fontId="0" fillId="0" borderId="8" xfId="0" applyBorder="1"/>
    <xf numFmtId="0" fontId="0" fillId="0" borderId="9" xfId="0" applyBorder="1"/>
    <xf numFmtId="0" fontId="3" fillId="0" borderId="2" xfId="0" applyFont="1" applyBorder="1" applyAlignment="1">
      <alignment horizontal="center"/>
    </xf>
    <xf numFmtId="0" fontId="0" fillId="0" borderId="8" xfId="0" applyFill="1" applyBorder="1"/>
    <xf numFmtId="164" fontId="0" fillId="0" borderId="0" xfId="1" applyNumberFormat="1" applyFont="1"/>
    <xf numFmtId="164" fontId="0" fillId="0" borderId="0" xfId="0" applyNumberFormat="1"/>
    <xf numFmtId="0" fontId="0" fillId="0" borderId="0" xfId="0" quotePrefix="1" applyAlignment="1">
      <alignment horizontal="center"/>
    </xf>
    <xf numFmtId="10" fontId="0" fillId="0" borderId="4" xfId="3" applyNumberFormat="1" applyFont="1" applyBorder="1"/>
    <xf numFmtId="0" fontId="0" fillId="4" borderId="0" xfId="0" applyFill="1"/>
    <xf numFmtId="14" fontId="3" fillId="0" borderId="0" xfId="0" applyNumberFormat="1" applyFont="1"/>
    <xf numFmtId="14" fontId="3" fillId="0" borderId="2" xfId="0" applyNumberFormat="1" applyFont="1" applyBorder="1"/>
    <xf numFmtId="0" fontId="0" fillId="0" borderId="10" xfId="0" applyBorder="1"/>
    <xf numFmtId="0" fontId="0" fillId="0" borderId="11" xfId="0" applyBorder="1"/>
    <xf numFmtId="14" fontId="3" fillId="3" borderId="2" xfId="0" applyNumberFormat="1" applyFont="1" applyFill="1" applyBorder="1"/>
    <xf numFmtId="43" fontId="0" fillId="3" borderId="0" xfId="1" applyFont="1" applyFill="1"/>
    <xf numFmtId="0" fontId="0" fillId="0" borderId="1" xfId="0" applyBorder="1"/>
    <xf numFmtId="0" fontId="0" fillId="0" borderId="2" xfId="0" applyBorder="1"/>
    <xf numFmtId="0" fontId="3" fillId="0" borderId="16" xfId="0" applyFont="1" applyBorder="1"/>
    <xf numFmtId="0" fontId="3" fillId="0" borderId="0" xfId="0" applyFont="1"/>
    <xf numFmtId="10" fontId="0" fillId="0" borderId="0" xfId="0" applyNumberFormat="1"/>
    <xf numFmtId="165" fontId="0" fillId="0" borderId="0" xfId="3" applyNumberFormat="1" applyFont="1"/>
    <xf numFmtId="165" fontId="0" fillId="0" borderId="0" xfId="0" applyNumberFormat="1"/>
    <xf numFmtId="164" fontId="0" fillId="2" borderId="0" xfId="1" applyNumberFormat="1" applyFont="1" applyFill="1"/>
    <xf numFmtId="10" fontId="0" fillId="2" borderId="0" xfId="0" applyNumberFormat="1" applyFill="1"/>
    <xf numFmtId="165" fontId="0" fillId="2" borderId="0" xfId="3" applyNumberFormat="1" applyFont="1" applyFill="1"/>
    <xf numFmtId="0" fontId="0" fillId="2" borderId="11" xfId="0" applyFill="1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3" fillId="0" borderId="8" xfId="0" applyFont="1" applyBorder="1"/>
    <xf numFmtId="0" fontId="3" fillId="8" borderId="15" xfId="7" applyFont="1"/>
    <xf numFmtId="14" fontId="3" fillId="8" borderId="15" xfId="7" applyNumberFormat="1" applyFont="1"/>
    <xf numFmtId="0" fontId="0" fillId="9" borderId="0" xfId="0" applyFill="1"/>
    <xf numFmtId="14" fontId="3" fillId="0" borderId="8" xfId="0" applyNumberFormat="1" applyFont="1" applyBorder="1"/>
    <xf numFmtId="0" fontId="0" fillId="0" borderId="0" xfId="0" applyFill="1" applyBorder="1"/>
    <xf numFmtId="166" fontId="0" fillId="0" borderId="0" xfId="1" applyNumberFormat="1" applyFont="1" applyFill="1" applyBorder="1"/>
    <xf numFmtId="0" fontId="4" fillId="5" borderId="12" xfId="4" applyBorder="1"/>
    <xf numFmtId="0" fontId="5" fillId="6" borderId="13" xfId="5" applyBorder="1"/>
    <xf numFmtId="0" fontId="5" fillId="6" borderId="22" xfId="5" applyBorder="1"/>
    <xf numFmtId="165" fontId="5" fillId="8" borderId="15" xfId="7" applyNumberFormat="1" applyFont="1" applyBorder="1"/>
    <xf numFmtId="0" fontId="5" fillId="6" borderId="23" xfId="5" applyBorder="1"/>
    <xf numFmtId="165" fontId="5" fillId="8" borderId="24" xfId="7" applyNumberFormat="1" applyFont="1" applyBorder="1"/>
    <xf numFmtId="0" fontId="7" fillId="6" borderId="25" xfId="8" applyBorder="1"/>
    <xf numFmtId="0" fontId="6" fillId="7" borderId="25" xfId="6" applyBorder="1"/>
    <xf numFmtId="0" fontId="0" fillId="0" borderId="25" xfId="0" applyBorder="1"/>
    <xf numFmtId="43" fontId="0" fillId="0" borderId="25" xfId="1" applyFont="1" applyBorder="1"/>
    <xf numFmtId="166" fontId="8" fillId="11" borderId="25" xfId="1" applyNumberFormat="1" applyFont="1" applyFill="1" applyBorder="1"/>
    <xf numFmtId="166" fontId="0" fillId="0" borderId="25" xfId="1" applyNumberFormat="1" applyFont="1" applyBorder="1"/>
    <xf numFmtId="0" fontId="10" fillId="0" borderId="25" xfId="0" applyFont="1" applyBorder="1"/>
    <xf numFmtId="0" fontId="1" fillId="10" borderId="25" xfId="9" applyBorder="1"/>
    <xf numFmtId="0" fontId="8" fillId="12" borderId="25" xfId="10" applyBorder="1"/>
    <xf numFmtId="10" fontId="0" fillId="0" borderId="0" xfId="3" applyNumberFormat="1" applyFont="1"/>
    <xf numFmtId="0" fontId="3" fillId="0" borderId="28" xfId="0" applyFont="1" applyBorder="1"/>
    <xf numFmtId="10" fontId="3" fillId="0" borderId="27" xfId="0" applyNumberFormat="1" applyFont="1" applyBorder="1"/>
    <xf numFmtId="0" fontId="3" fillId="0" borderId="27" xfId="0" applyFont="1" applyBorder="1"/>
    <xf numFmtId="0" fontId="3" fillId="0" borderId="3" xfId="0" applyFont="1" applyBorder="1"/>
    <xf numFmtId="167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7" borderId="20" xfId="6" applyBorder="1" applyAlignment="1">
      <alignment horizontal="center"/>
    </xf>
    <xf numFmtId="0" fontId="6" fillId="7" borderId="21" xfId="6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19" xfId="0" applyFill="1" applyBorder="1" applyAlignment="1">
      <alignment horizontal="center"/>
    </xf>
  </cellXfs>
  <cellStyles count="11">
    <cellStyle name="40% - Accent1" xfId="9" builtinId="31"/>
    <cellStyle name="Accent6" xfId="10" builtinId="49"/>
    <cellStyle name="Calculation" xfId="8" builtinId="22"/>
    <cellStyle name="Check Cell" xfId="6" builtinId="23"/>
    <cellStyle name="Comma" xfId="1" builtinId="3"/>
    <cellStyle name="Currency" xfId="2" builtinId="4"/>
    <cellStyle name="Input" xfId="4" builtinId="20"/>
    <cellStyle name="Normal" xfId="0" builtinId="0"/>
    <cellStyle name="Note" xfId="7" builtinId="10"/>
    <cellStyle name="Output" xfId="5" builtinId="21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958C1B-1500-4BF2-9FE8-DE1E528AD684}">
  <we:reference id="wa104100404" version="2.0.0.0" store="en-US" storeType="OMEX"/>
  <we:alternateReferences>
    <we:reference id="WA104100404" version="2.0.0.0" store="WA104100404" storeType="OMEX"/>
  </we:alternateReferences>
  <we:properties>
    <we:property name="UniqueID" value="&quot;2018111517539723660&quot;"/>
    <we:property name="Kgc3XS5DAG47ACA=" value="&quot;XT5+A3g=&quot;"/>
    <we:property name="Kgc3XS5DAG4HDSYXAiocHBw9" value="&quot;PiAd&quot;"/>
    <we:property name="Kgc3XS5DAG45AzIsDjY=" value="&quot;Sw==&quot;"/>
    <we:property name="Kgc3XS5DAG4HDSYXAiocFxc9" value="&quot;SA==&quot;"/>
    <we:property name="Kgc3XS5DAG4HDSYXAiocCQA/" value="&quot;SVxqAH8BSX4=&quot;"/>
    <we:property name="Kgc3XS5DAG4HDSYXAiocChE2" value="&quot;SA==&quot;"/>
    <we:property name="Kgc3XS5DAG4HDSYXAiocCx4i" value="&quot;SQ==&quot;"/>
    <we:property name="Kgc3XS5DAG4HDSYXAiocDR02" value="&quot;SVxqAQ==&quot;"/>
    <we:property name="Kgc3XS5DAG4HDSYXAiocGgQ9" value="&quot;SVxqAH8A&quot;"/>
    <we:property name="Kgc3XS5DAG4HDSYXAiocFAE2" value="&quot;SQ==&quot;"/>
    <we:property name="Kgc3XS5DAG4HDSYXAiocCgEg" value="&quot;SEJq&quot;"/>
    <we:property name="Kgc3XS5DAG4HDSYXAiocCwE+" value="&quot;SQ==&quot;"/>
    <we:property name="Kgc3XS5DAG4HDSYXAiocFAAu" value="&quot;SVxqB3o=&quot;"/>
    <we:property name="Kgc3XS5DAG4HDSYXAiocFBwz" value="&quot;SkI=&quot;"/>
    <we:property name="Kgc3XS5DAG4HDSYXAiocCxAs" value="&quot;SA==&quot;"/>
    <we:property name="Kgc3XS5DAG4HDSYXAiocFwYo" value="&quot;Sw==&quot;"/>
    <we:property name="Kgc3XS5DAG4HDSYXAiocGBE5" value="&quot;SVxqAH4=&quot;"/>
    <we:property name="Kgc3XS5DAG4HDSYXAiocCxcp" value="&quot;TA==&quot;"/>
    <we:property name="Kgc3XS5DAG4HDSYXAiocGAAp" value="&quot;SA==&quot;"/>
    <we:property name="Kgc3XS5DAG4HDSYXAiocCgY7" value="&quot;SQ==&quot;"/>
    <we:property name="Kgc3XS5DAG4HDSYXAiocFBcu" value="&quot;Sw==&quot;"/>
    <we:property name="Kgc3XS5DAG4HDSYXAiocCh05" value="&quot;SQ==&quot;"/>
    <we:property name="Kgc3XS5DAG4HDSYXAiocFQIu" value="&quot;SQ==&quot;"/>
    <we:property name="Kgc3XS5DAG4HDSYXAiocFQIq" value="&quot;SQ==&quot;"/>
    <we:property name="Kgc3XS5DAG4HDSYXAiocHhMq" value="&quot;SVxqAH8BSX4=&quot;"/>
    <we:property name="Kgc3XS5DAG4HDSYXAiocEAIp" value="&quot;SVxjCQ==&quot;"/>
    <we:property name="Kgc3XS5DAG4HDSYXAiocHxc7" value="&quot;SVxqAH8BSX4=&quot;"/>
    <we:property name="Kgc3XS5DAG4HDSYXAiocEAIz" value="&quot;SA==&quot;"/>
    <we:property name="Kgc3XS5DAG4HDSYXAiocEAI+" value="&quot;Sg==&quot;"/>
    <we:property name="Kgc3XS5DAG4iAzgIBjovHAE=" value="&quot;XT5+AnwLXQNQUXk=&quot;"/>
  </we:properties>
  <we:bindings>
    <we:binding id="refEdit" type="matrix" appref="{F7FF7E4F-A327-40E7-A1CF-A18F5F0C2FC5}"/>
    <we:binding id="Worker" type="matrix" appref="{0D6F4EBA-AC4F-4AD3-A22C-BE0B68C8C8F1}"/>
    <we:binding id="Obj" type="matrix" appref="{8B990884-1682-4DA4-AE2A-C22AAB954C0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5"/>
  <sheetViews>
    <sheetView tabSelected="1" topLeftCell="D20" zoomScale="80" zoomScaleNormal="80" workbookViewId="0">
      <selection activeCell="M22" sqref="M22"/>
    </sheetView>
  </sheetViews>
  <sheetFormatPr defaultRowHeight="15" x14ac:dyDescent="0.25"/>
  <cols>
    <col min="2" max="2" width="23.42578125" bestFit="1" customWidth="1"/>
    <col min="4" max="4" width="18" bestFit="1" customWidth="1"/>
    <col min="5" max="5" width="19.42578125" bestFit="1" customWidth="1"/>
    <col min="6" max="6" width="14" bestFit="1" customWidth="1"/>
    <col min="8" max="8" width="12.140625" bestFit="1" customWidth="1"/>
    <col min="9" max="9" width="13.7109375" bestFit="1" customWidth="1"/>
    <col min="10" max="10" width="23.28515625" bestFit="1" customWidth="1"/>
    <col min="11" max="12" width="15" bestFit="1" customWidth="1"/>
    <col min="13" max="13" width="16.42578125" bestFit="1" customWidth="1"/>
    <col min="14" max="14" width="13.140625" bestFit="1" customWidth="1"/>
    <col min="15" max="15" width="48.85546875" customWidth="1"/>
    <col min="17" max="17" width="15.42578125" bestFit="1" customWidth="1"/>
    <col min="18" max="18" width="10.140625" customWidth="1"/>
  </cols>
  <sheetData>
    <row r="1" spans="1:15" ht="30.75" thickBot="1" x14ac:dyDescent="0.3">
      <c r="A1" s="3" t="s">
        <v>30</v>
      </c>
      <c r="B1" s="1" t="s">
        <v>0</v>
      </c>
      <c r="C1" s="1" t="s">
        <v>1</v>
      </c>
      <c r="D1" s="1" t="s">
        <v>29</v>
      </c>
      <c r="E1" s="1" t="s">
        <v>39</v>
      </c>
      <c r="F1" s="1" t="s">
        <v>2</v>
      </c>
      <c r="G1" s="1" t="s">
        <v>3</v>
      </c>
      <c r="H1" s="1" t="s">
        <v>33</v>
      </c>
      <c r="I1" s="1" t="s">
        <v>4</v>
      </c>
      <c r="J1" s="2" t="s">
        <v>5</v>
      </c>
      <c r="K1" s="1" t="s">
        <v>6</v>
      </c>
      <c r="L1" s="1" t="s">
        <v>7</v>
      </c>
      <c r="M1" s="2" t="s">
        <v>99</v>
      </c>
      <c r="N1" s="1" t="s">
        <v>98</v>
      </c>
      <c r="O1" s="1" t="s">
        <v>59</v>
      </c>
    </row>
    <row r="2" spans="1:15" x14ac:dyDescent="0.25">
      <c r="A2" s="4">
        <v>1</v>
      </c>
      <c r="B2" t="s">
        <v>8</v>
      </c>
      <c r="C2" t="s">
        <v>9</v>
      </c>
      <c r="D2" t="s">
        <v>34</v>
      </c>
      <c r="E2" t="s">
        <v>40</v>
      </c>
      <c r="F2" s="6">
        <v>12.94</v>
      </c>
      <c r="G2">
        <v>1000</v>
      </c>
      <c r="H2" s="5">
        <f>F2*G2</f>
        <v>12940</v>
      </c>
      <c r="I2">
        <f>H2/SUM($H$2:$H$13)</f>
        <v>6.8429854771647092E-2</v>
      </c>
      <c r="J2" s="19">
        <f>VLOOKUP(C2,Growth!$O$2:$S$12,5,FALSE)</f>
        <v>0.41537659794342274</v>
      </c>
      <c r="K2">
        <v>0</v>
      </c>
      <c r="L2" s="35">
        <f>VLOOKUP(Summary!C2,Growth!$O$2:$T$12,6,FALSE)</f>
        <v>0.5161333436667066</v>
      </c>
      <c r="M2">
        <v>13.092000000000001</v>
      </c>
      <c r="N2" s="35">
        <f>(M2)/(SUM($M$2:$M$13))</f>
        <v>9.921992765403077E-3</v>
      </c>
      <c r="O2" s="26" t="s">
        <v>70</v>
      </c>
    </row>
    <row r="3" spans="1:15" x14ac:dyDescent="0.25">
      <c r="A3" s="4">
        <v>2</v>
      </c>
      <c r="B3" t="s">
        <v>10</v>
      </c>
      <c r="C3" t="s">
        <v>11</v>
      </c>
      <c r="D3" t="s">
        <v>35</v>
      </c>
      <c r="E3" t="s">
        <v>41</v>
      </c>
      <c r="F3" s="6">
        <v>64.599999999999994</v>
      </c>
      <c r="G3">
        <v>50</v>
      </c>
      <c r="H3" s="5">
        <f t="shared" ref="H3:H13" si="0">F3*G3</f>
        <v>3229.9999999999995</v>
      </c>
      <c r="I3">
        <f t="shared" ref="I3:I13" si="1">H3/SUM($H$2:$H$13)</f>
        <v>1.7081022481639882E-2</v>
      </c>
      <c r="J3" s="19">
        <f>VLOOKUP(C3,Growth!$O$2:$S$12,5,FALSE)</f>
        <v>0.22429594006003062</v>
      </c>
      <c r="K3" s="34">
        <v>1.9800000000000002E-2</v>
      </c>
      <c r="L3" s="35">
        <f>VLOOKUP(Summary!C3,Growth!$O$2:$T$12,6,FALSE)</f>
        <v>0.30896203308157483</v>
      </c>
      <c r="M3">
        <v>7.9509999999999996</v>
      </c>
      <c r="N3" s="35">
        <f t="shared" ref="N3:N13" si="2">(M3)/(SUM($M$2:$M$13))</f>
        <v>6.0257993032172205E-3</v>
      </c>
      <c r="O3" s="27" t="s">
        <v>69</v>
      </c>
    </row>
    <row r="4" spans="1:15" x14ac:dyDescent="0.25">
      <c r="A4" s="4">
        <v>3</v>
      </c>
      <c r="B4" t="s">
        <v>12</v>
      </c>
      <c r="C4" t="s">
        <v>13</v>
      </c>
      <c r="D4" t="s">
        <v>36</v>
      </c>
      <c r="E4" t="s">
        <v>42</v>
      </c>
      <c r="F4" s="6">
        <v>111.34</v>
      </c>
      <c r="G4">
        <v>100</v>
      </c>
      <c r="H4" s="5">
        <f t="shared" si="0"/>
        <v>11134</v>
      </c>
      <c r="I4">
        <f t="shared" si="1"/>
        <v>5.8879289260241011E-2</v>
      </c>
      <c r="J4" s="19">
        <f>VLOOKUP(C4,Growth!$O$2:$S$12,5,FALSE)</f>
        <v>0.13463440513935954</v>
      </c>
      <c r="K4" s="34">
        <v>1.17E-2</v>
      </c>
      <c r="L4" s="35">
        <f>VLOOKUP(Summary!C4,Growth!$O$2:$T$12,6,FALSE)</f>
        <v>0.27863645639671658</v>
      </c>
      <c r="M4">
        <v>12.176</v>
      </c>
      <c r="N4" s="35">
        <f t="shared" si="2"/>
        <v>9.227786733237691E-3</v>
      </c>
      <c r="O4" s="27" t="s">
        <v>68</v>
      </c>
    </row>
    <row r="5" spans="1:15" x14ac:dyDescent="0.25">
      <c r="A5" s="4">
        <v>4</v>
      </c>
      <c r="B5" t="s">
        <v>14</v>
      </c>
      <c r="C5" t="s">
        <v>15</v>
      </c>
      <c r="D5" t="s">
        <v>37</v>
      </c>
      <c r="E5" t="s">
        <v>43</v>
      </c>
      <c r="F5" s="6">
        <v>1428</v>
      </c>
      <c r="G5">
        <v>20</v>
      </c>
      <c r="H5" s="5">
        <f t="shared" si="0"/>
        <v>28560</v>
      </c>
      <c r="I5">
        <f t="shared" si="1"/>
        <v>0.15103219878502636</v>
      </c>
      <c r="J5" s="19">
        <f>VLOOKUP(C5,Growth!$O$2:$S$12,5,FALSE)</f>
        <v>0.41391858306826523</v>
      </c>
      <c r="K5">
        <v>0</v>
      </c>
      <c r="L5" s="35">
        <f>VLOOKUP(Summary!C5,Growth!$O$2:$T$12,6,FALSE)</f>
        <v>0.2701112310708112</v>
      </c>
      <c r="M5">
        <v>686.995</v>
      </c>
      <c r="N5" s="35">
        <f t="shared" si="2"/>
        <v>0.52065073478980184</v>
      </c>
      <c r="O5" s="27" t="s">
        <v>67</v>
      </c>
    </row>
    <row r="6" spans="1:15" x14ac:dyDescent="0.25">
      <c r="A6" s="4">
        <v>5</v>
      </c>
      <c r="B6" t="s">
        <v>16</v>
      </c>
      <c r="C6" t="s">
        <v>74</v>
      </c>
      <c r="D6" t="s">
        <v>38</v>
      </c>
      <c r="E6" t="s">
        <v>44</v>
      </c>
      <c r="F6" s="6">
        <v>14.46</v>
      </c>
      <c r="G6">
        <v>700</v>
      </c>
      <c r="H6" s="5">
        <f t="shared" si="0"/>
        <v>10122</v>
      </c>
      <c r="I6">
        <f t="shared" si="1"/>
        <v>5.3527588098810808E-2</v>
      </c>
      <c r="J6" s="19">
        <f>VLOOKUP(C6,Growth!$O$2:$S$12,5,TRUE)</f>
        <v>1.0649125804020745</v>
      </c>
      <c r="K6">
        <v>0</v>
      </c>
      <c r="L6" s="35">
        <f>VLOOKUP(Summary!C6,Growth!$O$2:$T$12,6,TRUE)</f>
        <v>0.63542666491102451</v>
      </c>
      <c r="M6">
        <v>2.4860000000000002</v>
      </c>
      <c r="N6" s="35">
        <f t="shared" si="2"/>
        <v>1.8840569824925182E-3</v>
      </c>
      <c r="O6" s="27" t="s">
        <v>66</v>
      </c>
    </row>
    <row r="7" spans="1:15" x14ac:dyDescent="0.25">
      <c r="A7" s="4">
        <v>6</v>
      </c>
      <c r="B7" t="s">
        <v>17</v>
      </c>
      <c r="C7" t="s">
        <v>18</v>
      </c>
      <c r="D7" t="s">
        <v>46</v>
      </c>
      <c r="E7" t="s">
        <v>45</v>
      </c>
      <c r="F7" s="6">
        <v>37.5</v>
      </c>
      <c r="G7">
        <v>50</v>
      </c>
      <c r="H7" s="5">
        <f t="shared" si="0"/>
        <v>1875</v>
      </c>
      <c r="I7">
        <f t="shared" si="1"/>
        <v>9.9154542269581369E-3</v>
      </c>
      <c r="J7" s="19">
        <f>VLOOKUP(C7,Growth!$O$2:$S$12,5,FALSE)</f>
        <v>5.9958099259628694E-2</v>
      </c>
      <c r="K7" s="34">
        <v>5.1299999999999998E-2</v>
      </c>
      <c r="L7" s="35">
        <f>VLOOKUP(Summary!C7,Growth!$O$2:$T$12,6,FALSE)</f>
        <v>0.15840515317960588</v>
      </c>
      <c r="M7">
        <v>239.851</v>
      </c>
      <c r="N7" s="35">
        <f t="shared" si="2"/>
        <v>0.18177512120185557</v>
      </c>
      <c r="O7" s="27" t="s">
        <v>65</v>
      </c>
    </row>
    <row r="8" spans="1:15" x14ac:dyDescent="0.25">
      <c r="A8" s="4">
        <v>7</v>
      </c>
      <c r="B8" t="s">
        <v>19</v>
      </c>
      <c r="C8" t="s">
        <v>20</v>
      </c>
      <c r="D8" t="s">
        <v>48</v>
      </c>
      <c r="E8" t="s">
        <v>47</v>
      </c>
      <c r="F8" s="6">
        <v>31.71</v>
      </c>
      <c r="G8">
        <v>550</v>
      </c>
      <c r="H8" s="5">
        <f t="shared" si="0"/>
        <v>17440.5</v>
      </c>
      <c r="I8">
        <f t="shared" si="1"/>
        <v>9.2229589037473803E-2</v>
      </c>
      <c r="J8" s="19">
        <f>VLOOKUP(C8,Growth!$O$2:$S$12,5,FALSE)</f>
        <v>0.23155176131734967</v>
      </c>
      <c r="K8" s="34">
        <v>1.95E-2</v>
      </c>
      <c r="L8" s="35">
        <f>VLOOKUP(Summary!C8,Growth!$O$2:$T$12,6,FALSE)</f>
        <v>0.2109924978273679</v>
      </c>
      <c r="M8">
        <v>27.696999999999999</v>
      </c>
      <c r="N8" s="35">
        <f t="shared" si="2"/>
        <v>2.0990638070834781E-2</v>
      </c>
      <c r="O8" s="27" t="s">
        <v>64</v>
      </c>
    </row>
    <row r="9" spans="1:15" x14ac:dyDescent="0.25">
      <c r="A9" s="4">
        <v>8</v>
      </c>
      <c r="B9" t="s">
        <v>21</v>
      </c>
      <c r="C9" t="s">
        <v>22</v>
      </c>
      <c r="D9" t="s">
        <v>50</v>
      </c>
      <c r="E9" t="s">
        <v>49</v>
      </c>
      <c r="F9" s="6">
        <v>198.35</v>
      </c>
      <c r="G9">
        <v>75</v>
      </c>
      <c r="H9" s="5">
        <f t="shared" si="0"/>
        <v>14876.25</v>
      </c>
      <c r="I9">
        <f t="shared" si="1"/>
        <v>7.8669213836685861E-2</v>
      </c>
      <c r="J9" s="19">
        <f>VLOOKUP(C9,Growth!$O$2:$S$12,5,FALSE)</f>
        <v>0.17243105826546201</v>
      </c>
      <c r="K9" s="34">
        <v>1.06E-2</v>
      </c>
      <c r="L9" s="35">
        <f>VLOOKUP(Summary!C9,Growth!$O$2:$T$12,6,FALSE)</f>
        <v>0.15972663810217985</v>
      </c>
      <c r="M9">
        <v>85.436999999999998</v>
      </c>
      <c r="N9" s="35">
        <f t="shared" si="2"/>
        <v>6.4749869836368976E-2</v>
      </c>
      <c r="O9" s="27" t="s">
        <v>63</v>
      </c>
    </row>
    <row r="10" spans="1:15" x14ac:dyDescent="0.25">
      <c r="A10" s="4">
        <v>9</v>
      </c>
      <c r="B10" t="s">
        <v>23</v>
      </c>
      <c r="C10" t="s">
        <v>24</v>
      </c>
      <c r="D10" t="s">
        <v>52</v>
      </c>
      <c r="E10" t="s">
        <v>51</v>
      </c>
      <c r="F10" s="6">
        <v>91.52</v>
      </c>
      <c r="G10">
        <v>300</v>
      </c>
      <c r="H10" s="5">
        <f t="shared" si="0"/>
        <v>27456</v>
      </c>
      <c r="I10">
        <f t="shared" si="1"/>
        <v>0.14519397933619338</v>
      </c>
      <c r="J10" s="19">
        <f>VLOOKUP(C10,Growth!$O$2:$S$12,5,FALSE)</f>
        <v>0.10054406506886782</v>
      </c>
      <c r="K10" s="34">
        <v>7.4000000000000003E-3</v>
      </c>
      <c r="L10" s="35">
        <f>VLOOKUP(Summary!C10,Growth!$O$2:$T$12,6,FALSE)</f>
        <v>0.27034129847662519</v>
      </c>
      <c r="M10">
        <v>12.029</v>
      </c>
      <c r="N10" s="35">
        <f t="shared" si="2"/>
        <v>9.1163803066783983E-3</v>
      </c>
      <c r="O10" s="27" t="s">
        <v>62</v>
      </c>
    </row>
    <row r="11" spans="1:15" x14ac:dyDescent="0.25">
      <c r="A11" s="4">
        <v>10</v>
      </c>
      <c r="B11" s="8" t="s">
        <v>25</v>
      </c>
      <c r="C11" s="8" t="s">
        <v>26</v>
      </c>
      <c r="D11" s="8" t="s">
        <v>53</v>
      </c>
      <c r="E11" s="8" t="s">
        <v>54</v>
      </c>
      <c r="F11" s="9"/>
      <c r="G11" s="8"/>
      <c r="H11" s="10">
        <f t="shared" si="0"/>
        <v>0</v>
      </c>
      <c r="I11" s="8">
        <f t="shared" si="1"/>
        <v>0</v>
      </c>
      <c r="J11" s="37">
        <v>0</v>
      </c>
      <c r="K11" s="38">
        <v>0</v>
      </c>
      <c r="L11" s="8"/>
      <c r="M11" s="8"/>
      <c r="N11" s="39"/>
      <c r="O11" s="40"/>
    </row>
    <row r="12" spans="1:15" x14ac:dyDescent="0.25">
      <c r="A12" s="4">
        <v>11</v>
      </c>
      <c r="B12" t="s">
        <v>27</v>
      </c>
      <c r="C12" t="s">
        <v>28</v>
      </c>
      <c r="D12" t="s">
        <v>55</v>
      </c>
      <c r="E12" t="s">
        <v>56</v>
      </c>
      <c r="F12" s="6">
        <v>170.64</v>
      </c>
      <c r="G12">
        <v>150</v>
      </c>
      <c r="H12" s="5">
        <f t="shared" si="0"/>
        <v>25595.999999999996</v>
      </c>
      <c r="I12">
        <f t="shared" si="1"/>
        <v>0.1353578487430509</v>
      </c>
      <c r="J12" s="19">
        <f>VLOOKUP(C12,Growth!$O$2:$S$12,5,FALSE)</f>
        <v>0.10529761677625604</v>
      </c>
      <c r="K12" s="34">
        <v>1.17E-2</v>
      </c>
      <c r="L12" s="35">
        <f>VLOOKUP(Summary!C12,Growth!$O$2:$T$12,6,FALSE)</f>
        <v>0.38232177766101899</v>
      </c>
      <c r="M12">
        <v>17.561</v>
      </c>
      <c r="N12" s="35">
        <f t="shared" si="2"/>
        <v>1.3308899706175024E-2</v>
      </c>
      <c r="O12" s="27" t="s">
        <v>61</v>
      </c>
    </row>
    <row r="13" spans="1:15" x14ac:dyDescent="0.25">
      <c r="A13" s="4">
        <v>12</v>
      </c>
      <c r="B13" t="s">
        <v>31</v>
      </c>
      <c r="C13" t="s">
        <v>32</v>
      </c>
      <c r="D13" t="s">
        <v>58</v>
      </c>
      <c r="E13" t="s">
        <v>57</v>
      </c>
      <c r="F13" s="6">
        <v>358.69</v>
      </c>
      <c r="G13">
        <v>100</v>
      </c>
      <c r="H13" s="5">
        <f t="shared" si="0"/>
        <v>35869</v>
      </c>
      <c r="I13">
        <f t="shared" si="1"/>
        <v>0.18968396142227276</v>
      </c>
      <c r="J13" s="19">
        <f>VLOOKUP(C13,Growth!$O$2:$S$12,5,FALSE)</f>
        <v>0.40060261730235047</v>
      </c>
      <c r="K13" s="34">
        <v>1.9E-2</v>
      </c>
      <c r="L13" s="35">
        <f>VLOOKUP(Summary!C13,Growth!$O$2:$T$12,6,FALSE)</f>
        <v>0.22713573603292284</v>
      </c>
      <c r="M13">
        <v>214.21799999999999</v>
      </c>
      <c r="N13" s="35">
        <f t="shared" si="2"/>
        <v>0.16234872030393491</v>
      </c>
      <c r="O13" s="27" t="s">
        <v>60</v>
      </c>
    </row>
    <row r="15" spans="1:15" x14ac:dyDescent="0.25">
      <c r="H15" s="7">
        <f>SUM(H2:H13)</f>
        <v>189098.75</v>
      </c>
      <c r="N15" s="36">
        <f>SUM(N2:N13)</f>
        <v>0.99999999999999989</v>
      </c>
    </row>
    <row r="17" spans="9:28" x14ac:dyDescent="0.25">
      <c r="I17" s="72" t="s">
        <v>82</v>
      </c>
      <c r="J17" s="12" t="s">
        <v>71</v>
      </c>
      <c r="K17" s="22">
        <f>SUMPRODUCT(I2:I13,J2:J13)</f>
        <v>0.30005437260323187</v>
      </c>
      <c r="L17" s="77" t="s">
        <v>117</v>
      </c>
      <c r="M17" s="78"/>
      <c r="N17" s="78"/>
      <c r="O17" s="23" t="s">
        <v>83</v>
      </c>
    </row>
    <row r="18" spans="9:28" ht="15.75" thickBot="1" x14ac:dyDescent="0.3">
      <c r="I18" s="73"/>
      <c r="J18" s="13" t="s">
        <v>72</v>
      </c>
      <c r="K18" s="11"/>
      <c r="P18" s="41"/>
      <c r="Q18" s="74" t="s">
        <v>115</v>
      </c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5"/>
    </row>
    <row r="19" spans="9:28" ht="15.75" thickTop="1" x14ac:dyDescent="0.25">
      <c r="P19" s="27"/>
      <c r="Q19" s="42"/>
      <c r="R19" s="42" t="s">
        <v>107</v>
      </c>
      <c r="S19" s="42" t="s">
        <v>106</v>
      </c>
      <c r="T19" s="42" t="s">
        <v>105</v>
      </c>
      <c r="U19" s="42" t="s">
        <v>104</v>
      </c>
      <c r="V19" s="42" t="s">
        <v>108</v>
      </c>
      <c r="W19" s="42" t="s">
        <v>109</v>
      </c>
      <c r="X19" s="42" t="s">
        <v>110</v>
      </c>
      <c r="Y19" s="42" t="s">
        <v>111</v>
      </c>
      <c r="Z19" s="42" t="s">
        <v>112</v>
      </c>
      <c r="AA19" s="42" t="s">
        <v>113</v>
      </c>
      <c r="AB19" s="31" t="s">
        <v>114</v>
      </c>
    </row>
    <row r="20" spans="9:28" x14ac:dyDescent="0.25">
      <c r="P20" s="27"/>
      <c r="Q20" s="51" t="s">
        <v>100</v>
      </c>
      <c r="R20" s="52" t="str">
        <f>Q21</f>
        <v>AMD</v>
      </c>
      <c r="S20" s="52" t="str">
        <f>Q22</f>
        <v>ALK</v>
      </c>
      <c r="T20" s="52" t="str">
        <f>Q23</f>
        <v>ALB</v>
      </c>
      <c r="U20" s="52" t="str">
        <f>Q24</f>
        <v>AMZN</v>
      </c>
      <c r="V20" s="52" t="str">
        <f>Q25</f>
        <v>APHQF</v>
      </c>
      <c r="W20" s="52" t="str">
        <f>Q26</f>
        <v>T</v>
      </c>
      <c r="X20" s="52" t="str">
        <f>Q27</f>
        <v>GLW</v>
      </c>
      <c r="Y20" s="52" t="str">
        <f>Q28</f>
        <v>COST</v>
      </c>
      <c r="Z20" s="52" t="str">
        <f>Q29</f>
        <v>FMC</v>
      </c>
      <c r="AA20" s="52" t="str">
        <f>Q30</f>
        <v>WYNN</v>
      </c>
      <c r="AB20" s="53" t="str">
        <f>Q31</f>
        <v>BA</v>
      </c>
    </row>
    <row r="21" spans="9:28" x14ac:dyDescent="0.25">
      <c r="J21" s="79" t="s">
        <v>121</v>
      </c>
      <c r="K21" s="79"/>
      <c r="L21" s="79"/>
      <c r="M21" s="79"/>
      <c r="N21" s="79"/>
      <c r="P21" s="27" t="s">
        <v>107</v>
      </c>
      <c r="Q21" s="52" t="str">
        <f t="shared" ref="Q21:Q29" si="3">C2</f>
        <v>AMD</v>
      </c>
      <c r="R21" s="54">
        <f>L2</f>
        <v>0.5161333436667066</v>
      </c>
      <c r="S21" s="52">
        <f>_xlfn.COVARIANCE.S(Growth!$D$3:$D$61,Growth!$C$3:$C$61)</f>
        <v>-5.5809313537187838E-4</v>
      </c>
      <c r="T21" s="52">
        <f>_xlfn.COVARIANCE.S(Growth!$D$3:$D$61,Growth!$B$3:$B$61)</f>
        <v>3.9127939665704959E-3</v>
      </c>
      <c r="U21" s="52">
        <f>_xlfn.COVARIANCE.S(Growth!$D$3:$D$61,Growth!$E$3:$E$61)</f>
        <v>2.5940495247082861E-3</v>
      </c>
      <c r="V21" s="52">
        <f>_xlfn.COVARIANCE.S(Growth!$D$3:$D$61,Growth!$F$3:$F$61)</f>
        <v>3.6085379133344855E-3</v>
      </c>
      <c r="W21" s="52">
        <f>_xlfn.COVARIANCE.S(Growth!$D$3:$D$61,Growth!$K$3:$K$61)</f>
        <v>1.06198924453237E-3</v>
      </c>
      <c r="X21" s="52">
        <f>_xlfn.COVARIANCE.S(Growth!$D$3:$D$61,Growth!$J$3:$J$61)</f>
        <v>2.4778296108549942E-3</v>
      </c>
      <c r="Y21" s="52">
        <f>_xlfn.COVARIANCE.S(Growth!$D$3:$D$61,Growth!$H$3:$H$61)</f>
        <v>1.2715568975692597E-3</v>
      </c>
      <c r="Z21" s="52">
        <f>_xlfn.COVARIANCE.S(Growth!$D$3:$D$61,Growth!$I$3:$I$61)</f>
        <v>3.5638418553575191E-3</v>
      </c>
      <c r="AA21" s="52">
        <f>_xlfn.COVARIANCE.S(Growth!$D$3:$D$61,Growth!$L$3:$L$61)</f>
        <v>1.751647146661847E-3</v>
      </c>
      <c r="AB21" s="53">
        <f>_xlfn.COVARIANCE.S(Growth!$D$3:$D$61,Growth!$G$3:$G$61)</f>
        <v>4.2017932227561136E-3</v>
      </c>
    </row>
    <row r="22" spans="9:28" ht="15.75" thickBot="1" x14ac:dyDescent="0.3">
      <c r="I22" s="70" t="str">
        <f>C1</f>
        <v>Ticker</v>
      </c>
      <c r="J22" s="1" t="s">
        <v>122</v>
      </c>
      <c r="K22" s="1" t="s">
        <v>124</v>
      </c>
      <c r="L22" s="1" t="s">
        <v>128</v>
      </c>
      <c r="M22" s="1" t="s">
        <v>129</v>
      </c>
      <c r="N22" s="1" t="s">
        <v>126</v>
      </c>
      <c r="P22" s="27" t="s">
        <v>106</v>
      </c>
      <c r="Q22" s="52" t="str">
        <f t="shared" si="3"/>
        <v>ALK</v>
      </c>
      <c r="R22" s="52">
        <f>_xlfn.COVARIANCE.S(Growth!C3:C61,Growth!$D$3:$D$61)</f>
        <v>-5.5809313537187838E-4</v>
      </c>
      <c r="S22" s="54">
        <f>L3</f>
        <v>0.30896203308157483</v>
      </c>
      <c r="T22" s="52">
        <f>_xlfn.COVARIANCE.S(Growth!$C$3:$C$61,Growth!$B$3:$B$61)</f>
        <v>-2.4898248580422283E-4</v>
      </c>
      <c r="U22" s="52">
        <f>_xlfn.COVARIANCE.S(Growth!$C$3:$C$61,Growth!$E$3:$E$61)</f>
        <v>1.8124337071170158E-4</v>
      </c>
      <c r="V22" s="52">
        <f>_xlfn.COVARIANCE.S(Growth!$C$3:$C$61,Growth!$F$3:$F$61)</f>
        <v>1.6273267043160271E-3</v>
      </c>
      <c r="W22" s="52">
        <f>_xlfn.COVARIANCE.S(Growth!$C$3:$C$61,Growth!$K$3:$K$61)</f>
        <v>5.2526518277106371E-4</v>
      </c>
      <c r="X22" s="52">
        <f>_xlfn.COVARIANCE.S(Growth!$C$3:$C$61,Growth!$J$3:$J$61)</f>
        <v>1.9518279745899668E-3</v>
      </c>
      <c r="Y22" s="52">
        <f>_xlfn.COVARIANCE.S(Growth!$C$3:$C$61,Growth!$H$3:$H$61)</f>
        <v>1.5607488646575559E-3</v>
      </c>
      <c r="Z22" s="52">
        <f>_xlfn.COVARIANCE.S(Growth!$C$3:$C$61,Growth!$I$3:$I$61)</f>
        <v>-4.0475793047596218E-4</v>
      </c>
      <c r="AA22" s="52">
        <f>_xlfn.COVARIANCE.S(Growth!$C$3:$C$61,Growth!$L$3:$L$61)</f>
        <v>6.722113961447943E-4</v>
      </c>
      <c r="AB22" s="53">
        <f>_xlfn.COVARIANCE.S(Growth!$C$3:$C$61,Growth!$G$3:$G$61)</f>
        <v>1.1542009275400998E-3</v>
      </c>
    </row>
    <row r="23" spans="9:28" x14ac:dyDescent="0.25">
      <c r="I23" s="31" t="str">
        <f t="shared" ref="I23:I31" si="4">C2</f>
        <v>AMD</v>
      </c>
      <c r="J23" s="66">
        <f>VLOOKUP(I23,$C$2:$N$13,7,FALSE)</f>
        <v>6.8429854771647092E-2</v>
      </c>
      <c r="K23" s="66">
        <v>4.4427312043474219E-3</v>
      </c>
      <c r="L23" s="34">
        <v>0.01</v>
      </c>
      <c r="M23">
        <v>4.660181759314889E-3</v>
      </c>
      <c r="N23" s="35">
        <f>VLOOKUP(I23,$C$2:$J$13,8,FALSE)</f>
        <v>0.41537659794342274</v>
      </c>
      <c r="P23" s="27" t="s">
        <v>105</v>
      </c>
      <c r="Q23" s="52" t="str">
        <f t="shared" si="3"/>
        <v>ALB</v>
      </c>
      <c r="R23" s="52">
        <f>_xlfn.COVARIANCE.S(Growth!$B$3:$B$61,Growth!$D$3:$D$61)</f>
        <v>3.9127939665704959E-3</v>
      </c>
      <c r="S23" s="52">
        <f>_xlfn.COVARIANCE.S(Growth!$B$3:$B$61,Growth!$C$3:$C$61)</f>
        <v>-2.4898248580422283E-4</v>
      </c>
      <c r="T23" s="54">
        <f>L4</f>
        <v>0.27863645639671658</v>
      </c>
      <c r="U23" s="52">
        <f>_xlfn.COVARIANCE.S(Growth!$B$3:$B$61,Growth!$E$3:$E$61)</f>
        <v>1.3399291110983075E-3</v>
      </c>
      <c r="V23" s="52">
        <f>_xlfn.COVARIANCE.S(Growth!$B$3:$B$61,Growth!$F$3:$F$61)</f>
        <v>2.9939738226685917E-3</v>
      </c>
      <c r="W23" s="52">
        <f>_xlfn.COVARIANCE.S(Growth!$B$3:$B$61,Growth!$K$3:$K$61)</f>
        <v>8.2883038836160656E-4</v>
      </c>
      <c r="X23" s="52">
        <f>_xlfn.COVARIANCE.S(Growth!$B$3:$B$61,Growth!$J$3:$J$61)</f>
        <v>1.9757548739275069E-3</v>
      </c>
      <c r="Y23" s="52">
        <f>_xlfn.COVARIANCE.S(Growth!$B$3:$B$61,Growth!$H$3:$H$61)</f>
        <v>5.7172120267473189E-4</v>
      </c>
      <c r="Z23" s="52">
        <f>_xlfn.COVARIANCE.S(Growth!$B$3:$B$61,Growth!$I$3:$I$61)</f>
        <v>3.3864906311990234E-3</v>
      </c>
      <c r="AA23" s="52">
        <f>_xlfn.COVARIANCE.S(Growth!$B$3:$B$61,Growth!$L$3:$L$61)</f>
        <v>2.631487675418522E-3</v>
      </c>
      <c r="AB23" s="53">
        <f>_xlfn.COVARIANCE.S(Growth!$B$3:$B$61,Growth!$G$3:$G$61)</f>
        <v>6.7991059267800199E-4</v>
      </c>
    </row>
    <row r="24" spans="9:28" x14ac:dyDescent="0.25">
      <c r="I24" s="31" t="str">
        <f t="shared" si="4"/>
        <v>ALK</v>
      </c>
      <c r="J24" s="66">
        <f t="shared" ref="J24:K33" si="5">VLOOKUP(I24,$C$2:$N$13,7,FALSE)</f>
        <v>1.7081022481639882E-2</v>
      </c>
      <c r="K24" s="66">
        <v>5.2488453645950547E-2</v>
      </c>
      <c r="L24" s="34">
        <v>0.01</v>
      </c>
      <c r="M24">
        <v>5.5081447785573188E-2</v>
      </c>
      <c r="N24" s="35">
        <f>VLOOKUP(I24,$C$2:$J$13,8,FALSE)</f>
        <v>0.22429594006003062</v>
      </c>
      <c r="P24" s="27" t="s">
        <v>104</v>
      </c>
      <c r="Q24" s="52" t="str">
        <f t="shared" si="3"/>
        <v>AMZN</v>
      </c>
      <c r="R24" s="52">
        <f>_xlfn.COVARIANCE.S(Growth!$E$3:$E$61,Growth!$D$3:$D$61)</f>
        <v>2.5940495247082861E-3</v>
      </c>
      <c r="S24" s="52">
        <f>_xlfn.COVARIANCE.S(Growth!$E$3:$E$61,Growth!$C$3:$C$61)</f>
        <v>1.8124337071170158E-4</v>
      </c>
      <c r="T24" s="52">
        <f>_xlfn.COVARIANCE.S(Growth!$E$3:$E$61,Growth!$B$3:$B$61)</f>
        <v>1.3399291110983075E-3</v>
      </c>
      <c r="U24" s="54">
        <f>L5</f>
        <v>0.2701112310708112</v>
      </c>
      <c r="V24" s="52">
        <f>_xlfn.COVARIANCE.S(Growth!$E$3:$E$61,Growth!$F$3:$F$61)</f>
        <v>-2.0329843616351761E-3</v>
      </c>
      <c r="W24" s="52">
        <f>_xlfn.COVARIANCE.S(Growth!$E$3:$E$61,Growth!$K$3:$K$61)</f>
        <v>-1.5306186115725018E-4</v>
      </c>
      <c r="X24" s="52">
        <f>_xlfn.COVARIANCE.S(Growth!$E$3:$E$61,Growth!$J$3:$J$61)</f>
        <v>7.9960608096479391E-4</v>
      </c>
      <c r="Y24" s="52">
        <f>_xlfn.COVARIANCE.S(Growth!$E$3:$E$61,Growth!$H$3:$H$61)</f>
        <v>1.1390087869097942E-3</v>
      </c>
      <c r="Z24" s="52">
        <f>_xlfn.COVARIANCE.S(Growth!$E$3:$E$61,Growth!$I$3:$I$61)</f>
        <v>1.6284342812087989E-3</v>
      </c>
      <c r="AA24" s="52">
        <f>_xlfn.COVARIANCE.S(Growth!$E$3:$E$61,Growth!$L$3:$L$61)</f>
        <v>1.4678166532752085E-3</v>
      </c>
      <c r="AB24" s="53">
        <f>_xlfn.COVARIANCE.S(Growth!$E$3:$E$61,Growth!$G$3:$G$61)</f>
        <v>2.5393718243469626E-3</v>
      </c>
    </row>
    <row r="25" spans="9:28" x14ac:dyDescent="0.25">
      <c r="I25" s="31" t="str">
        <f t="shared" si="4"/>
        <v>ALB</v>
      </c>
      <c r="J25" s="66">
        <f t="shared" si="5"/>
        <v>5.8879289260241011E-2</v>
      </c>
      <c r="K25" s="66">
        <v>5.4909049048925525E-2</v>
      </c>
      <c r="L25" s="34">
        <v>0.01</v>
      </c>
      <c r="M25">
        <v>5.3017323621366047E-2</v>
      </c>
      <c r="N25" s="35">
        <f>VLOOKUP(I25,$C$2:$J$13,8,FALSE)</f>
        <v>0.13463440513935954</v>
      </c>
      <c r="P25" s="27" t="s">
        <v>108</v>
      </c>
      <c r="Q25" s="52" t="str">
        <f t="shared" si="3"/>
        <v>APHQF</v>
      </c>
      <c r="R25" s="52">
        <f>_xlfn.COVARIANCE.S(Growth!$F$3:$F$61,Growth!$D$3:$D$61)</f>
        <v>3.6085379133344855E-3</v>
      </c>
      <c r="S25" s="52">
        <f>_xlfn.COVARIANCE.S(Growth!$F$3:$F$61,Growth!$C$3:$C$61)</f>
        <v>1.6273267043160271E-3</v>
      </c>
      <c r="T25" s="52">
        <f>_xlfn.COVARIANCE.S(Growth!$F$3:$F$61,Growth!$B$3:$B$61)</f>
        <v>2.9939738226685917E-3</v>
      </c>
      <c r="U25" s="52">
        <f>_xlfn.COVARIANCE.S(Growth!$F$3:$F$61,Growth!$E$3:$E$61)</f>
        <v>-2.0329843616351761E-3</v>
      </c>
      <c r="V25" s="54">
        <f>L6</f>
        <v>0.63542666491102451</v>
      </c>
      <c r="W25" s="52">
        <f>_xlfn.COVARIANCE.S(Growth!$F$3:$F$61,Growth!$K$3:$K$61)</f>
        <v>4.3123411801042382E-4</v>
      </c>
      <c r="X25" s="52">
        <f>_xlfn.COVARIANCE.S(Growth!$F$3:$F$61,Growth!$J$3:$J$61)</f>
        <v>2.0713990630020088E-3</v>
      </c>
      <c r="Y25" s="52">
        <f>_xlfn.COVARIANCE.S(Growth!$F$3:$F$61,Growth!$H$3:$H$61)</f>
        <v>1.3794619736382013E-3</v>
      </c>
      <c r="Z25" s="52">
        <f>_xlfn.COVARIANCE.S(Growth!$F$3:$F$61,Growth!$I$3:$I$61)</f>
        <v>2.4867834309780044E-3</v>
      </c>
      <c r="AA25" s="52">
        <f>_xlfn.COVARIANCE.S(Growth!$F$3:$F$61,Growth!$L$3:$L$61)</f>
        <v>-1.0892687551929073E-3</v>
      </c>
      <c r="AB25" s="53">
        <f>_xlfn.COVARIANCE.S(Growth!$F$3:$F$61,Growth!$G$3:$G$61)</f>
        <v>1.4966244958511373E-3</v>
      </c>
    </row>
    <row r="26" spans="9:28" x14ac:dyDescent="0.25">
      <c r="I26" s="31" t="str">
        <f t="shared" si="4"/>
        <v>AMZN</v>
      </c>
      <c r="J26" s="66">
        <f t="shared" si="5"/>
        <v>0.15103219878502636</v>
      </c>
      <c r="K26" s="66">
        <v>7.2245573059216014E-2</v>
      </c>
      <c r="L26" s="34">
        <v>0.01</v>
      </c>
      <c r="M26">
        <v>6.8683382522101197E-2</v>
      </c>
      <c r="N26" s="35">
        <f>VLOOKUP(I26,$C$2:$J$13,8,FALSE)</f>
        <v>0.41391858306826523</v>
      </c>
      <c r="P26" s="27" t="s">
        <v>109</v>
      </c>
      <c r="Q26" s="52" t="str">
        <f t="shared" si="3"/>
        <v>T</v>
      </c>
      <c r="R26" s="52">
        <f>_xlfn.COVARIANCE.S(Growth!$K$3:$K$61,Growth!$D$3:$D$61)</f>
        <v>1.06198924453237E-3</v>
      </c>
      <c r="S26" s="52">
        <f>_xlfn.COVARIANCE.S(Growth!$K$3:$K$61,Growth!$C$3:$C$61)</f>
        <v>5.2526518277106371E-4</v>
      </c>
      <c r="T26" s="52">
        <f>_xlfn.COVARIANCE.S(Growth!$K$3:$K$61,Growth!$B$3:$B$61)</f>
        <v>8.2883038836160656E-4</v>
      </c>
      <c r="U26" s="52">
        <f>_xlfn.COVARIANCE.S(Growth!$K$3:$K$61,Growth!$E$3:$E$61)</f>
        <v>-1.5306186115725018E-4</v>
      </c>
      <c r="V26" s="52">
        <f>_xlfn.COVARIANCE.S(Growth!$K$3:$K$61,Growth!$F$3:$F$61)</f>
        <v>4.3123411801042382E-4</v>
      </c>
      <c r="W26" s="54">
        <f>L7</f>
        <v>0.15840515317960588</v>
      </c>
      <c r="X26" s="52">
        <f>_xlfn.COVARIANCE.S(Growth!$K$3:$K$61,Growth!$J$3:$J$61)</f>
        <v>4.4941983138112871E-4</v>
      </c>
      <c r="Y26" s="52">
        <f>_xlfn.COVARIANCE.S(Growth!$K$3:$K$61,Growth!$H$3:$H$61)</f>
        <v>4.2939163103945067E-4</v>
      </c>
      <c r="Z26" s="52">
        <f>_xlfn.COVARIANCE.S(Growth!$K$3:$K$61,Growth!$I$3:$I$61)</f>
        <v>4.8673600589977468E-4</v>
      </c>
      <c r="AA26" s="52">
        <f>_xlfn.COVARIANCE.S(Growth!$K$3:$K$61,Growth!$L$3:$L$61)</f>
        <v>6.9006024757322488E-4</v>
      </c>
      <c r="AB26" s="53">
        <f>_xlfn.COVARIANCE.S(Growth!$K$3:$K$61,Growth!$G$3:$G$61)</f>
        <v>2.1637922709517578E-4</v>
      </c>
    </row>
    <row r="27" spans="9:28" x14ac:dyDescent="0.25">
      <c r="I27" s="31" t="str">
        <f t="shared" si="4"/>
        <v>APHQF</v>
      </c>
      <c r="J27" s="66">
        <f t="shared" si="5"/>
        <v>5.3527588098810808E-2</v>
      </c>
      <c r="K27" s="66">
        <v>1.0517294567959948E-2</v>
      </c>
      <c r="L27" s="34">
        <v>0.90000002059099238</v>
      </c>
      <c r="M27">
        <v>1.0426175437675596E-2</v>
      </c>
      <c r="N27" s="35">
        <f>VLOOKUP(I27,$C$2:$J$13,8,FALSE)</f>
        <v>1.0649125804020745</v>
      </c>
      <c r="P27" s="27" t="s">
        <v>110</v>
      </c>
      <c r="Q27" s="52" t="str">
        <f t="shared" si="3"/>
        <v>GLW</v>
      </c>
      <c r="R27" s="52">
        <f>_xlfn.COVARIANCE.S(Growth!$J$3:$J$61,Growth!$D$3:$D$61)</f>
        <v>2.4778296108549942E-3</v>
      </c>
      <c r="S27" s="52">
        <f>_xlfn.COVARIANCE.S(Growth!$J$3:$J$61,Growth!$C$3:$C$61)</f>
        <v>1.9518279745899668E-3</v>
      </c>
      <c r="T27" s="52">
        <f>_xlfn.COVARIANCE.S(Growth!$J$3:$J$61,Growth!$B$3:$B$61)</f>
        <v>1.9757548739275069E-3</v>
      </c>
      <c r="U27" s="52">
        <f>_xlfn.COVARIANCE.S(Growth!$J$3:$J$61,Growth!$E$3:$E$61)</f>
        <v>7.9960608096479391E-4</v>
      </c>
      <c r="V27" s="52">
        <f>_xlfn.COVARIANCE.S(Growth!$J$3:$J$61,Growth!$F$3:$F$61)</f>
        <v>2.0713990630020088E-3</v>
      </c>
      <c r="W27" s="52">
        <f>_xlfn.COVARIANCE.S(Growth!$J$3:$J$61,Growth!$K$3:$K$61)</f>
        <v>4.4941983138112871E-4</v>
      </c>
      <c r="X27" s="54">
        <f>L8</f>
        <v>0.2109924978273679</v>
      </c>
      <c r="Y27" s="52">
        <f>_xlfn.COVARIANCE.S(Growth!$J$3:$J$61,Growth!$H$3:$H$61)</f>
        <v>8.497970392039269E-4</v>
      </c>
      <c r="Z27" s="52">
        <f>_xlfn.COVARIANCE.S(Growth!$J$3:$J$61,Growth!$I$3:$I$61)</f>
        <v>1.9911637018910867E-3</v>
      </c>
      <c r="AA27" s="52">
        <f>_xlfn.COVARIANCE.S(Growth!$J$3:$J$61,Growth!$L$3:$L$61)</f>
        <v>2.0633101676640338E-3</v>
      </c>
      <c r="AB27" s="53">
        <f>_xlfn.COVARIANCE.S(Growth!$T$3:$T$61,Growth!$G$3:$G$61)</f>
        <v>1.4377954227548883E-4</v>
      </c>
    </row>
    <row r="28" spans="9:28" x14ac:dyDescent="0.25">
      <c r="I28" s="31" t="str">
        <f t="shared" si="4"/>
        <v>T</v>
      </c>
      <c r="J28" s="66">
        <f t="shared" si="5"/>
        <v>9.9154542269581369E-3</v>
      </c>
      <c r="K28" s="66">
        <v>0.27612368767118201</v>
      </c>
      <c r="L28" s="34">
        <v>0.01</v>
      </c>
      <c r="M28">
        <v>0.2743751497512687</v>
      </c>
      <c r="N28" s="35">
        <f>VLOOKUP(I28,$C$2:$J$13,8,FALSE)</f>
        <v>5.9958099259628694E-2</v>
      </c>
      <c r="P28" s="27" t="s">
        <v>111</v>
      </c>
      <c r="Q28" s="52" t="str">
        <f t="shared" si="3"/>
        <v>COST</v>
      </c>
      <c r="R28" s="52">
        <f>_xlfn.COVARIANCE.S(Growth!$H$3:$H$61,Growth!$D$3:$D$61)</f>
        <v>1.2715568975692597E-3</v>
      </c>
      <c r="S28" s="52">
        <f>_xlfn.COVARIANCE.S(Growth!$H$3:$H$61,Growth!$C$3:$C$61)</f>
        <v>1.5607488646575559E-3</v>
      </c>
      <c r="T28" s="52">
        <f>_xlfn.COVARIANCE.S(Growth!$H$3:$H$61,Growth!$B$3:$B$61)</f>
        <v>5.7172120267473189E-4</v>
      </c>
      <c r="U28" s="52">
        <f>_xlfn.COVARIANCE.S(Growth!$H$3:$H$61,Growth!$E$3:$E$61)</f>
        <v>1.1390087869097942E-3</v>
      </c>
      <c r="V28" s="52">
        <f>_xlfn.COVARIANCE.S(Growth!$H$3:$H$61,Growth!$F$3:$F$61)</f>
        <v>1.3794619736382013E-3</v>
      </c>
      <c r="W28" s="52">
        <f>_xlfn.COVARIANCE.S(Growth!$H$3:$H$61,Growth!$K$3:$K$61)</f>
        <v>4.2939163103945067E-4</v>
      </c>
      <c r="X28" s="52">
        <f>_xlfn.COVARIANCE.S(Growth!$H$3:$H$61,Growth!$J$3:$J$61)</f>
        <v>8.497970392039269E-4</v>
      </c>
      <c r="Y28" s="54">
        <f>L9</f>
        <v>0.15972663810217985</v>
      </c>
      <c r="Z28" s="52">
        <f>_xlfn.COVARIANCE.S(Growth!$H$3:$H$61,Growth!$I$3:$I$61)</f>
        <v>1.2944141898216214E-4</v>
      </c>
      <c r="AA28" s="52">
        <f>_xlfn.COVARIANCE.S(Growth!$H$3:$H$61,Growth!$L$3:$L$61)</f>
        <v>2.9353183780393802E-4</v>
      </c>
      <c r="AB28" s="53">
        <f>_xlfn.COVARIANCE.S(Growth!$H$3:$H$61,Growth!$G$3:$G$61)</f>
        <v>1.2977239129901958E-3</v>
      </c>
    </row>
    <row r="29" spans="9:28" x14ac:dyDescent="0.25">
      <c r="I29" s="31" t="str">
        <f t="shared" si="4"/>
        <v>GLW</v>
      </c>
      <c r="J29" s="66">
        <f t="shared" si="5"/>
        <v>9.2229589037473803E-2</v>
      </c>
      <c r="K29" s="66">
        <v>0.1118899563415767</v>
      </c>
      <c r="L29" s="34">
        <v>0.01</v>
      </c>
      <c r="M29">
        <v>0.11743491202744992</v>
      </c>
      <c r="N29" s="35">
        <f>VLOOKUP(I29,$C$2:$J$13,8,FALSE)</f>
        <v>0.23155176131734967</v>
      </c>
      <c r="P29" s="27" t="s">
        <v>112</v>
      </c>
      <c r="Q29" s="52" t="str">
        <f t="shared" si="3"/>
        <v>FMC</v>
      </c>
      <c r="R29" s="52">
        <f>_xlfn.COVARIANCE.S(Growth!$I$3:$I$61,Growth!$D$3:$D$61)</f>
        <v>3.5638418553575191E-3</v>
      </c>
      <c r="S29" s="52">
        <f>_xlfn.COVARIANCE.S(Growth!$I$3:$I$61,Growth!$C$3:$C$61)</f>
        <v>-4.0475793047596218E-4</v>
      </c>
      <c r="T29" s="52">
        <f>_xlfn.COVARIANCE.S(Growth!$I$3:$I$61,Growth!$B$3:$B$61)</f>
        <v>3.3864906311990234E-3</v>
      </c>
      <c r="U29" s="52">
        <f>_xlfn.COVARIANCE.S(Growth!$I$3:$I$61,Growth!$E$3:$E$61)</f>
        <v>1.6284342812087989E-3</v>
      </c>
      <c r="V29" s="52">
        <f>_xlfn.COVARIANCE.S(Growth!$I$3:$I$61,Growth!$F$3:$F$61)</f>
        <v>2.4867834309780044E-3</v>
      </c>
      <c r="W29" s="52">
        <f>_xlfn.COVARIANCE.S(Growth!$I$3:$I$61,Growth!$K$3:$K$61)</f>
        <v>4.8673600589977468E-4</v>
      </c>
      <c r="X29" s="52">
        <f>_xlfn.COVARIANCE.S(Growth!$I$3:$I$61,Growth!$J$3:$J$61)</f>
        <v>1.9911637018910867E-3</v>
      </c>
      <c r="Y29" s="52">
        <f>_xlfn.COVARIANCE.S(Growth!$I$3:$I$61,Growth!$H$3:$H$61)</f>
        <v>1.2944141898216214E-4</v>
      </c>
      <c r="Z29" s="54">
        <f>L10</f>
        <v>0.27034129847662519</v>
      </c>
      <c r="AA29" s="52">
        <f>_xlfn.COVARIANCE.S(Growth!$I$3:$I$61,Growth!$L$3:$L$61)</f>
        <v>4.9412412156908895E-3</v>
      </c>
      <c r="AB29" s="53">
        <f>_xlfn.COVARIANCE.S(Growth!$I$3:$I$61,Growth!$G$3:$G$61)</f>
        <v>1.3468202951926348E-3</v>
      </c>
    </row>
    <row r="30" spans="9:28" x14ac:dyDescent="0.25">
      <c r="I30" s="31" t="str">
        <f t="shared" si="4"/>
        <v>COST</v>
      </c>
      <c r="J30" s="66">
        <f t="shared" si="5"/>
        <v>7.8669213836685861E-2</v>
      </c>
      <c r="K30" s="66">
        <v>0.23373119779967444</v>
      </c>
      <c r="L30" s="34">
        <v>0.01</v>
      </c>
      <c r="M30">
        <v>0.23275030283614825</v>
      </c>
      <c r="N30" s="35">
        <f>VLOOKUP(I30,$C$2:$J$13,8,FALSE)</f>
        <v>0.17243105826546201</v>
      </c>
      <c r="P30" s="27" t="s">
        <v>113</v>
      </c>
      <c r="Q30" s="52" t="str">
        <f>C12</f>
        <v>WYNN</v>
      </c>
      <c r="R30" s="52">
        <f>_xlfn.COVARIANCE.S(Growth!$L$3:$L$61,Growth!$D$3:$D$61)</f>
        <v>1.751647146661847E-3</v>
      </c>
      <c r="S30" s="52">
        <f>_xlfn.COVARIANCE.S(Growth!$L$3:$L$61,Growth!$C$3:$C$61)</f>
        <v>6.722113961447943E-4</v>
      </c>
      <c r="T30" s="52">
        <f>_xlfn.COVARIANCE.S(Growth!$L$3:$L$61,Growth!$B$3:$B$61)</f>
        <v>2.631487675418522E-3</v>
      </c>
      <c r="U30" s="52">
        <f>_xlfn.COVARIANCE.S(Growth!$L$3:$L$61,Growth!$E$3:$E$61)</f>
        <v>1.4678166532752085E-3</v>
      </c>
      <c r="V30" s="52">
        <f>_xlfn.COVARIANCE.S(Growth!$L$3:$L$61,Growth!$F$3:$F$61)</f>
        <v>-1.0892687551929073E-3</v>
      </c>
      <c r="W30" s="52">
        <f>_xlfn.COVARIANCE.S(Growth!$L$3:$L$61,Growth!$K$3:$K$61)</f>
        <v>6.9006024757322488E-4</v>
      </c>
      <c r="X30" s="52">
        <f>_xlfn.COVARIANCE.S(Growth!$L$3:$L$61,Growth!$J$3:$J$61)</f>
        <v>2.0633101676640338E-3</v>
      </c>
      <c r="Y30" s="52">
        <f>_xlfn.COVARIANCE.S(Growth!$L$3:$L$61,Growth!$H$3:$H$61)</f>
        <v>2.9353183780393802E-4</v>
      </c>
      <c r="Z30" s="52">
        <f>_xlfn.COVARIANCE.S(Growth!$L$3:$L$61,Growth!$I$3:$I$61)</f>
        <v>4.9412412156908895E-3</v>
      </c>
      <c r="AA30" s="54">
        <f>L12</f>
        <v>0.38232177766101899</v>
      </c>
      <c r="AB30" s="53">
        <f>_xlfn.COVARIANCE.S(Growth!$L$3:$L$61,Growth!$G$3:$G$61)</f>
        <v>1.6000834201867916E-3</v>
      </c>
    </row>
    <row r="31" spans="9:28" x14ac:dyDescent="0.25">
      <c r="I31" s="31" t="str">
        <f t="shared" si="4"/>
        <v>FMC</v>
      </c>
      <c r="J31" s="66">
        <f t="shared" si="5"/>
        <v>0.14519397933619338</v>
      </c>
      <c r="K31" s="66">
        <v>6.2864996229992295E-2</v>
      </c>
      <c r="L31" s="34">
        <v>0.01</v>
      </c>
      <c r="M31">
        <v>6.0182658267072635E-2</v>
      </c>
      <c r="N31" s="35">
        <f>VLOOKUP(I31,$C$2:$J$13,8,FALSE)</f>
        <v>0.10054406506886782</v>
      </c>
      <c r="P31" s="43" t="s">
        <v>114</v>
      </c>
      <c r="Q31" s="55" t="str">
        <f>C13</f>
        <v>BA</v>
      </c>
      <c r="R31" s="55">
        <f>_xlfn.COVARIANCE.S(Growth!$G$3:$G$61,Growth!$D$3:$D$61)</f>
        <v>4.2017932227561136E-3</v>
      </c>
      <c r="S31" s="55">
        <f>_xlfn.COVARIANCE.S(Growth!$G$3:$G$61,Growth!$C$3:$C$61)</f>
        <v>1.1542009275400998E-3</v>
      </c>
      <c r="T31" s="55">
        <f>_xlfn.COVARIANCE.S(Growth!$G$3:$G$61,Growth!$B$3:$B$61)</f>
        <v>6.7991059267800199E-4</v>
      </c>
      <c r="U31" s="55">
        <f>_xlfn.COVARIANCE.S(Growth!$G$3:$G$61,Growth!$E$3:$E$61)</f>
        <v>2.5393718243469626E-3</v>
      </c>
      <c r="V31" s="55">
        <f>_xlfn.COVARIANCE.S(Growth!$G$3:$G$61,Growth!$F$3:$F$61)</f>
        <v>1.4966244958511373E-3</v>
      </c>
      <c r="W31" s="55">
        <f>_xlfn.COVARIANCE.S(Growth!$G$3:$G$61,Growth!$K$3:$K$61)</f>
        <v>2.1637922709517578E-4</v>
      </c>
      <c r="X31" s="55">
        <f>_xlfn.COVARIANCE.S(Growth!$G$3:$G$61,Growth!$J$3:$J$61)</f>
        <v>9.359031273342887E-4</v>
      </c>
      <c r="Y31" s="55">
        <f>_xlfn.COVARIANCE.S(Growth!$G$3:$G$61,Growth!$H$3:$H$61)</f>
        <v>1.2977239129901958E-3</v>
      </c>
      <c r="Z31" s="55">
        <f>_xlfn.COVARIANCE.S(Growth!$G$3:$G$61,Growth!$I$3:$I$61)</f>
        <v>1.3468202951926348E-3</v>
      </c>
      <c r="AA31" s="55">
        <f>_xlfn.COVARIANCE.S(Growth!$G$3:$G$61,Growth!$L$3:$L$61)</f>
        <v>1.6000834201867916E-3</v>
      </c>
      <c r="AB31" s="56">
        <f>L13</f>
        <v>0.22713573603292284</v>
      </c>
    </row>
    <row r="32" spans="9:28" x14ac:dyDescent="0.25">
      <c r="I32" s="31" t="str">
        <f>C12</f>
        <v>WYNN</v>
      </c>
      <c r="J32" s="66">
        <f t="shared" si="5"/>
        <v>0.1353578487430509</v>
      </c>
      <c r="K32" s="66">
        <v>2.4991129953769498E-2</v>
      </c>
      <c r="L32" s="34">
        <v>0.01</v>
      </c>
      <c r="M32">
        <v>2.5458360943614162E-2</v>
      </c>
      <c r="N32" s="35">
        <f>VLOOKUP(I32,$C$2:$J$13,8,FALSE)</f>
        <v>0.10529761677625604</v>
      </c>
    </row>
    <row r="33" spans="9:28" x14ac:dyDescent="0.25">
      <c r="I33" s="31" t="str">
        <f>C13</f>
        <v>BA</v>
      </c>
      <c r="J33" s="66">
        <f t="shared" si="5"/>
        <v>0.18968396142227276</v>
      </c>
      <c r="K33" s="66">
        <v>9.5795926093838649E-2</v>
      </c>
      <c r="L33" s="34">
        <v>0.01</v>
      </c>
      <c r="M33">
        <v>9.7930101604820421E-2</v>
      </c>
      <c r="N33" s="35">
        <f>VLOOKUP(I33,$C$2:$J$13,8,FALSE)</f>
        <v>0.40060261730235047</v>
      </c>
    </row>
    <row r="34" spans="9:28" ht="15.75" thickBot="1" x14ac:dyDescent="0.3">
      <c r="I34" s="67" t="s">
        <v>123</v>
      </c>
      <c r="J34" s="68">
        <f>SUM(J23:J33)</f>
        <v>1</v>
      </c>
      <c r="K34" s="68">
        <f>SUM(K23:K33)</f>
        <v>0.99999999561643316</v>
      </c>
      <c r="L34" s="68">
        <f>SUM(L23:L33)</f>
        <v>1.0000000205909925</v>
      </c>
      <c r="M34" s="68">
        <f>SUM(M23:M33)</f>
        <v>0.99999999655640504</v>
      </c>
      <c r="N34" s="69"/>
    </row>
    <row r="35" spans="9:28" ht="15.75" thickTop="1" x14ac:dyDescent="0.25">
      <c r="I35" t="s">
        <v>125</v>
      </c>
    </row>
    <row r="36" spans="9:28" ht="15.75" x14ac:dyDescent="0.25">
      <c r="I36" t="s">
        <v>126</v>
      </c>
      <c r="J36" s="66">
        <f t="array" ref="J36">MMULT(TRANSPOSE(J23:J33),$N$23:$N$33)</f>
        <v>0.30005437260323187</v>
      </c>
      <c r="K36" s="66">
        <f t="array" ref="K36">MMULT(TRANSPOSE(K23:K33),$N$23:$N$33)</f>
        <v>0.19220977845282841</v>
      </c>
      <c r="L36" s="66">
        <f t="array" ref="L36">MMULT(TRANSPOSE(L23:L33),$N$23:$N$33)</f>
        <v>0.98100745173148374</v>
      </c>
      <c r="M36" s="66">
        <f t="array" ref="M36">MMULT(TRANSPOSE(M23:M33),$N$23:$N$33)</f>
        <v>0.19269994821840233</v>
      </c>
      <c r="Q36" s="76" t="s">
        <v>116</v>
      </c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</row>
    <row r="37" spans="9:28" x14ac:dyDescent="0.25">
      <c r="I37" t="s">
        <v>103</v>
      </c>
      <c r="J37" s="66">
        <f t="array" ref="J37">SQRT(MMULT(MMULT(TRANSPOSE(J23:J33),$R$38:$AB$48),J23:J33))</f>
        <v>0.12712796230058057</v>
      </c>
      <c r="K37" s="66">
        <f t="array" ref="K37">SQRT(MMULT(MMULT(TRANSPOSE(K23:K33),$R$38:$AB$48),K23:K33))</f>
        <v>8.9077744066352924E-2</v>
      </c>
      <c r="L37" s="66">
        <f t="array" ref="L37">SQRT(MMULT(MMULT(TRANSPOSE(L23:L33),$R$38:$AB$48),L23:L33))</f>
        <v>0.5727049176965161</v>
      </c>
      <c r="M37" s="66">
        <f t="array" ref="M37">SQRT(MMULT(MMULT(TRANSPOSE(M23:M33),$R$38:$AB$48),M23:M33))</f>
        <v>8.9099872218608045E-2</v>
      </c>
      <c r="Q37" s="57" t="str">
        <f>Q20</f>
        <v>VAR/COV</v>
      </c>
      <c r="R37" s="58" t="str">
        <f t="shared" ref="R37:AB37" si="6">R20</f>
        <v>AMD</v>
      </c>
      <c r="S37" s="58" t="str">
        <f t="shared" si="6"/>
        <v>ALK</v>
      </c>
      <c r="T37" s="58" t="str">
        <f t="shared" si="6"/>
        <v>ALB</v>
      </c>
      <c r="U37" s="58" t="str">
        <f t="shared" si="6"/>
        <v>AMZN</v>
      </c>
      <c r="V37" s="58" t="str">
        <f t="shared" si="6"/>
        <v>APHQF</v>
      </c>
      <c r="W37" s="58" t="str">
        <f t="shared" si="6"/>
        <v>T</v>
      </c>
      <c r="X37" s="58" t="str">
        <f t="shared" si="6"/>
        <v>GLW</v>
      </c>
      <c r="Y37" s="58" t="str">
        <f t="shared" si="6"/>
        <v>COST</v>
      </c>
      <c r="Z37" s="58" t="str">
        <f t="shared" si="6"/>
        <v>FMC</v>
      </c>
      <c r="AA37" s="58" t="str">
        <f t="shared" si="6"/>
        <v>WYNN</v>
      </c>
      <c r="AB37" s="58" t="str">
        <f t="shared" si="6"/>
        <v>BA</v>
      </c>
    </row>
    <row r="38" spans="9:28" x14ac:dyDescent="0.25">
      <c r="I38" t="s">
        <v>127</v>
      </c>
      <c r="J38" s="71"/>
      <c r="Q38" s="58" t="str">
        <f t="shared" ref="Q38:Q47" si="7">Q21</f>
        <v>AMD</v>
      </c>
      <c r="R38" s="61">
        <f>R21^2</f>
        <v>0.26639362844457465</v>
      </c>
      <c r="S38" s="62">
        <f t="shared" ref="S38:AB39" si="8">S21*SQRT(12)</f>
        <v>-1.9332913316390172E-3</v>
      </c>
      <c r="T38" s="62">
        <f t="shared" si="8"/>
        <v>1.3554315899298116E-2</v>
      </c>
      <c r="U38" s="62">
        <f t="shared" si="8"/>
        <v>8.9860511482892976E-3</v>
      </c>
      <c r="V38" s="62">
        <f t="shared" si="8"/>
        <v>1.2500342013867813E-2</v>
      </c>
      <c r="W38" s="62">
        <f t="shared" si="8"/>
        <v>3.6788386572435064E-3</v>
      </c>
      <c r="X38" s="62">
        <f t="shared" si="8"/>
        <v>8.5834535569989379E-3</v>
      </c>
      <c r="Y38" s="62">
        <f t="shared" si="8"/>
        <v>4.4048023026092243E-3</v>
      </c>
      <c r="Z38" s="62">
        <f t="shared" si="8"/>
        <v>1.2345510327239514E-2</v>
      </c>
      <c r="AA38" s="62">
        <f t="shared" si="8"/>
        <v>6.067883709902743E-3</v>
      </c>
      <c r="AB38" s="62">
        <f t="shared" si="8"/>
        <v>1.4555438689424324E-2</v>
      </c>
    </row>
    <row r="39" spans="9:28" x14ac:dyDescent="0.25">
      <c r="Q39" s="58" t="str">
        <f t="shared" si="7"/>
        <v>ALK</v>
      </c>
      <c r="R39" s="62">
        <f>R22*SQRT(12)</f>
        <v>-1.9332913316390172E-3</v>
      </c>
      <c r="S39" s="61">
        <f>S22^2</f>
        <v>9.545753788590014E-2</v>
      </c>
      <c r="T39" s="62">
        <f t="shared" si="8"/>
        <v>-8.6250063121542128E-4</v>
      </c>
      <c r="U39" s="62">
        <f t="shared" si="8"/>
        <v>6.2784545321541618E-4</v>
      </c>
      <c r="V39" s="62">
        <f t="shared" si="8"/>
        <v>5.6372250647779478E-3</v>
      </c>
      <c r="W39" s="62">
        <f t="shared" si="8"/>
        <v>1.8195719680128696E-3</v>
      </c>
      <c r="X39" s="62">
        <f t="shared" si="8"/>
        <v>6.7613304392481564E-3</v>
      </c>
      <c r="Y39" s="62">
        <f t="shared" si="8"/>
        <v>5.406592662884656E-3</v>
      </c>
      <c r="Z39" s="62">
        <f t="shared" si="8"/>
        <v>-1.4021226007015955E-3</v>
      </c>
      <c r="AA39" s="62">
        <f t="shared" si="8"/>
        <v>2.3286085830991868E-3</v>
      </c>
      <c r="AB39" s="62">
        <f t="shared" si="8"/>
        <v>3.9982692972851544E-3</v>
      </c>
    </row>
    <row r="40" spans="9:28" x14ac:dyDescent="0.25">
      <c r="Q40" s="58" t="str">
        <f t="shared" si="7"/>
        <v>ALB</v>
      </c>
      <c r="R40" s="62">
        <f>R23*SQRT(12)</f>
        <v>1.3554315899298116E-2</v>
      </c>
      <c r="S40" s="62">
        <f t="shared" ref="S40:AB40" si="9">S23*SQRT(12)</f>
        <v>-8.6250063121542128E-4</v>
      </c>
      <c r="T40" s="61">
        <f>T23^2</f>
        <v>7.7638274833319337E-2</v>
      </c>
      <c r="U40" s="62">
        <f t="shared" si="9"/>
        <v>4.6416505979257425E-3</v>
      </c>
      <c r="V40" s="62">
        <f t="shared" si="9"/>
        <v>1.0371429554786425E-2</v>
      </c>
      <c r="W40" s="62">
        <f t="shared" si="9"/>
        <v>2.8711526869986937E-3</v>
      </c>
      <c r="X40" s="62">
        <f t="shared" si="9"/>
        <v>6.8442156498885673E-3</v>
      </c>
      <c r="Y40" s="62">
        <f t="shared" si="9"/>
        <v>1.9805003415940383E-3</v>
      </c>
      <c r="Z40" s="62">
        <f t="shared" si="9"/>
        <v>1.1731147665185411E-2</v>
      </c>
      <c r="AA40" s="62">
        <f t="shared" si="9"/>
        <v>9.1157407066323973E-3</v>
      </c>
      <c r="AB40" s="62">
        <f t="shared" si="9"/>
        <v>2.3552793822451345E-3</v>
      </c>
    </row>
    <row r="41" spans="9:28" x14ac:dyDescent="0.25">
      <c r="Q41" s="58" t="str">
        <f t="shared" si="7"/>
        <v>AMZN</v>
      </c>
      <c r="R41" s="62">
        <f t="shared" ref="R41:AB48" si="10">R24*SQRT(12)</f>
        <v>8.9860511482892976E-3</v>
      </c>
      <c r="S41" s="62">
        <f t="shared" si="10"/>
        <v>6.2784545321541618E-4</v>
      </c>
      <c r="T41" s="62">
        <f t="shared" si="10"/>
        <v>4.6416505979257425E-3</v>
      </c>
      <c r="U41" s="61">
        <f>U24^2</f>
        <v>7.2960077150589164E-2</v>
      </c>
      <c r="V41" s="62">
        <f t="shared" si="10"/>
        <v>-7.0424644106902102E-3</v>
      </c>
      <c r="W41" s="62">
        <f t="shared" si="10"/>
        <v>-5.3022184045082102E-4</v>
      </c>
      <c r="X41" s="62">
        <f t="shared" si="10"/>
        <v>2.7699167165441125E-3</v>
      </c>
      <c r="Y41" s="62">
        <f t="shared" si="10"/>
        <v>3.9456421783903121E-3</v>
      </c>
      <c r="Z41" s="62">
        <f t="shared" si="10"/>
        <v>5.6410618236810879E-3</v>
      </c>
      <c r="AA41" s="62">
        <f t="shared" si="10"/>
        <v>5.0846660393367429E-3</v>
      </c>
      <c r="AB41" s="62">
        <f t="shared" si="10"/>
        <v>8.7966420381556196E-3</v>
      </c>
    </row>
    <row r="42" spans="9:28" x14ac:dyDescent="0.25">
      <c r="Q42" s="58" t="str">
        <f t="shared" si="7"/>
        <v>APHQF</v>
      </c>
      <c r="R42" s="62">
        <f t="shared" si="10"/>
        <v>1.2500342013867813E-2</v>
      </c>
      <c r="S42" s="62">
        <f t="shared" si="10"/>
        <v>5.6372250647779478E-3</v>
      </c>
      <c r="T42" s="62">
        <f t="shared" si="10"/>
        <v>1.0371429554786425E-2</v>
      </c>
      <c r="U42" s="62">
        <f t="shared" si="10"/>
        <v>-7.0424644106902102E-3</v>
      </c>
      <c r="V42" s="61">
        <f>V25^2</f>
        <v>0.40376704647994743</v>
      </c>
      <c r="W42" s="62">
        <f t="shared" si="10"/>
        <v>1.4938388047024142E-3</v>
      </c>
      <c r="X42" s="62">
        <f t="shared" si="10"/>
        <v>7.1755368397400897E-3</v>
      </c>
      <c r="Y42" s="62">
        <f t="shared" si="10"/>
        <v>4.7785964509012074E-3</v>
      </c>
      <c r="Z42" s="62">
        <f t="shared" si="10"/>
        <v>8.614470499748712E-3</v>
      </c>
      <c r="AA42" s="62">
        <f t="shared" si="10"/>
        <v>-3.7733376541828414E-3</v>
      </c>
      <c r="AB42" s="62">
        <f t="shared" si="10"/>
        <v>5.184459333332652E-3</v>
      </c>
    </row>
    <row r="43" spans="9:28" x14ac:dyDescent="0.25">
      <c r="Q43" s="58" t="str">
        <f t="shared" si="7"/>
        <v>T</v>
      </c>
      <c r="R43" s="62">
        <f t="shared" si="10"/>
        <v>3.6788386572435064E-3</v>
      </c>
      <c r="S43" s="62">
        <f t="shared" si="10"/>
        <v>1.8195719680128696E-3</v>
      </c>
      <c r="T43" s="62">
        <f t="shared" si="10"/>
        <v>2.8711526869986937E-3</v>
      </c>
      <c r="U43" s="62">
        <f t="shared" si="10"/>
        <v>-5.3022184045082102E-4</v>
      </c>
      <c r="V43" s="62">
        <f t="shared" si="10"/>
        <v>1.4938388047024142E-3</v>
      </c>
      <c r="W43" s="61">
        <f>W26^2</f>
        <v>2.5092192553854403E-2</v>
      </c>
      <c r="X43" s="62">
        <f t="shared" si="10"/>
        <v>1.5568359637623051E-3</v>
      </c>
      <c r="Y43" s="62">
        <f t="shared" si="10"/>
        <v>1.4874562426103958E-3</v>
      </c>
      <c r="Z43" s="62">
        <f t="shared" si="10"/>
        <v>1.686102984183109E-3</v>
      </c>
      <c r="AA43" s="62">
        <f t="shared" si="10"/>
        <v>2.3904388181607669E-3</v>
      </c>
      <c r="AB43" s="62">
        <f t="shared" si="10"/>
        <v>7.4955963006265733E-4</v>
      </c>
    </row>
    <row r="44" spans="9:28" x14ac:dyDescent="0.25">
      <c r="Q44" s="58" t="str">
        <f t="shared" si="7"/>
        <v>GLW</v>
      </c>
      <c r="R44" s="62">
        <f t="shared" si="10"/>
        <v>8.5834535569989379E-3</v>
      </c>
      <c r="S44" s="62">
        <f t="shared" si="10"/>
        <v>6.7613304392481564E-3</v>
      </c>
      <c r="T44" s="62">
        <f t="shared" si="10"/>
        <v>6.8442156498885673E-3</v>
      </c>
      <c r="U44" s="62">
        <f t="shared" si="10"/>
        <v>2.7699167165441125E-3</v>
      </c>
      <c r="V44" s="62">
        <f t="shared" si="10"/>
        <v>7.1755368397400897E-3</v>
      </c>
      <c r="W44" s="62">
        <f t="shared" si="10"/>
        <v>1.5568359637623051E-3</v>
      </c>
      <c r="X44" s="61">
        <f>X27^2</f>
        <v>4.4517834139431847E-2</v>
      </c>
      <c r="Y44" s="62">
        <f t="shared" si="10"/>
        <v>2.9437832960456049E-3</v>
      </c>
      <c r="Z44" s="62">
        <f t="shared" si="10"/>
        <v>6.8975933957245838E-3</v>
      </c>
      <c r="AA44" s="62">
        <f t="shared" si="10"/>
        <v>7.1475160843351305E-3</v>
      </c>
      <c r="AB44" s="62">
        <f t="shared" si="10"/>
        <v>4.9806694462028794E-4</v>
      </c>
    </row>
    <row r="45" spans="9:28" x14ac:dyDescent="0.25">
      <c r="Q45" s="58" t="str">
        <f t="shared" si="7"/>
        <v>COST</v>
      </c>
      <c r="R45" s="62">
        <f t="shared" si="10"/>
        <v>4.4048023026092243E-3</v>
      </c>
      <c r="S45" s="62">
        <f t="shared" si="10"/>
        <v>5.406592662884656E-3</v>
      </c>
      <c r="T45" s="62">
        <f t="shared" si="10"/>
        <v>1.9805003415940383E-3</v>
      </c>
      <c r="U45" s="62">
        <f t="shared" si="10"/>
        <v>3.9456421783903121E-3</v>
      </c>
      <c r="V45" s="62">
        <f t="shared" si="10"/>
        <v>4.7785964509012074E-3</v>
      </c>
      <c r="W45" s="62">
        <f t="shared" si="10"/>
        <v>1.4874562426103958E-3</v>
      </c>
      <c r="X45" s="62">
        <f t="shared" si="10"/>
        <v>2.9437832960456049E-3</v>
      </c>
      <c r="Y45" s="61">
        <f>Y28^2</f>
        <v>2.5512598919424732E-2</v>
      </c>
      <c r="Z45" s="62">
        <f t="shared" si="10"/>
        <v>4.4839822856183062E-4</v>
      </c>
      <c r="AA45" s="62">
        <f t="shared" si="10"/>
        <v>1.0168241134309751E-3</v>
      </c>
      <c r="AB45" s="62">
        <f t="shared" si="10"/>
        <v>4.4954475029922239E-3</v>
      </c>
    </row>
    <row r="46" spans="9:28" x14ac:dyDescent="0.25">
      <c r="Q46" s="58" t="str">
        <f t="shared" si="7"/>
        <v>FMC</v>
      </c>
      <c r="R46" s="62">
        <f t="shared" si="10"/>
        <v>1.2345510327239514E-2</v>
      </c>
      <c r="S46" s="62">
        <f t="shared" si="10"/>
        <v>-1.4021226007015955E-3</v>
      </c>
      <c r="T46" s="62">
        <f t="shared" si="10"/>
        <v>1.1731147665185411E-2</v>
      </c>
      <c r="U46" s="62">
        <f t="shared" si="10"/>
        <v>5.6410618236810879E-3</v>
      </c>
      <c r="V46" s="62">
        <f t="shared" si="10"/>
        <v>8.614470499748712E-3</v>
      </c>
      <c r="W46" s="62">
        <f t="shared" si="10"/>
        <v>1.686102984183109E-3</v>
      </c>
      <c r="X46" s="62">
        <f t="shared" si="10"/>
        <v>6.8975933957245838E-3</v>
      </c>
      <c r="Y46" s="62">
        <f t="shared" si="10"/>
        <v>4.4839822856183062E-4</v>
      </c>
      <c r="Z46" s="61">
        <f>Z29^2</f>
        <v>7.3084417662027751E-2</v>
      </c>
      <c r="AA46" s="62">
        <f t="shared" si="10"/>
        <v>1.7116961676060052E-2</v>
      </c>
      <c r="AB46" s="62">
        <f t="shared" si="10"/>
        <v>4.6655223598771134E-3</v>
      </c>
    </row>
    <row r="47" spans="9:28" x14ac:dyDescent="0.25">
      <c r="Q47" s="58" t="str">
        <f t="shared" si="7"/>
        <v>WYNN</v>
      </c>
      <c r="R47" s="62">
        <f t="shared" si="10"/>
        <v>6.067883709902743E-3</v>
      </c>
      <c r="S47" s="62">
        <f t="shared" si="10"/>
        <v>2.3286085830991868E-3</v>
      </c>
      <c r="T47" s="62">
        <f t="shared" si="10"/>
        <v>9.1157407066323973E-3</v>
      </c>
      <c r="U47" s="62">
        <f t="shared" si="10"/>
        <v>5.0846660393367429E-3</v>
      </c>
      <c r="V47" s="62">
        <f t="shared" si="10"/>
        <v>-3.7733376541828414E-3</v>
      </c>
      <c r="W47" s="62">
        <f t="shared" si="10"/>
        <v>2.3904388181607669E-3</v>
      </c>
      <c r="X47" s="62">
        <f t="shared" si="10"/>
        <v>7.1475160843351305E-3</v>
      </c>
      <c r="Y47" s="62">
        <f t="shared" si="10"/>
        <v>1.0168241134309751E-3</v>
      </c>
      <c r="Z47" s="62">
        <f t="shared" si="10"/>
        <v>1.7116961676060052E-2</v>
      </c>
      <c r="AA47" s="61">
        <f>AA30^2</f>
        <v>0.14616994167388164</v>
      </c>
      <c r="AB47" s="62">
        <f t="shared" si="10"/>
        <v>5.542851560224207E-3</v>
      </c>
    </row>
    <row r="48" spans="9:28" x14ac:dyDescent="0.25">
      <c r="Q48" s="58" t="str">
        <f>Q31</f>
        <v>BA</v>
      </c>
      <c r="R48" s="62">
        <f t="shared" si="10"/>
        <v>1.4555438689424324E-2</v>
      </c>
      <c r="S48" s="62">
        <f t="shared" si="10"/>
        <v>3.9982692972851544E-3</v>
      </c>
      <c r="T48" s="62">
        <f t="shared" si="10"/>
        <v>2.3552793822451345E-3</v>
      </c>
      <c r="U48" s="62">
        <f t="shared" si="10"/>
        <v>8.7966420381556196E-3</v>
      </c>
      <c r="V48" s="62">
        <f t="shared" si="10"/>
        <v>5.184459333332652E-3</v>
      </c>
      <c r="W48" s="62">
        <f t="shared" si="10"/>
        <v>7.4955963006265733E-4</v>
      </c>
      <c r="X48" s="62">
        <f t="shared" si="10"/>
        <v>3.242063535011185E-3</v>
      </c>
      <c r="Y48" s="62">
        <f t="shared" si="10"/>
        <v>4.4954475029922239E-3</v>
      </c>
      <c r="Z48" s="62">
        <f t="shared" si="10"/>
        <v>4.6655223598771134E-3</v>
      </c>
      <c r="AA48" s="62">
        <f t="shared" si="10"/>
        <v>5.542851560224207E-3</v>
      </c>
      <c r="AB48" s="61">
        <f>AB31^2</f>
        <v>5.1590642583217598E-2</v>
      </c>
    </row>
    <row r="53" spans="17:30" ht="18.75" x14ac:dyDescent="0.3">
      <c r="Q53" s="63" t="s">
        <v>119</v>
      </c>
      <c r="R53" s="64" t="str">
        <f t="shared" ref="R53:AB53" si="11">R37</f>
        <v>AMD</v>
      </c>
      <c r="S53" s="64" t="str">
        <f t="shared" si="11"/>
        <v>ALK</v>
      </c>
      <c r="T53" s="64" t="str">
        <f t="shared" si="11"/>
        <v>ALB</v>
      </c>
      <c r="U53" s="64" t="str">
        <f t="shared" si="11"/>
        <v>AMZN</v>
      </c>
      <c r="V53" s="64" t="str">
        <f t="shared" si="11"/>
        <v>APHQF</v>
      </c>
      <c r="W53" s="64" t="str">
        <f t="shared" si="11"/>
        <v>T</v>
      </c>
      <c r="X53" s="64" t="str">
        <f t="shared" si="11"/>
        <v>GLW</v>
      </c>
      <c r="Y53" s="64" t="str">
        <f t="shared" si="11"/>
        <v>COST</v>
      </c>
      <c r="Z53" s="64" t="str">
        <f t="shared" si="11"/>
        <v>FMC</v>
      </c>
      <c r="AA53" s="64" t="str">
        <f t="shared" si="11"/>
        <v>WYNN</v>
      </c>
      <c r="AB53" s="64" t="str">
        <f t="shared" si="11"/>
        <v>BA</v>
      </c>
      <c r="AD53" t="s">
        <v>118</v>
      </c>
    </row>
    <row r="54" spans="17:30" x14ac:dyDescent="0.25">
      <c r="Q54" s="64" t="str">
        <f t="shared" ref="Q54:Q64" si="12">Q38</f>
        <v>AMD</v>
      </c>
      <c r="R54" s="59">
        <f t="array" ref="R54:AB64">MMULT(AD54:AD64,TRANSPOSE(AD54:AD64))</f>
        <v>0.26639362844457465</v>
      </c>
      <c r="S54" s="59">
        <v>0.15946560720045683</v>
      </c>
      <c r="T54" s="59">
        <v>0.14381356590747982</v>
      </c>
      <c r="U54" s="59">
        <v>0.1394134128545082</v>
      </c>
      <c r="V54" s="59">
        <v>0.32796488921551104</v>
      </c>
      <c r="W54" s="59">
        <v>8.1758181364626828E-2</v>
      </c>
      <c r="X54" s="59">
        <v>0.10890026339222972</v>
      </c>
      <c r="Y54" s="59">
        <v>8.2440243796320062E-2</v>
      </c>
      <c r="Z54" s="59">
        <v>0.1395321583139397</v>
      </c>
      <c r="AA54" s="59">
        <v>0.19732901746078091</v>
      </c>
      <c r="AB54" s="59">
        <v>0.11723232690487091</v>
      </c>
      <c r="AD54">
        <f>VLOOKUP(Q54,$C$2:$L$13,10,FALSE)</f>
        <v>0.5161333436667066</v>
      </c>
    </row>
    <row r="55" spans="17:30" x14ac:dyDescent="0.25">
      <c r="Q55" s="64" t="str">
        <f t="shared" si="12"/>
        <v>ALK</v>
      </c>
      <c r="R55" s="59">
        <v>0.15946560720045683</v>
      </c>
      <c r="S55" s="59">
        <v>9.545753788590014E-2</v>
      </c>
      <c r="T55" s="59">
        <v>8.6088086058975125E-2</v>
      </c>
      <c r="U55" s="59">
        <v>8.3454115109804869E-2</v>
      </c>
      <c r="V55" s="59">
        <v>0.19632271426515471</v>
      </c>
      <c r="W55" s="59">
        <v>4.8941178176969316E-2</v>
      </c>
      <c r="X55" s="59">
        <v>6.518867109370334E-2</v>
      </c>
      <c r="Y55" s="59">
        <v>4.9349466845334422E-2</v>
      </c>
      <c r="Z55" s="59">
        <v>8.3525197203250967E-2</v>
      </c>
      <c r="AA55" s="59">
        <v>0.11812291371751024</v>
      </c>
      <c r="AB55" s="59">
        <v>7.0176318790211759E-2</v>
      </c>
      <c r="AD55">
        <f t="shared" ref="AD55:AD64" si="13">VLOOKUP(Q55,$C$2:$L$13,10,FALSE)</f>
        <v>0.30896203308157483</v>
      </c>
    </row>
    <row r="56" spans="17:30" x14ac:dyDescent="0.25">
      <c r="Q56" s="64" t="str">
        <f t="shared" si="12"/>
        <v>ALB</v>
      </c>
      <c r="R56" s="59">
        <v>0.14381356590747982</v>
      </c>
      <c r="S56" s="59">
        <v>8.6088086058975125E-2</v>
      </c>
      <c r="T56" s="59">
        <v>7.7638274833319337E-2</v>
      </c>
      <c r="U56" s="59">
        <v>7.526283625852552E-2</v>
      </c>
      <c r="V56" s="59">
        <v>0.17705303421079172</v>
      </c>
      <c r="W56" s="59">
        <v>4.4137450556944464E-2</v>
      </c>
      <c r="X56" s="59">
        <v>5.879020192090971E-2</v>
      </c>
      <c r="Y56" s="59">
        <v>4.4505664432952168E-2</v>
      </c>
      <c r="Z56" s="59">
        <v>7.5326941425213914E-2</v>
      </c>
      <c r="AA56" s="59">
        <v>0.10652878533075968</v>
      </c>
      <c r="AB56" s="59">
        <v>6.3288296609273625E-2</v>
      </c>
      <c r="AD56">
        <f t="shared" si="13"/>
        <v>0.27863645639671658</v>
      </c>
    </row>
    <row r="57" spans="17:30" x14ac:dyDescent="0.25">
      <c r="Q57" s="64" t="str">
        <f t="shared" si="12"/>
        <v>AMZN</v>
      </c>
      <c r="R57" s="59">
        <v>0.1394134128545082</v>
      </c>
      <c r="S57" s="59">
        <v>8.3454115109804869E-2</v>
      </c>
      <c r="T57" s="59">
        <v>7.526283625852552E-2</v>
      </c>
      <c r="U57" s="59">
        <v>7.2960077150589164E-2</v>
      </c>
      <c r="V57" s="59">
        <v>0.17163587871433666</v>
      </c>
      <c r="W57" s="59">
        <v>4.2787010933303768E-2</v>
      </c>
      <c r="X57" s="59">
        <v>5.6991443334855799E-2</v>
      </c>
      <c r="Y57" s="59">
        <v>4.3143958852581737E-2</v>
      </c>
      <c r="Z57" s="59">
        <v>7.3022220940802851E-2</v>
      </c>
      <c r="AA57" s="59">
        <v>0.1032694060291988</v>
      </c>
      <c r="AB57" s="59">
        <v>6.1351913280027599E-2</v>
      </c>
      <c r="AD57">
        <f t="shared" si="13"/>
        <v>0.2701112310708112</v>
      </c>
    </row>
    <row r="58" spans="17:30" x14ac:dyDescent="0.25">
      <c r="Q58" s="64" t="str">
        <f t="shared" si="12"/>
        <v>APHQF</v>
      </c>
      <c r="R58" s="59">
        <v>0.32796488921551104</v>
      </c>
      <c r="S58" s="59">
        <v>0.19632271426515471</v>
      </c>
      <c r="T58" s="59">
        <v>0.17705303421079172</v>
      </c>
      <c r="U58" s="59">
        <v>0.17163587871433666</v>
      </c>
      <c r="V58" s="59">
        <v>0.40376704647994743</v>
      </c>
      <c r="W58" s="59">
        <v>0.10065485818963693</v>
      </c>
      <c r="X58" s="59">
        <v>0.13407025921569096</v>
      </c>
      <c r="Y58" s="59">
        <v>0.10149456494671831</v>
      </c>
      <c r="Z58" s="59">
        <v>0.17178206967871779</v>
      </c>
      <c r="AA58" s="59">
        <v>0.24293745210199552</v>
      </c>
      <c r="AB58" s="59">
        <v>0.14432810322951098</v>
      </c>
      <c r="AD58">
        <f t="shared" si="13"/>
        <v>0.63542666491102451</v>
      </c>
    </row>
    <row r="59" spans="17:30" x14ac:dyDescent="0.25">
      <c r="Q59" s="64" t="str">
        <f t="shared" si="12"/>
        <v>T</v>
      </c>
      <c r="R59" s="59">
        <v>8.1758181364626828E-2</v>
      </c>
      <c r="S59" s="59">
        <v>4.8941178176969316E-2</v>
      </c>
      <c r="T59" s="59">
        <v>4.4137450556944464E-2</v>
      </c>
      <c r="U59" s="59">
        <v>4.2787010933303768E-2</v>
      </c>
      <c r="V59" s="59">
        <v>0.10065485818963693</v>
      </c>
      <c r="W59" s="59">
        <v>2.5092192553854403E-2</v>
      </c>
      <c r="X59" s="59">
        <v>3.3422298938091871E-2</v>
      </c>
      <c r="Y59" s="59">
        <v>2.5301522575439273E-2</v>
      </c>
      <c r="Z59" s="59">
        <v>4.2823454795963369E-2</v>
      </c>
      <c r="AA59" s="59">
        <v>6.0561739754292937E-2</v>
      </c>
      <c r="AB59" s="59">
        <v>3.5979471058857668E-2</v>
      </c>
      <c r="AD59">
        <f t="shared" si="13"/>
        <v>0.15840515317960588</v>
      </c>
    </row>
    <row r="60" spans="17:30" x14ac:dyDescent="0.25">
      <c r="Q60" s="64" t="str">
        <f t="shared" si="12"/>
        <v>GLW</v>
      </c>
      <c r="R60" s="59">
        <v>0.10890026339222972</v>
      </c>
      <c r="S60" s="59">
        <v>6.518867109370334E-2</v>
      </c>
      <c r="T60" s="59">
        <v>5.879020192090971E-2</v>
      </c>
      <c r="U60" s="59">
        <v>5.6991443334855799E-2</v>
      </c>
      <c r="V60" s="59">
        <v>0.13407025921569096</v>
      </c>
      <c r="W60" s="59">
        <v>3.3422298938091871E-2</v>
      </c>
      <c r="X60" s="59">
        <v>4.4517834139431847E-2</v>
      </c>
      <c r="Y60" s="59">
        <v>3.3701122342746963E-2</v>
      </c>
      <c r="Z60" s="59">
        <v>5.7039985831477159E-2</v>
      </c>
      <c r="AA60" s="59">
        <v>8.0667026842497977E-2</v>
      </c>
      <c r="AB60" s="59">
        <v>4.7923936291444078E-2</v>
      </c>
      <c r="AD60">
        <f t="shared" si="13"/>
        <v>0.2109924978273679</v>
      </c>
    </row>
    <row r="61" spans="17:30" x14ac:dyDescent="0.25">
      <c r="Q61" s="64" t="str">
        <f t="shared" si="12"/>
        <v>COST</v>
      </c>
      <c r="R61" s="59">
        <v>8.2440243796320062E-2</v>
      </c>
      <c r="S61" s="59">
        <v>4.9349466845334422E-2</v>
      </c>
      <c r="T61" s="59">
        <v>4.4505664432952168E-2</v>
      </c>
      <c r="U61" s="59">
        <v>4.3143958852581737E-2</v>
      </c>
      <c r="V61" s="59">
        <v>0.10149456494671831</v>
      </c>
      <c r="W61" s="59">
        <v>2.5301522575439273E-2</v>
      </c>
      <c r="X61" s="59">
        <v>3.3701122342746963E-2</v>
      </c>
      <c r="Y61" s="59">
        <v>2.5512598919424732E-2</v>
      </c>
      <c r="Z61" s="59">
        <v>4.3180706745849298E-2</v>
      </c>
      <c r="AA61" s="59">
        <v>6.1066972219043648E-2</v>
      </c>
      <c r="AB61" s="59">
        <v>3.6279627509402917E-2</v>
      </c>
      <c r="AD61">
        <f t="shared" si="13"/>
        <v>0.15972663810217985</v>
      </c>
    </row>
    <row r="62" spans="17:30" x14ac:dyDescent="0.25">
      <c r="Q62" s="64" t="str">
        <f t="shared" si="12"/>
        <v>FMC</v>
      </c>
      <c r="R62" s="59">
        <v>0.1395321583139397</v>
      </c>
      <c r="S62" s="59">
        <v>8.3525197203250967E-2</v>
      </c>
      <c r="T62" s="59">
        <v>7.5326941425213914E-2</v>
      </c>
      <c r="U62" s="59">
        <v>7.3022220940802851E-2</v>
      </c>
      <c r="V62" s="59">
        <v>0.17178206967871779</v>
      </c>
      <c r="W62" s="59">
        <v>4.2823454795963369E-2</v>
      </c>
      <c r="X62" s="59">
        <v>5.7039985831477159E-2</v>
      </c>
      <c r="Y62" s="59">
        <v>4.3180706745849298E-2</v>
      </c>
      <c r="Z62" s="59">
        <v>7.3084417662027751E-2</v>
      </c>
      <c r="AA62" s="59">
        <v>0.10335736580877147</v>
      </c>
      <c r="AB62" s="59">
        <v>6.1404169809584346E-2</v>
      </c>
      <c r="AD62">
        <f t="shared" si="13"/>
        <v>0.27034129847662519</v>
      </c>
    </row>
    <row r="63" spans="17:30" x14ac:dyDescent="0.25">
      <c r="Q63" s="64" t="str">
        <f>Q47</f>
        <v>WYNN</v>
      </c>
      <c r="R63" s="59">
        <v>0.19732901746078091</v>
      </c>
      <c r="S63" s="59">
        <v>0.11812291371751024</v>
      </c>
      <c r="T63" s="59">
        <v>0.10652878533075968</v>
      </c>
      <c r="U63" s="59">
        <v>0.1032694060291988</v>
      </c>
      <c r="V63" s="59">
        <v>0.24293745210199552</v>
      </c>
      <c r="W63" s="59">
        <v>6.0561739754292937E-2</v>
      </c>
      <c r="X63" s="59">
        <v>8.0667026842497977E-2</v>
      </c>
      <c r="Y63" s="59">
        <v>6.1066972219043648E-2</v>
      </c>
      <c r="Z63" s="59">
        <v>0.10335736580877147</v>
      </c>
      <c r="AA63" s="59">
        <v>0.14616994167388164</v>
      </c>
      <c r="AB63" s="59">
        <v>8.6838938370451021E-2</v>
      </c>
      <c r="AD63">
        <f t="shared" si="13"/>
        <v>0.38232177766101899</v>
      </c>
    </row>
    <row r="64" spans="17:30" x14ac:dyDescent="0.25">
      <c r="Q64" s="64" t="str">
        <f t="shared" si="12"/>
        <v>BA</v>
      </c>
      <c r="R64" s="59">
        <v>0.11723232690487091</v>
      </c>
      <c r="S64" s="59">
        <v>7.0176318790211759E-2</v>
      </c>
      <c r="T64" s="59">
        <v>6.3288296609273625E-2</v>
      </c>
      <c r="U64" s="59">
        <v>6.1351913280027599E-2</v>
      </c>
      <c r="V64" s="59">
        <v>0.14432810322951098</v>
      </c>
      <c r="W64" s="59">
        <v>3.5979471058857668E-2</v>
      </c>
      <c r="X64" s="59">
        <v>4.7923936291444078E-2</v>
      </c>
      <c r="Y64" s="59">
        <v>3.6279627509402917E-2</v>
      </c>
      <c r="Z64" s="59">
        <v>6.1404169809584346E-2</v>
      </c>
      <c r="AA64" s="59">
        <v>8.6838938370451021E-2</v>
      </c>
      <c r="AB64" s="59">
        <v>5.1590642583217598E-2</v>
      </c>
      <c r="AD64">
        <f t="shared" si="13"/>
        <v>0.22713573603292284</v>
      </c>
    </row>
    <row r="66" spans="17:28" ht="18.75" x14ac:dyDescent="0.3">
      <c r="Q66" s="63" t="s">
        <v>120</v>
      </c>
      <c r="R66" s="65" t="str">
        <f>R53</f>
        <v>AMD</v>
      </c>
      <c r="S66" s="65" t="str">
        <f t="shared" ref="S66:AB66" si="14">S53</f>
        <v>ALK</v>
      </c>
      <c r="T66" s="65" t="str">
        <f t="shared" si="14"/>
        <v>ALB</v>
      </c>
      <c r="U66" s="65" t="str">
        <f t="shared" si="14"/>
        <v>AMZN</v>
      </c>
      <c r="V66" s="65" t="str">
        <f t="shared" si="14"/>
        <v>APHQF</v>
      </c>
      <c r="W66" s="65" t="str">
        <f t="shared" si="14"/>
        <v>T</v>
      </c>
      <c r="X66" s="65" t="str">
        <f t="shared" si="14"/>
        <v>GLW</v>
      </c>
      <c r="Y66" s="65" t="str">
        <f t="shared" si="14"/>
        <v>COST</v>
      </c>
      <c r="Z66" s="65" t="str">
        <f t="shared" si="14"/>
        <v>FMC</v>
      </c>
      <c r="AA66" s="65" t="str">
        <f t="shared" si="14"/>
        <v>WYNN</v>
      </c>
      <c r="AB66" s="65" t="str">
        <f t="shared" si="14"/>
        <v>BA</v>
      </c>
    </row>
    <row r="67" spans="17:28" x14ac:dyDescent="0.25">
      <c r="Q67" s="65" t="str">
        <f>Q54</f>
        <v>AMD</v>
      </c>
      <c r="R67" s="60">
        <f>R38/R54</f>
        <v>1</v>
      </c>
      <c r="S67" s="60">
        <f t="shared" ref="S67:AB67" si="15">S38/S54</f>
        <v>-1.2123562977493738E-2</v>
      </c>
      <c r="T67" s="60">
        <f t="shared" si="15"/>
        <v>9.4249216433573937E-2</v>
      </c>
      <c r="U67" s="60">
        <f t="shared" si="15"/>
        <v>6.4456144959790476E-2</v>
      </c>
      <c r="V67" s="60">
        <f t="shared" si="15"/>
        <v>3.811487883281809E-2</v>
      </c>
      <c r="W67" s="60">
        <f t="shared" si="15"/>
        <v>4.4996581330944065E-2</v>
      </c>
      <c r="X67" s="60">
        <f t="shared" si="15"/>
        <v>7.8819401254188209E-2</v>
      </c>
      <c r="Y67" s="60">
        <f t="shared" si="15"/>
        <v>5.3430243528778169E-2</v>
      </c>
      <c r="Z67" s="60">
        <f t="shared" si="15"/>
        <v>8.847788550265806E-2</v>
      </c>
      <c r="AA67" s="60">
        <f t="shared" si="15"/>
        <v>3.0750083226399955E-2</v>
      </c>
      <c r="AB67" s="60">
        <f t="shared" si="15"/>
        <v>0.1241589165182693</v>
      </c>
    </row>
    <row r="68" spans="17:28" x14ac:dyDescent="0.25">
      <c r="Q68" s="65" t="str">
        <f t="shared" ref="Q68:Q77" si="16">Q55</f>
        <v>ALK</v>
      </c>
      <c r="R68" s="60">
        <f t="shared" ref="R68:AB77" si="17">R39/R55</f>
        <v>-1.2123562977493738E-2</v>
      </c>
      <c r="S68" s="60">
        <f t="shared" si="17"/>
        <v>1</v>
      </c>
      <c r="T68" s="60">
        <f t="shared" si="17"/>
        <v>-1.0018815270495855E-2</v>
      </c>
      <c r="U68" s="60">
        <f t="shared" si="17"/>
        <v>7.5232413930616561E-3</v>
      </c>
      <c r="V68" s="60">
        <f t="shared" si="17"/>
        <v>2.8714074608627689E-2</v>
      </c>
      <c r="W68" s="60">
        <f t="shared" si="17"/>
        <v>3.7178752857836221E-2</v>
      </c>
      <c r="X68" s="60">
        <f t="shared" si="17"/>
        <v>0.10371940899867864</v>
      </c>
      <c r="Y68" s="60">
        <f t="shared" si="17"/>
        <v>0.10955726593418717</v>
      </c>
      <c r="Z68" s="60">
        <f t="shared" si="17"/>
        <v>-1.6786821793304572E-2</v>
      </c>
      <c r="AA68" s="60">
        <f t="shared" si="17"/>
        <v>1.9713436706006345E-2</v>
      </c>
      <c r="AB68" s="60">
        <f t="shared" si="17"/>
        <v>5.697462286726325E-2</v>
      </c>
    </row>
    <row r="69" spans="17:28" x14ac:dyDescent="0.25">
      <c r="Q69" s="65" t="str">
        <f t="shared" si="16"/>
        <v>ALB</v>
      </c>
      <c r="R69" s="60">
        <f t="shared" si="17"/>
        <v>9.4249216433573937E-2</v>
      </c>
      <c r="S69" s="60">
        <f t="shared" si="17"/>
        <v>-1.0018815270495855E-2</v>
      </c>
      <c r="T69" s="60">
        <f t="shared" si="17"/>
        <v>1</v>
      </c>
      <c r="U69" s="60">
        <f t="shared" si="17"/>
        <v>6.1672544228625878E-2</v>
      </c>
      <c r="V69" s="60">
        <f t="shared" si="17"/>
        <v>5.8578095546437503E-2</v>
      </c>
      <c r="W69" s="60">
        <f t="shared" si="17"/>
        <v>6.5050261190198133E-2</v>
      </c>
      <c r="X69" s="60">
        <f t="shared" si="17"/>
        <v>0.11641762447246007</v>
      </c>
      <c r="Y69" s="60">
        <f t="shared" si="17"/>
        <v>4.4499961225782037E-2</v>
      </c>
      <c r="Z69" s="60">
        <f t="shared" si="17"/>
        <v>0.15573641307117625</v>
      </c>
      <c r="AA69" s="60">
        <f t="shared" si="17"/>
        <v>8.5570680997901799E-2</v>
      </c>
      <c r="AB69" s="60">
        <f t="shared" si="17"/>
        <v>3.7215085701959243E-2</v>
      </c>
    </row>
    <row r="70" spans="17:28" x14ac:dyDescent="0.25">
      <c r="Q70" s="65" t="str">
        <f t="shared" si="16"/>
        <v>AMZN</v>
      </c>
      <c r="R70" s="60">
        <f t="shared" si="17"/>
        <v>6.4456144959790476E-2</v>
      </c>
      <c r="S70" s="60">
        <f t="shared" si="17"/>
        <v>7.5232413930616561E-3</v>
      </c>
      <c r="T70" s="60">
        <f t="shared" si="17"/>
        <v>6.1672544228625878E-2</v>
      </c>
      <c r="U70" s="60">
        <f t="shared" si="17"/>
        <v>1</v>
      </c>
      <c r="V70" s="60">
        <f t="shared" si="17"/>
        <v>-4.1031423403095013E-2</v>
      </c>
      <c r="W70" s="60">
        <f t="shared" si="17"/>
        <v>-1.2392121554771115E-2</v>
      </c>
      <c r="X70" s="60">
        <f t="shared" si="17"/>
        <v>4.8602326146915453E-2</v>
      </c>
      <c r="Y70" s="60">
        <f t="shared" si="17"/>
        <v>9.145294690902489E-2</v>
      </c>
      <c r="Z70" s="60">
        <f t="shared" si="17"/>
        <v>7.7251304479689059E-2</v>
      </c>
      <c r="AA70" s="60">
        <f t="shared" si="17"/>
        <v>4.9236906019378905E-2</v>
      </c>
      <c r="AB70" s="60">
        <f t="shared" si="17"/>
        <v>0.14338007680388451</v>
      </c>
    </row>
    <row r="71" spans="17:28" x14ac:dyDescent="0.25">
      <c r="Q71" s="65" t="str">
        <f t="shared" si="16"/>
        <v>APHQF</v>
      </c>
      <c r="R71" s="60">
        <f t="shared" si="17"/>
        <v>3.811487883281809E-2</v>
      </c>
      <c r="S71" s="60">
        <f t="shared" si="17"/>
        <v>2.8714074608627689E-2</v>
      </c>
      <c r="T71" s="60">
        <f t="shared" si="17"/>
        <v>5.8578095546437503E-2</v>
      </c>
      <c r="U71" s="60">
        <f t="shared" si="17"/>
        <v>-4.1031423403095013E-2</v>
      </c>
      <c r="V71" s="60">
        <f t="shared" si="17"/>
        <v>1</v>
      </c>
      <c r="W71" s="60">
        <f t="shared" si="17"/>
        <v>1.4841199238371334E-2</v>
      </c>
      <c r="X71" s="60">
        <f t="shared" si="17"/>
        <v>5.352072026799138E-2</v>
      </c>
      <c r="Y71" s="60">
        <f t="shared" si="17"/>
        <v>4.7082289119716229E-2</v>
      </c>
      <c r="Z71" s="60">
        <f t="shared" si="17"/>
        <v>5.0147669753078807E-2</v>
      </c>
      <c r="AA71" s="60">
        <f t="shared" si="17"/>
        <v>-1.5532136447198076E-2</v>
      </c>
      <c r="AB71" s="60">
        <f t="shared" si="17"/>
        <v>3.5921343226469962E-2</v>
      </c>
    </row>
    <row r="72" spans="17:28" x14ac:dyDescent="0.25">
      <c r="Q72" s="65" t="str">
        <f t="shared" si="16"/>
        <v>T</v>
      </c>
      <c r="R72" s="60">
        <f t="shared" si="17"/>
        <v>4.4996581330944065E-2</v>
      </c>
      <c r="S72" s="60">
        <f t="shared" si="17"/>
        <v>3.7178752857836221E-2</v>
      </c>
      <c r="T72" s="60">
        <f t="shared" si="17"/>
        <v>6.5050261190198133E-2</v>
      </c>
      <c r="U72" s="60">
        <f t="shared" si="17"/>
        <v>-1.2392121554771115E-2</v>
      </c>
      <c r="V72" s="60">
        <f t="shared" si="17"/>
        <v>1.4841199238371334E-2</v>
      </c>
      <c r="W72" s="60">
        <f t="shared" si="17"/>
        <v>1</v>
      </c>
      <c r="X72" s="60">
        <f t="shared" si="17"/>
        <v>4.6580756358083945E-2</v>
      </c>
      <c r="Y72" s="60">
        <f t="shared" si="17"/>
        <v>5.87891988782644E-2</v>
      </c>
      <c r="Z72" s="60">
        <f t="shared" si="17"/>
        <v>3.9373352575515337E-2</v>
      </c>
      <c r="AA72" s="60">
        <f t="shared" si="17"/>
        <v>3.947110548440478E-2</v>
      </c>
      <c r="AB72" s="60">
        <f t="shared" si="17"/>
        <v>2.0832980808319183E-2</v>
      </c>
    </row>
    <row r="73" spans="17:28" x14ac:dyDescent="0.25">
      <c r="Q73" s="65" t="str">
        <f t="shared" si="16"/>
        <v>GLW</v>
      </c>
      <c r="R73" s="60">
        <f t="shared" si="17"/>
        <v>7.8819401254188209E-2</v>
      </c>
      <c r="S73" s="60">
        <f t="shared" si="17"/>
        <v>0.10371940899867864</v>
      </c>
      <c r="T73" s="60">
        <f t="shared" si="17"/>
        <v>0.11641762447246007</v>
      </c>
      <c r="U73" s="60">
        <f t="shared" si="17"/>
        <v>4.8602326146915453E-2</v>
      </c>
      <c r="V73" s="60">
        <f t="shared" si="17"/>
        <v>5.352072026799138E-2</v>
      </c>
      <c r="W73" s="60">
        <f t="shared" si="17"/>
        <v>4.6580756358083945E-2</v>
      </c>
      <c r="X73" s="60">
        <f t="shared" si="17"/>
        <v>1</v>
      </c>
      <c r="Y73" s="60">
        <f t="shared" si="17"/>
        <v>8.734971097124769E-2</v>
      </c>
      <c r="Z73" s="60">
        <f t="shared" si="17"/>
        <v>0.12092558045339118</v>
      </c>
      <c r="AA73" s="60">
        <f t="shared" si="17"/>
        <v>8.86051756722189E-2</v>
      </c>
      <c r="AB73" s="60">
        <f t="shared" si="17"/>
        <v>1.0392863841387096E-2</v>
      </c>
    </row>
    <row r="74" spans="17:28" x14ac:dyDescent="0.25">
      <c r="Q74" s="65" t="str">
        <f t="shared" si="16"/>
        <v>COST</v>
      </c>
      <c r="R74" s="60">
        <f t="shared" si="17"/>
        <v>5.3430243528778169E-2</v>
      </c>
      <c r="S74" s="60">
        <f t="shared" si="17"/>
        <v>0.10955726593418717</v>
      </c>
      <c r="T74" s="60">
        <f t="shared" si="17"/>
        <v>4.4499961225782037E-2</v>
      </c>
      <c r="U74" s="60">
        <f t="shared" si="17"/>
        <v>9.145294690902489E-2</v>
      </c>
      <c r="V74" s="60">
        <f t="shared" si="17"/>
        <v>4.7082289119716229E-2</v>
      </c>
      <c r="W74" s="60">
        <f t="shared" si="17"/>
        <v>5.87891988782644E-2</v>
      </c>
      <c r="X74" s="60">
        <f t="shared" si="17"/>
        <v>8.734971097124769E-2</v>
      </c>
      <c r="Y74" s="60">
        <f t="shared" si="17"/>
        <v>1</v>
      </c>
      <c r="Z74" s="60">
        <f t="shared" si="17"/>
        <v>1.0384226251807063E-2</v>
      </c>
      <c r="AA74" s="60">
        <f t="shared" si="17"/>
        <v>1.6650966577869401E-2</v>
      </c>
      <c r="AB74" s="60">
        <f t="shared" si="17"/>
        <v>0.12391107107775839</v>
      </c>
    </row>
    <row r="75" spans="17:28" x14ac:dyDescent="0.25">
      <c r="Q75" s="65" t="str">
        <f t="shared" si="16"/>
        <v>FMC</v>
      </c>
      <c r="R75" s="60">
        <f t="shared" si="17"/>
        <v>8.847788550265806E-2</v>
      </c>
      <c r="S75" s="60">
        <f t="shared" si="17"/>
        <v>-1.6786821793304572E-2</v>
      </c>
      <c r="T75" s="60">
        <f t="shared" si="17"/>
        <v>0.15573641307117625</v>
      </c>
      <c r="U75" s="60">
        <f t="shared" si="17"/>
        <v>7.7251304479689059E-2</v>
      </c>
      <c r="V75" s="60">
        <f t="shared" si="17"/>
        <v>5.0147669753078807E-2</v>
      </c>
      <c r="W75" s="60">
        <f t="shared" si="17"/>
        <v>3.9373352575515337E-2</v>
      </c>
      <c r="X75" s="60">
        <f t="shared" si="17"/>
        <v>0.12092558045339118</v>
      </c>
      <c r="Y75" s="60">
        <f t="shared" si="17"/>
        <v>1.0384226251807063E-2</v>
      </c>
      <c r="Z75" s="60">
        <f t="shared" si="17"/>
        <v>1</v>
      </c>
      <c r="AA75" s="60">
        <f t="shared" si="17"/>
        <v>0.16560950003049915</v>
      </c>
      <c r="AB75" s="60">
        <f t="shared" si="17"/>
        <v>7.5980546180251254E-2</v>
      </c>
    </row>
    <row r="76" spans="17:28" x14ac:dyDescent="0.25">
      <c r="Q76" s="65" t="str">
        <f t="shared" si="16"/>
        <v>WYNN</v>
      </c>
      <c r="R76" s="60">
        <f t="shared" si="17"/>
        <v>3.0750083226399955E-2</v>
      </c>
      <c r="S76" s="60">
        <f t="shared" si="17"/>
        <v>1.9713436706006345E-2</v>
      </c>
      <c r="T76" s="60">
        <f t="shared" si="17"/>
        <v>8.5570680997901799E-2</v>
      </c>
      <c r="U76" s="60">
        <f t="shared" si="17"/>
        <v>4.9236906019378905E-2</v>
      </c>
      <c r="V76" s="60">
        <f t="shared" si="17"/>
        <v>-1.5532136447198076E-2</v>
      </c>
      <c r="W76" s="60">
        <f t="shared" si="17"/>
        <v>3.947110548440478E-2</v>
      </c>
      <c r="X76" s="60">
        <f t="shared" si="17"/>
        <v>8.86051756722189E-2</v>
      </c>
      <c r="Y76" s="60">
        <f t="shared" si="17"/>
        <v>1.6650966577869401E-2</v>
      </c>
      <c r="Z76" s="60">
        <f t="shared" si="17"/>
        <v>0.16560950003049915</v>
      </c>
      <c r="AA76" s="60">
        <f t="shared" si="17"/>
        <v>1</v>
      </c>
      <c r="AB76" s="60">
        <f t="shared" si="17"/>
        <v>6.3829103213798519E-2</v>
      </c>
    </row>
    <row r="77" spans="17:28" x14ac:dyDescent="0.25">
      <c r="Q77" s="65" t="str">
        <f t="shared" si="16"/>
        <v>BA</v>
      </c>
      <c r="R77" s="60">
        <f t="shared" si="17"/>
        <v>0.1241589165182693</v>
      </c>
      <c r="S77" s="60">
        <f t="shared" si="17"/>
        <v>5.697462286726325E-2</v>
      </c>
      <c r="T77" s="60">
        <f t="shared" si="17"/>
        <v>3.7215085701959243E-2</v>
      </c>
      <c r="U77" s="60">
        <f t="shared" si="17"/>
        <v>0.14338007680388451</v>
      </c>
      <c r="V77" s="60">
        <f t="shared" si="17"/>
        <v>3.5921343226469962E-2</v>
      </c>
      <c r="W77" s="60">
        <f t="shared" si="17"/>
        <v>2.0832980808319183E-2</v>
      </c>
      <c r="X77" s="60">
        <f t="shared" si="17"/>
        <v>6.7650192907672213E-2</v>
      </c>
      <c r="Y77" s="60">
        <f t="shared" si="17"/>
        <v>0.12391107107775839</v>
      </c>
      <c r="Z77" s="60">
        <f t="shared" si="17"/>
        <v>7.5980546180251254E-2</v>
      </c>
      <c r="AA77" s="60">
        <f t="shared" si="17"/>
        <v>6.3829103213798519E-2</v>
      </c>
      <c r="AB77" s="60">
        <f t="shared" si="17"/>
        <v>1</v>
      </c>
    </row>
    <row r="1048550" spans="16384:16384" x14ac:dyDescent="0.25">
      <c r="XFD1048550">
        <f>solver_pre</f>
        <v>9.9999999999999995E-7</v>
      </c>
    </row>
    <row r="1048551" spans="16384:16384" x14ac:dyDescent="0.25">
      <c r="XFD1048551">
        <f>solver_scl</f>
        <v>1</v>
      </c>
    </row>
    <row r="1048552" spans="16384:16384" x14ac:dyDescent="0.25">
      <c r="XFD1048552">
        <f>solver_rlx</f>
        <v>2</v>
      </c>
    </row>
    <row r="1048553" spans="16384:16384" x14ac:dyDescent="0.25">
      <c r="XFD1048553">
        <f>solver_tol</f>
        <v>0.01</v>
      </c>
    </row>
    <row r="1048554" spans="16384:16384" x14ac:dyDescent="0.25">
      <c r="XFD1048554">
        <f>solver_cvg</f>
        <v>1E-4</v>
      </c>
    </row>
    <row r="1048555" spans="16384:16384" x14ac:dyDescent="0.25">
      <c r="XFD1048555">
        <f>solver_msl</f>
        <v>2</v>
      </c>
    </row>
    <row r="1048556" spans="16384:16384" x14ac:dyDescent="0.25">
      <c r="XFD1048556">
        <f>solver_ssz</f>
        <v>100</v>
      </c>
    </row>
    <row r="1048557" spans="16384:16384" x14ac:dyDescent="0.25">
      <c r="XFD1048557">
        <f>solver_rsd</f>
        <v>0</v>
      </c>
    </row>
    <row r="1048558" spans="16384:16384" x14ac:dyDescent="0.25">
      <c r="XFD1048558">
        <f>solver_mrt</f>
        <v>7.4999999999999997E-2</v>
      </c>
    </row>
    <row r="1048559" spans="16384:16384" x14ac:dyDescent="0.25">
      <c r="XFD1048559">
        <f>solver_mni</f>
        <v>30</v>
      </c>
    </row>
    <row r="1048560" spans="16384:16384" x14ac:dyDescent="0.25">
      <c r="XFD1048560">
        <f>solver_rbv</f>
        <v>1</v>
      </c>
    </row>
    <row r="1048561" spans="16384:16384" x14ac:dyDescent="0.25">
      <c r="XFD1048561">
        <f>solver_neg</f>
        <v>2</v>
      </c>
    </row>
    <row r="1048562" spans="16384:16384" x14ac:dyDescent="0.25">
      <c r="XFD1048562" t="e">
        <f>solver_ntr</f>
        <v>#NAME?</v>
      </c>
    </row>
    <row r="1048563" spans="16384:16384" x14ac:dyDescent="0.25">
      <c r="XFD1048563" t="e">
        <f>solver_acc</f>
        <v>#NAME?</v>
      </c>
    </row>
    <row r="1048564" spans="16384:16384" x14ac:dyDescent="0.25">
      <c r="XFD1048564" t="e">
        <f>solver_res</f>
        <v>#NAME?</v>
      </c>
    </row>
    <row r="1048565" spans="16384:16384" x14ac:dyDescent="0.25">
      <c r="XFD1048565" t="e">
        <f>solver_ars</f>
        <v>#NAME?</v>
      </c>
    </row>
    <row r="1048566" spans="16384:16384" x14ac:dyDescent="0.25">
      <c r="XFD1048566" t="e">
        <f>solver_sta</f>
        <v>#NAME?</v>
      </c>
    </row>
    <row r="1048567" spans="16384:16384" x14ac:dyDescent="0.25">
      <c r="XFD1048567" t="e">
        <f>solver_met</f>
        <v>#NAME?</v>
      </c>
    </row>
    <row r="1048568" spans="16384:16384" x14ac:dyDescent="0.25">
      <c r="XFD1048568" t="e">
        <f>solver_soc</f>
        <v>#NAME?</v>
      </c>
    </row>
    <row r="1048569" spans="16384:16384" x14ac:dyDescent="0.25">
      <c r="XFD1048569" t="e">
        <f>solver_lpt</f>
        <v>#NAME?</v>
      </c>
    </row>
    <row r="1048570" spans="16384:16384" x14ac:dyDescent="0.25">
      <c r="XFD1048570" t="e">
        <f>solver_lpp</f>
        <v>#NAME?</v>
      </c>
    </row>
    <row r="1048571" spans="16384:16384" x14ac:dyDescent="0.25">
      <c r="XFD1048571" t="e">
        <f>solver_gap</f>
        <v>#NAME?</v>
      </c>
    </row>
    <row r="1048572" spans="16384:16384" x14ac:dyDescent="0.25">
      <c r="XFD1048572" t="e">
        <f>solver_ips</f>
        <v>#NAME?</v>
      </c>
    </row>
    <row r="1048573" spans="16384:16384" x14ac:dyDescent="0.25">
      <c r="XFD1048573" t="e">
        <f>solver_fea</f>
        <v>#NAME?</v>
      </c>
    </row>
    <row r="1048574" spans="16384:16384" x14ac:dyDescent="0.25">
      <c r="XFD1048574" t="e">
        <f>solver_ipi</f>
        <v>#NAME?</v>
      </c>
    </row>
    <row r="1048575" spans="16384:16384" x14ac:dyDescent="0.25">
      <c r="XFD1048575" t="e">
        <f>solver_ipd</f>
        <v>#NAME?</v>
      </c>
    </row>
  </sheetData>
  <mergeCells count="5">
    <mergeCell ref="I17:I18"/>
    <mergeCell ref="Q18:AB18"/>
    <mergeCell ref="Q36:AB36"/>
    <mergeCell ref="L17:N17"/>
    <mergeCell ref="J21:N21"/>
  </mergeCells>
  <conditionalFormatting sqref="R67:AB77">
    <cfRule type="cellIs" dxfId="0" priority="1" operator="equal">
      <formula>1</formula>
    </cfRule>
  </conditionalFormatting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F7FF7E4F-A327-40E7-A1CF-A18F5F0C2FC5}">
          <xm:f>Summary!1:1048576</xm:f>
        </x15:webExtension>
        <x15:webExtension appRef="{0D6F4EBA-AC4F-4AD3-A22C-BE0B68C8C8F1}">
          <xm:f>Summary!XFD1048550:XFD1048575</xm:f>
        </x15:webExtension>
        <x15:webExtension appRef="{8B990884-1682-4DA4-AE2A-C22AAB954C0D}">
          <xm:f>Summary!$L$37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1"/>
  <sheetViews>
    <sheetView workbookViewId="0">
      <selection activeCell="O6" sqref="O6"/>
    </sheetView>
  </sheetViews>
  <sheetFormatPr defaultRowHeight="15" x14ac:dyDescent="0.25"/>
  <cols>
    <col min="1" max="1" width="10.42578125" bestFit="1" customWidth="1"/>
  </cols>
  <sheetData>
    <row r="1" spans="1:12" ht="15.75" thickBot="1" x14ac:dyDescent="0.3">
      <c r="A1" s="45" t="s">
        <v>73</v>
      </c>
      <c r="B1" s="44" t="s">
        <v>13</v>
      </c>
      <c r="C1" s="44" t="s">
        <v>11</v>
      </c>
      <c r="D1" s="44" t="s">
        <v>9</v>
      </c>
      <c r="E1" s="44" t="s">
        <v>15</v>
      </c>
      <c r="F1" s="44" t="s">
        <v>74</v>
      </c>
      <c r="G1" s="44" t="s">
        <v>32</v>
      </c>
      <c r="H1" s="44" t="s">
        <v>22</v>
      </c>
      <c r="I1" s="44" t="s">
        <v>24</v>
      </c>
      <c r="J1" s="44" t="s">
        <v>20</v>
      </c>
      <c r="K1" s="44" t="s">
        <v>18</v>
      </c>
      <c r="L1" s="44" t="s">
        <v>28</v>
      </c>
    </row>
    <row r="2" spans="1:12" ht="15.75" thickTop="1" x14ac:dyDescent="0.25">
      <c r="A2" s="46">
        <v>41306</v>
      </c>
      <c r="B2">
        <v>59.967624999999998</v>
      </c>
      <c r="C2">
        <v>24.302752999999999</v>
      </c>
      <c r="D2">
        <v>2.4900000000000002</v>
      </c>
      <c r="E2">
        <v>264.26998900000001</v>
      </c>
      <c r="F2">
        <v>0.5</v>
      </c>
      <c r="G2">
        <v>67.620002999999997</v>
      </c>
      <c r="H2">
        <v>89.138572999999994</v>
      </c>
      <c r="I2">
        <v>57.022148000000001</v>
      </c>
      <c r="J2">
        <v>11.212624</v>
      </c>
      <c r="K2">
        <v>27.758835000000001</v>
      </c>
      <c r="L2">
        <v>101.21880299999999</v>
      </c>
    </row>
    <row r="3" spans="1:12" x14ac:dyDescent="0.25">
      <c r="A3" s="46">
        <v>41334</v>
      </c>
      <c r="B3">
        <v>57.608711</v>
      </c>
      <c r="C3">
        <v>30.153327999999998</v>
      </c>
      <c r="D3">
        <v>2.5499999999999998</v>
      </c>
      <c r="E3">
        <v>266.48998999999998</v>
      </c>
      <c r="F3">
        <v>0.5</v>
      </c>
      <c r="G3">
        <v>75.974875999999995</v>
      </c>
      <c r="H3">
        <v>93.629570000000001</v>
      </c>
      <c r="I3">
        <v>53.965698000000003</v>
      </c>
      <c r="J3">
        <v>11.93985</v>
      </c>
      <c r="K3">
        <v>28.361792000000001</v>
      </c>
      <c r="L3">
        <v>109.251137</v>
      </c>
    </row>
    <row r="4" spans="1:12" x14ac:dyDescent="0.25">
      <c r="A4" s="46">
        <v>41365</v>
      </c>
      <c r="B4">
        <v>56.647956999999998</v>
      </c>
      <c r="C4">
        <v>29.059585999999999</v>
      </c>
      <c r="D4">
        <v>2.82</v>
      </c>
      <c r="E4">
        <v>253.80999800000001</v>
      </c>
      <c r="F4">
        <v>0.5</v>
      </c>
      <c r="G4">
        <v>80.895317000000006</v>
      </c>
      <c r="H4">
        <v>95.676704000000001</v>
      </c>
      <c r="I4">
        <v>57.575713999999998</v>
      </c>
      <c r="J4">
        <v>12.987835</v>
      </c>
      <c r="K4">
        <v>28.957004999999999</v>
      </c>
      <c r="L4">
        <v>119.84802999999999</v>
      </c>
    </row>
    <row r="5" spans="1:12" x14ac:dyDescent="0.25">
      <c r="A5" s="46">
        <v>41395</v>
      </c>
      <c r="B5">
        <v>61.891933000000002</v>
      </c>
      <c r="C5">
        <v>26.787243</v>
      </c>
      <c r="D5">
        <v>4</v>
      </c>
      <c r="E5">
        <v>269.20001200000002</v>
      </c>
      <c r="F5">
        <v>0.5</v>
      </c>
      <c r="G5">
        <v>87.629958999999999</v>
      </c>
      <c r="H5">
        <v>96.735557999999997</v>
      </c>
      <c r="I5">
        <v>59.482253999999998</v>
      </c>
      <c r="J5">
        <v>13.767105000000001</v>
      </c>
      <c r="K5">
        <v>27.371632000000002</v>
      </c>
      <c r="L5">
        <v>118.61724100000001</v>
      </c>
    </row>
    <row r="6" spans="1:12" x14ac:dyDescent="0.25">
      <c r="A6" s="46">
        <v>41426</v>
      </c>
      <c r="B6">
        <v>57.609817999999997</v>
      </c>
      <c r="C6">
        <v>24.514897999999999</v>
      </c>
      <c r="D6">
        <v>4.08</v>
      </c>
      <c r="E6">
        <v>277.69000199999999</v>
      </c>
      <c r="F6">
        <v>0.4</v>
      </c>
      <c r="G6">
        <v>91.122787000000002</v>
      </c>
      <c r="H6">
        <v>97.837288000000001</v>
      </c>
      <c r="I6">
        <v>57.917178999999997</v>
      </c>
      <c r="J6">
        <v>12.827381000000001</v>
      </c>
      <c r="K6">
        <v>27.692364000000001</v>
      </c>
      <c r="L6">
        <v>112.515282</v>
      </c>
    </row>
    <row r="7" spans="1:12" x14ac:dyDescent="0.25">
      <c r="A7" s="46">
        <v>41456</v>
      </c>
      <c r="B7">
        <v>57.570732</v>
      </c>
      <c r="C7">
        <v>28.838011000000002</v>
      </c>
      <c r="D7">
        <v>3.77</v>
      </c>
      <c r="E7">
        <v>301.22000100000002</v>
      </c>
      <c r="F7">
        <v>0.4</v>
      </c>
      <c r="G7">
        <v>93.488913999999994</v>
      </c>
      <c r="H7">
        <v>103.89846799999999</v>
      </c>
      <c r="I7">
        <v>62.892234999999999</v>
      </c>
      <c r="J7">
        <v>13.692758</v>
      </c>
      <c r="K7">
        <v>27.590668000000001</v>
      </c>
      <c r="L7">
        <v>117.05212400000001</v>
      </c>
    </row>
    <row r="8" spans="1:12" x14ac:dyDescent="0.25">
      <c r="A8" s="46">
        <v>41487</v>
      </c>
      <c r="B8">
        <v>57.904967999999997</v>
      </c>
      <c r="C8">
        <v>26.692958999999998</v>
      </c>
      <c r="D8">
        <v>3.27</v>
      </c>
      <c r="E8">
        <v>280.98001099999999</v>
      </c>
      <c r="F8">
        <v>0.4</v>
      </c>
      <c r="G8">
        <v>92.439284999999998</v>
      </c>
      <c r="H8">
        <v>98.987587000000005</v>
      </c>
      <c r="I8">
        <v>63.320030000000003</v>
      </c>
      <c r="J8">
        <v>12.656113</v>
      </c>
      <c r="K8">
        <v>26.800802000000001</v>
      </c>
      <c r="L8">
        <v>124.006828</v>
      </c>
    </row>
    <row r="9" spans="1:12" x14ac:dyDescent="0.25">
      <c r="A9" s="46">
        <v>41518</v>
      </c>
      <c r="B9">
        <v>58.434154999999997</v>
      </c>
      <c r="C9">
        <v>29.616492999999998</v>
      </c>
      <c r="D9">
        <v>3.81</v>
      </c>
      <c r="E9">
        <v>312.64001500000001</v>
      </c>
      <c r="F9">
        <v>0.4</v>
      </c>
      <c r="G9">
        <v>104.994743</v>
      </c>
      <c r="H9">
        <v>102.172623</v>
      </c>
      <c r="I9">
        <v>68.177627999999999</v>
      </c>
      <c r="J9">
        <v>13.245044</v>
      </c>
      <c r="K9">
        <v>26.792877000000001</v>
      </c>
      <c r="L9">
        <v>139.93405200000001</v>
      </c>
    </row>
    <row r="10" spans="1:12" x14ac:dyDescent="0.25">
      <c r="A10" s="46">
        <v>41548</v>
      </c>
      <c r="B10">
        <v>61.682479999999998</v>
      </c>
      <c r="C10">
        <v>33.419055999999998</v>
      </c>
      <c r="D10">
        <v>3.34</v>
      </c>
      <c r="E10">
        <v>364.02999899999998</v>
      </c>
      <c r="F10">
        <v>0.4</v>
      </c>
      <c r="G10">
        <v>116.61119100000001</v>
      </c>
      <c r="H10">
        <v>104.683235</v>
      </c>
      <c r="I10">
        <v>69.297134</v>
      </c>
      <c r="J10">
        <v>15.514583999999999</v>
      </c>
      <c r="K10">
        <v>28.678356000000001</v>
      </c>
      <c r="L10">
        <v>147.23144500000001</v>
      </c>
    </row>
    <row r="11" spans="1:12" x14ac:dyDescent="0.25">
      <c r="A11" s="46">
        <v>41579</v>
      </c>
      <c r="B11">
        <v>64.030861000000002</v>
      </c>
      <c r="C11">
        <v>36.767578</v>
      </c>
      <c r="D11">
        <v>3.64</v>
      </c>
      <c r="E11">
        <v>393.61999500000002</v>
      </c>
      <c r="F11">
        <v>0.4</v>
      </c>
      <c r="G11">
        <v>119.962074</v>
      </c>
      <c r="H11">
        <v>111.274734</v>
      </c>
      <c r="I11">
        <v>69.392371999999995</v>
      </c>
      <c r="J11">
        <v>15.505504</v>
      </c>
      <c r="K11">
        <v>28.2682</v>
      </c>
      <c r="L11">
        <v>146.89489699999999</v>
      </c>
    </row>
    <row r="12" spans="1:12" x14ac:dyDescent="0.25">
      <c r="A12" s="46">
        <v>41609</v>
      </c>
      <c r="B12">
        <v>59.073157999999999</v>
      </c>
      <c r="C12">
        <v>34.792248000000001</v>
      </c>
      <c r="D12">
        <v>3.87</v>
      </c>
      <c r="E12">
        <v>398.790009</v>
      </c>
      <c r="F12">
        <v>0.4</v>
      </c>
      <c r="G12">
        <v>122.408203</v>
      </c>
      <c r="H12">
        <v>105.856117</v>
      </c>
      <c r="I12">
        <v>71.868637000000007</v>
      </c>
      <c r="J12">
        <v>16.274564999999999</v>
      </c>
      <c r="K12">
        <v>28.228054</v>
      </c>
      <c r="L12">
        <v>176.20919799999999</v>
      </c>
    </row>
    <row r="13" spans="1:12" x14ac:dyDescent="0.25">
      <c r="A13" s="46">
        <v>41640</v>
      </c>
      <c r="B13">
        <v>60.016632000000001</v>
      </c>
      <c r="C13">
        <v>37.495193</v>
      </c>
      <c r="D13">
        <v>3.43</v>
      </c>
      <c r="E13">
        <v>358.69000199999999</v>
      </c>
      <c r="F13">
        <v>0.4</v>
      </c>
      <c r="G13">
        <v>112.336769</v>
      </c>
      <c r="H13">
        <v>99.932723999999993</v>
      </c>
      <c r="I13">
        <v>67.389167999999998</v>
      </c>
      <c r="J13">
        <v>15.717468</v>
      </c>
      <c r="K13">
        <v>26.750821999999999</v>
      </c>
      <c r="L13">
        <v>197.26791399999999</v>
      </c>
    </row>
    <row r="14" spans="1:12" x14ac:dyDescent="0.25">
      <c r="A14" s="46">
        <v>41671</v>
      </c>
      <c r="B14">
        <v>61.709235999999997</v>
      </c>
      <c r="C14">
        <v>41.084918999999999</v>
      </c>
      <c r="D14">
        <v>3.71</v>
      </c>
      <c r="E14">
        <v>362.10000600000001</v>
      </c>
      <c r="F14">
        <v>0.4</v>
      </c>
      <c r="G14">
        <v>115.619156</v>
      </c>
      <c r="H14">
        <v>103.881653</v>
      </c>
      <c r="I14">
        <v>73.638633999999996</v>
      </c>
      <c r="J14">
        <v>17.598815999999999</v>
      </c>
      <c r="K14">
        <v>25.976765</v>
      </c>
      <c r="L14">
        <v>220.01426699999999</v>
      </c>
    </row>
    <row r="15" spans="1:12" x14ac:dyDescent="0.25">
      <c r="A15" s="46">
        <v>41699</v>
      </c>
      <c r="B15">
        <v>62.111328</v>
      </c>
      <c r="C15">
        <v>44.386257000000001</v>
      </c>
      <c r="D15">
        <v>4.01</v>
      </c>
      <c r="E15">
        <v>336.36999500000002</v>
      </c>
      <c r="F15">
        <v>0.4</v>
      </c>
      <c r="G15">
        <v>113.177795</v>
      </c>
      <c r="H15">
        <v>99.596435999999997</v>
      </c>
      <c r="I15">
        <v>73.047066000000001</v>
      </c>
      <c r="J15">
        <v>19.113529</v>
      </c>
      <c r="K15">
        <v>28.531317000000001</v>
      </c>
      <c r="L15">
        <v>202.69894400000001</v>
      </c>
    </row>
    <row r="16" spans="1:12" x14ac:dyDescent="0.25">
      <c r="A16" s="46">
        <v>41730</v>
      </c>
      <c r="B16">
        <v>62.955272999999998</v>
      </c>
      <c r="C16">
        <v>44.752529000000003</v>
      </c>
      <c r="D16">
        <v>4.09</v>
      </c>
      <c r="E16">
        <v>304.13000499999998</v>
      </c>
      <c r="F16">
        <v>0.4</v>
      </c>
      <c r="G16">
        <v>116.361465</v>
      </c>
      <c r="H16">
        <v>103.16364299999999</v>
      </c>
      <c r="I16">
        <v>73.611153000000002</v>
      </c>
      <c r="J16">
        <v>19.196152000000001</v>
      </c>
      <c r="K16">
        <v>29.043858</v>
      </c>
      <c r="L16">
        <v>186.037781</v>
      </c>
    </row>
    <row r="17" spans="1:12" x14ac:dyDescent="0.25">
      <c r="A17" s="46">
        <v>41760</v>
      </c>
      <c r="B17">
        <v>64.974273999999994</v>
      </c>
      <c r="C17">
        <v>46.836033</v>
      </c>
      <c r="D17">
        <v>4</v>
      </c>
      <c r="E17">
        <v>312.54998799999998</v>
      </c>
      <c r="F17">
        <v>0.4</v>
      </c>
      <c r="G17">
        <v>121.980209</v>
      </c>
      <c r="H17">
        <v>103.466858</v>
      </c>
      <c r="I17">
        <v>73.190490999999994</v>
      </c>
      <c r="J17">
        <v>19.554188</v>
      </c>
      <c r="K17">
        <v>29.235676000000002</v>
      </c>
      <c r="L17">
        <v>196.147583</v>
      </c>
    </row>
    <row r="18" spans="1:12" x14ac:dyDescent="0.25">
      <c r="A18" s="46">
        <v>41791</v>
      </c>
      <c r="B18">
        <v>67.143508999999995</v>
      </c>
      <c r="C18">
        <v>45.332236999999999</v>
      </c>
      <c r="D18">
        <v>4.1900000000000004</v>
      </c>
      <c r="E18">
        <v>324.77999899999998</v>
      </c>
      <c r="F18">
        <v>0.4</v>
      </c>
      <c r="G18">
        <v>115.390945</v>
      </c>
      <c r="H18">
        <v>103.01438899999999</v>
      </c>
      <c r="I18">
        <v>68.056838999999997</v>
      </c>
      <c r="J18">
        <v>20.245343999999999</v>
      </c>
      <c r="K18">
        <v>29.145018</v>
      </c>
      <c r="L18">
        <v>190.555893</v>
      </c>
    </row>
    <row r="19" spans="1:12" x14ac:dyDescent="0.25">
      <c r="A19" s="46">
        <v>41821</v>
      </c>
      <c r="B19">
        <v>57.822741999999998</v>
      </c>
      <c r="C19">
        <v>41.941257</v>
      </c>
      <c r="D19">
        <v>3.91</v>
      </c>
      <c r="E19">
        <v>312.98998999999998</v>
      </c>
      <c r="F19">
        <v>0.4</v>
      </c>
      <c r="G19">
        <v>109.269051</v>
      </c>
      <c r="H19">
        <v>105.143372</v>
      </c>
      <c r="I19">
        <v>62.482315</v>
      </c>
      <c r="J19">
        <v>18.12396</v>
      </c>
      <c r="K19">
        <v>29.334591</v>
      </c>
      <c r="L19">
        <v>195.73382599999999</v>
      </c>
    </row>
    <row r="20" spans="1:12" x14ac:dyDescent="0.25">
      <c r="A20" s="46">
        <v>41852</v>
      </c>
      <c r="B20">
        <v>59.934299000000003</v>
      </c>
      <c r="C20">
        <v>44.201903999999999</v>
      </c>
      <c r="D20">
        <v>4.17</v>
      </c>
      <c r="E20">
        <v>339.040009</v>
      </c>
      <c r="F20">
        <v>0.4</v>
      </c>
      <c r="G20">
        <v>115.000969</v>
      </c>
      <c r="H20">
        <v>108.638351</v>
      </c>
      <c r="I20">
        <v>63.363700999999999</v>
      </c>
      <c r="J20">
        <v>19.239989999999999</v>
      </c>
      <c r="K20">
        <v>29.18807</v>
      </c>
      <c r="L20">
        <v>177.078506</v>
      </c>
    </row>
    <row r="21" spans="1:12" x14ac:dyDescent="0.25">
      <c r="A21" s="46">
        <v>41883</v>
      </c>
      <c r="B21">
        <v>55.522652000000001</v>
      </c>
      <c r="C21">
        <v>41.646270999999999</v>
      </c>
      <c r="D21">
        <v>3.41</v>
      </c>
      <c r="E21">
        <v>322.44000199999999</v>
      </c>
      <c r="F21">
        <v>0.4</v>
      </c>
      <c r="G21">
        <v>116.22661600000001</v>
      </c>
      <c r="H21">
        <v>112.44268</v>
      </c>
      <c r="I21">
        <v>54.789375</v>
      </c>
      <c r="J21">
        <v>17.924462999999999</v>
      </c>
      <c r="K21">
        <v>29.421842999999999</v>
      </c>
      <c r="L21">
        <v>172.86073300000001</v>
      </c>
    </row>
    <row r="22" spans="1:12" x14ac:dyDescent="0.25">
      <c r="A22" s="46">
        <v>41913</v>
      </c>
      <c r="B22">
        <v>55.267375999999999</v>
      </c>
      <c r="C22">
        <v>50.914814</v>
      </c>
      <c r="D22">
        <v>2.8</v>
      </c>
      <c r="E22">
        <v>305.459991</v>
      </c>
      <c r="F22">
        <v>0.4</v>
      </c>
      <c r="G22">
        <v>113.972908</v>
      </c>
      <c r="H22">
        <v>119.665466</v>
      </c>
      <c r="I22">
        <v>55.084578999999998</v>
      </c>
      <c r="J22">
        <v>18.934681000000001</v>
      </c>
      <c r="K22">
        <v>29.087876999999999</v>
      </c>
      <c r="L22">
        <v>175.56802400000001</v>
      </c>
    </row>
    <row r="23" spans="1:12" x14ac:dyDescent="0.25">
      <c r="A23" s="46">
        <v>41944</v>
      </c>
      <c r="B23">
        <v>55.892181000000001</v>
      </c>
      <c r="C23">
        <v>56.462550999999998</v>
      </c>
      <c r="D23">
        <v>2.79</v>
      </c>
      <c r="E23">
        <v>338.64001500000001</v>
      </c>
      <c r="F23">
        <v>0.4</v>
      </c>
      <c r="G23">
        <v>122.59545900000001</v>
      </c>
      <c r="H23">
        <v>127.51638800000001</v>
      </c>
      <c r="I23">
        <v>52.251117999999998</v>
      </c>
      <c r="J23">
        <v>19.481497000000001</v>
      </c>
      <c r="K23">
        <v>29.928398000000001</v>
      </c>
      <c r="L23">
        <v>165.03450000000001</v>
      </c>
    </row>
    <row r="24" spans="1:12" x14ac:dyDescent="0.25">
      <c r="A24" s="46">
        <v>41974</v>
      </c>
      <c r="B24">
        <v>56.924072000000002</v>
      </c>
      <c r="C24">
        <v>57.288131999999997</v>
      </c>
      <c r="D24">
        <v>2.67</v>
      </c>
      <c r="E24">
        <v>310.35000600000001</v>
      </c>
      <c r="F24">
        <v>1.05</v>
      </c>
      <c r="G24">
        <v>119.29098500000001</v>
      </c>
      <c r="H24">
        <v>127.514687</v>
      </c>
      <c r="I24">
        <v>54.777217999999998</v>
      </c>
      <c r="J24">
        <v>21.354317000000002</v>
      </c>
      <c r="K24">
        <v>28.414217000000001</v>
      </c>
      <c r="L24">
        <v>139.40344200000001</v>
      </c>
    </row>
    <row r="25" spans="1:12" x14ac:dyDescent="0.25">
      <c r="A25" s="46">
        <v>42005</v>
      </c>
      <c r="B25">
        <v>45.900883</v>
      </c>
      <c r="C25">
        <v>65.062668000000002</v>
      </c>
      <c r="D25">
        <v>2.57</v>
      </c>
      <c r="E25">
        <v>354.52999899999998</v>
      </c>
      <c r="F25">
        <v>0.85</v>
      </c>
      <c r="G25">
        <v>133.415359</v>
      </c>
      <c r="H25">
        <v>128.63017300000001</v>
      </c>
      <c r="I25">
        <v>55.372959000000002</v>
      </c>
      <c r="J25">
        <v>22.136590999999999</v>
      </c>
      <c r="K25">
        <v>27.847446000000001</v>
      </c>
      <c r="L25">
        <v>138.64437899999999</v>
      </c>
    </row>
    <row r="26" spans="1:12" x14ac:dyDescent="0.25">
      <c r="A26" s="46">
        <v>42036</v>
      </c>
      <c r="B26">
        <v>53.804667999999999</v>
      </c>
      <c r="C26">
        <v>61.017226999999998</v>
      </c>
      <c r="D26">
        <v>3.11</v>
      </c>
      <c r="E26">
        <v>380.16000400000001</v>
      </c>
      <c r="F26">
        <v>0.87</v>
      </c>
      <c r="G26">
        <v>138.444717</v>
      </c>
      <c r="H26">
        <v>132.20147700000001</v>
      </c>
      <c r="I26">
        <v>61.064331000000003</v>
      </c>
      <c r="J26">
        <v>22.723299000000001</v>
      </c>
      <c r="K26">
        <v>29.649488000000002</v>
      </c>
      <c r="L26">
        <v>133.53715500000001</v>
      </c>
    </row>
    <row r="27" spans="1:12" x14ac:dyDescent="0.25">
      <c r="A27" s="46">
        <v>42064</v>
      </c>
      <c r="B27">
        <v>50.256996000000001</v>
      </c>
      <c r="C27">
        <v>63.644829000000001</v>
      </c>
      <c r="D27">
        <v>2.68</v>
      </c>
      <c r="E27">
        <v>372.10000600000001</v>
      </c>
      <c r="F27">
        <v>1.1000000000000001</v>
      </c>
      <c r="G27">
        <v>138.589935</v>
      </c>
      <c r="H27">
        <v>141.13874799999999</v>
      </c>
      <c r="I27">
        <v>55.132210000000001</v>
      </c>
      <c r="J27">
        <v>21.224277000000001</v>
      </c>
      <c r="K27">
        <v>28.010874000000001</v>
      </c>
      <c r="L27">
        <v>119.117867</v>
      </c>
    </row>
    <row r="28" spans="1:12" x14ac:dyDescent="0.25">
      <c r="A28" s="46">
        <v>42095</v>
      </c>
      <c r="B28">
        <v>57.090896999999998</v>
      </c>
      <c r="C28">
        <v>61.606022000000003</v>
      </c>
      <c r="D28">
        <v>2.2599999999999998</v>
      </c>
      <c r="E28">
        <v>421.77999899999998</v>
      </c>
      <c r="F28">
        <v>1.1000000000000001</v>
      </c>
      <c r="G28">
        <v>132.36596700000001</v>
      </c>
      <c r="H28">
        <v>133.26667800000001</v>
      </c>
      <c r="I28">
        <v>57.278495999999997</v>
      </c>
      <c r="J28">
        <v>19.586599</v>
      </c>
      <c r="K28">
        <v>29.718119000000002</v>
      </c>
      <c r="L28">
        <v>105.103455</v>
      </c>
    </row>
    <row r="29" spans="1:12" x14ac:dyDescent="0.25">
      <c r="A29" s="46">
        <v>42125</v>
      </c>
      <c r="B29">
        <v>57.521225000000001</v>
      </c>
      <c r="C29">
        <v>62.163806999999998</v>
      </c>
      <c r="D29">
        <v>2.2799999999999998</v>
      </c>
      <c r="E29">
        <v>429.23001099999999</v>
      </c>
      <c r="F29">
        <v>1.02</v>
      </c>
      <c r="G29">
        <v>129.76185599999999</v>
      </c>
      <c r="H29">
        <v>133.20152300000001</v>
      </c>
      <c r="I29">
        <v>55.211792000000003</v>
      </c>
      <c r="J29">
        <v>19.577244</v>
      </c>
      <c r="K29">
        <v>30.058363</v>
      </c>
      <c r="L29">
        <v>95.281052000000003</v>
      </c>
    </row>
    <row r="30" spans="1:12" x14ac:dyDescent="0.25">
      <c r="A30" s="46">
        <v>42156</v>
      </c>
      <c r="B30">
        <v>52.854492</v>
      </c>
      <c r="C30">
        <v>62.145763000000002</v>
      </c>
      <c r="D30">
        <v>2.4</v>
      </c>
      <c r="E30">
        <v>434.08999599999999</v>
      </c>
      <c r="F30">
        <v>0.95</v>
      </c>
      <c r="G30">
        <v>128.92057800000001</v>
      </c>
      <c r="H30">
        <v>126.167305</v>
      </c>
      <c r="I30">
        <v>50.750038000000004</v>
      </c>
      <c r="J30">
        <v>18.568677999999998</v>
      </c>
      <c r="K30">
        <v>30.911208999999999</v>
      </c>
      <c r="L30">
        <v>93.782013000000006</v>
      </c>
    </row>
    <row r="31" spans="1:12" x14ac:dyDescent="0.25">
      <c r="A31" s="46">
        <v>42186</v>
      </c>
      <c r="B31">
        <v>52.076991999999997</v>
      </c>
      <c r="C31">
        <v>73.064453</v>
      </c>
      <c r="D31">
        <v>1.93</v>
      </c>
      <c r="E31">
        <v>536.15002400000003</v>
      </c>
      <c r="F31">
        <v>0.9</v>
      </c>
      <c r="G31">
        <v>133.98558</v>
      </c>
      <c r="H31">
        <v>135.733093</v>
      </c>
      <c r="I31">
        <v>47.023212000000001</v>
      </c>
      <c r="J31">
        <v>17.580483999999998</v>
      </c>
      <c r="K31">
        <v>30.232413999999999</v>
      </c>
      <c r="L31">
        <v>98.116112000000001</v>
      </c>
    </row>
    <row r="32" spans="1:12" x14ac:dyDescent="0.25">
      <c r="A32" s="46">
        <v>42217</v>
      </c>
      <c r="B32">
        <v>43.439124999999997</v>
      </c>
      <c r="C32">
        <v>73.537056000000007</v>
      </c>
      <c r="D32">
        <v>1.78</v>
      </c>
      <c r="E32">
        <v>512.89001499999995</v>
      </c>
      <c r="F32">
        <v>0.87</v>
      </c>
      <c r="G32">
        <v>121.44853999999999</v>
      </c>
      <c r="H32">
        <v>130.82879600000001</v>
      </c>
      <c r="I32">
        <v>40.987884999999999</v>
      </c>
      <c r="J32">
        <v>15.961722999999999</v>
      </c>
      <c r="K32">
        <v>29.488555999999999</v>
      </c>
      <c r="L32">
        <v>74.630211000000003</v>
      </c>
    </row>
    <row r="33" spans="1:12" x14ac:dyDescent="0.25">
      <c r="A33" s="46">
        <v>42248</v>
      </c>
      <c r="B33">
        <v>42.372608</v>
      </c>
      <c r="C33">
        <v>76.827049000000002</v>
      </c>
      <c r="D33">
        <v>1.72</v>
      </c>
      <c r="E33">
        <v>511.89001500000001</v>
      </c>
      <c r="F33">
        <v>0.92</v>
      </c>
      <c r="G33">
        <v>122.47590599999999</v>
      </c>
      <c r="H33">
        <v>135.42247</v>
      </c>
      <c r="I33">
        <v>32.850375999999997</v>
      </c>
      <c r="J33">
        <v>16.230198000000001</v>
      </c>
      <c r="K33">
        <v>28.730183</v>
      </c>
      <c r="L33">
        <v>50.740443999999997</v>
      </c>
    </row>
    <row r="34" spans="1:12" x14ac:dyDescent="0.25">
      <c r="A34" s="46">
        <v>42278</v>
      </c>
      <c r="B34">
        <v>51.781162000000002</v>
      </c>
      <c r="C34">
        <v>73.732703999999998</v>
      </c>
      <c r="D34">
        <v>2.12</v>
      </c>
      <c r="E34">
        <v>625.90002400000003</v>
      </c>
      <c r="F34">
        <v>1.19</v>
      </c>
      <c r="G34">
        <v>138.48805200000001</v>
      </c>
      <c r="H34">
        <v>148.11509699999999</v>
      </c>
      <c r="I34">
        <v>39.627628000000001</v>
      </c>
      <c r="J34">
        <v>17.633278000000001</v>
      </c>
      <c r="K34">
        <v>29.550288999999999</v>
      </c>
      <c r="L34">
        <v>66.816520999999995</v>
      </c>
    </row>
    <row r="35" spans="1:12" x14ac:dyDescent="0.25">
      <c r="A35" s="46">
        <v>42309</v>
      </c>
      <c r="B35">
        <v>51.819862000000001</v>
      </c>
      <c r="C35">
        <v>77.097815999999995</v>
      </c>
      <c r="D35">
        <v>2.36</v>
      </c>
      <c r="E35">
        <v>664.79998799999998</v>
      </c>
      <c r="F35">
        <v>1.33</v>
      </c>
      <c r="G35">
        <v>136.037598</v>
      </c>
      <c r="H35">
        <v>151.206299</v>
      </c>
      <c r="I35">
        <v>41.827540999999997</v>
      </c>
      <c r="J35">
        <v>17.756519000000001</v>
      </c>
      <c r="K35">
        <v>30.116309999999999</v>
      </c>
      <c r="L35">
        <v>59.958163999999996</v>
      </c>
    </row>
    <row r="36" spans="1:12" x14ac:dyDescent="0.25">
      <c r="A36" s="46">
        <v>42339</v>
      </c>
      <c r="B36">
        <v>54.190266000000001</v>
      </c>
      <c r="C36">
        <v>78.055640999999994</v>
      </c>
      <c r="D36">
        <v>2.87</v>
      </c>
      <c r="E36">
        <v>675.89001499999995</v>
      </c>
      <c r="F36">
        <v>1.28</v>
      </c>
      <c r="G36">
        <v>136.06938199999999</v>
      </c>
      <c r="H36">
        <v>151.67224100000001</v>
      </c>
      <c r="I36">
        <v>38.089641999999998</v>
      </c>
      <c r="J36">
        <v>17.441416</v>
      </c>
      <c r="K36">
        <v>30.778213999999998</v>
      </c>
      <c r="L36">
        <v>66.540237000000005</v>
      </c>
    </row>
    <row r="37" spans="1:12" x14ac:dyDescent="0.25">
      <c r="A37" s="46">
        <v>42370</v>
      </c>
      <c r="B37">
        <v>51.231667000000002</v>
      </c>
      <c r="C37">
        <v>68.253844999999998</v>
      </c>
      <c r="D37">
        <v>2.2000000000000002</v>
      </c>
      <c r="E37">
        <v>587</v>
      </c>
      <c r="F37">
        <v>1.1499999999999999</v>
      </c>
      <c r="G37">
        <v>113.050797</v>
      </c>
      <c r="H37">
        <v>141.92387400000001</v>
      </c>
      <c r="I37">
        <v>34.914577000000001</v>
      </c>
      <c r="J37">
        <v>17.756278999999999</v>
      </c>
      <c r="K37">
        <v>32.254063000000002</v>
      </c>
      <c r="L37">
        <v>64.761077999999998</v>
      </c>
    </row>
    <row r="38" spans="1:12" x14ac:dyDescent="0.25">
      <c r="A38" s="46">
        <v>42401</v>
      </c>
      <c r="B38">
        <v>54.715885</v>
      </c>
      <c r="C38">
        <v>71.647155999999995</v>
      </c>
      <c r="D38">
        <v>2.14</v>
      </c>
      <c r="E38">
        <v>552.52002000000005</v>
      </c>
      <c r="F38">
        <v>1.18</v>
      </c>
      <c r="G38">
        <v>111.215721</v>
      </c>
      <c r="H38">
        <v>140.90020799999999</v>
      </c>
      <c r="I38">
        <v>36.791283</v>
      </c>
      <c r="J38">
        <v>17.460498999999999</v>
      </c>
      <c r="K38">
        <v>33.515217</v>
      </c>
      <c r="L38">
        <v>79.321274000000003</v>
      </c>
    </row>
    <row r="39" spans="1:12" x14ac:dyDescent="0.25">
      <c r="A39" s="46">
        <v>42430</v>
      </c>
      <c r="B39">
        <v>62.219611999999998</v>
      </c>
      <c r="C39">
        <v>79.823150999999996</v>
      </c>
      <c r="D39">
        <v>2.85</v>
      </c>
      <c r="E39">
        <v>593.64001499999995</v>
      </c>
      <c r="F39">
        <v>1.33</v>
      </c>
      <c r="G39">
        <v>120.564941</v>
      </c>
      <c r="H39">
        <v>148.391998</v>
      </c>
      <c r="I39">
        <v>39.459724000000001</v>
      </c>
      <c r="J39">
        <v>20.076699999999999</v>
      </c>
      <c r="K39">
        <v>35.528851000000003</v>
      </c>
      <c r="L39">
        <v>90.428252999999998</v>
      </c>
    </row>
    <row r="40" spans="1:12" x14ac:dyDescent="0.25">
      <c r="A40" s="46">
        <v>42461</v>
      </c>
      <c r="B40">
        <v>64.712256999999994</v>
      </c>
      <c r="C40">
        <v>68.543571</v>
      </c>
      <c r="D40">
        <v>3.55</v>
      </c>
      <c r="E40">
        <v>659.59002699999996</v>
      </c>
      <c r="F40">
        <v>1.52</v>
      </c>
      <c r="G40">
        <v>128.03019699999999</v>
      </c>
      <c r="H40">
        <v>139.493011</v>
      </c>
      <c r="I40">
        <v>42.456043000000001</v>
      </c>
      <c r="J40">
        <v>17.94313</v>
      </c>
      <c r="K40">
        <v>35.211384000000002</v>
      </c>
      <c r="L40">
        <v>85.463065999999998</v>
      </c>
    </row>
    <row r="41" spans="1:12" x14ac:dyDescent="0.25">
      <c r="A41" s="46">
        <v>42491</v>
      </c>
      <c r="B41">
        <v>76.782218999999998</v>
      </c>
      <c r="C41">
        <v>64.621528999999995</v>
      </c>
      <c r="D41">
        <v>4.57</v>
      </c>
      <c r="E41">
        <v>722.78997800000002</v>
      </c>
      <c r="F41">
        <v>1.37</v>
      </c>
      <c r="G41">
        <v>119.81461299999999</v>
      </c>
      <c r="H41">
        <v>140.51004</v>
      </c>
      <c r="I41">
        <v>46.607436999999997</v>
      </c>
      <c r="J41">
        <v>20.076699999999999</v>
      </c>
      <c r="K41">
        <v>35.951042000000001</v>
      </c>
      <c r="L41">
        <v>93.089889999999997</v>
      </c>
    </row>
    <row r="42" spans="1:12" x14ac:dyDescent="0.25">
      <c r="A42" s="46">
        <v>42522</v>
      </c>
      <c r="B42">
        <v>77.574493000000004</v>
      </c>
      <c r="C42">
        <v>56.968322999999998</v>
      </c>
      <c r="D42">
        <v>5.14</v>
      </c>
      <c r="E42">
        <v>715.61999500000002</v>
      </c>
      <c r="F42">
        <v>1.59</v>
      </c>
      <c r="G42">
        <v>124.35391199999999</v>
      </c>
      <c r="H42">
        <v>148.32086200000001</v>
      </c>
      <c r="I42">
        <v>45.449368</v>
      </c>
      <c r="J42">
        <v>19.816423</v>
      </c>
      <c r="K42">
        <v>39.679295000000003</v>
      </c>
      <c r="L42">
        <v>88.199944000000002</v>
      </c>
    </row>
    <row r="43" spans="1:12" x14ac:dyDescent="0.25">
      <c r="A43" s="46">
        <v>42552</v>
      </c>
      <c r="B43">
        <v>82.643883000000002</v>
      </c>
      <c r="C43">
        <v>65.695853999999997</v>
      </c>
      <c r="D43">
        <v>6.86</v>
      </c>
      <c r="E43">
        <v>758.80999799999995</v>
      </c>
      <c r="F43">
        <v>2.21</v>
      </c>
      <c r="G43">
        <v>127.982956</v>
      </c>
      <c r="H43">
        <v>157.935654</v>
      </c>
      <c r="I43">
        <v>46.839602999999997</v>
      </c>
      <c r="J43">
        <v>21.500043999999999</v>
      </c>
      <c r="K43">
        <v>39.752758</v>
      </c>
      <c r="L43">
        <v>95.313156000000006</v>
      </c>
    </row>
    <row r="44" spans="1:12" x14ac:dyDescent="0.25">
      <c r="A44" s="46">
        <v>42583</v>
      </c>
      <c r="B44">
        <v>78.520034999999993</v>
      </c>
      <c r="C44">
        <v>65.998810000000006</v>
      </c>
      <c r="D44">
        <v>7.4</v>
      </c>
      <c r="E44">
        <v>769.15997300000004</v>
      </c>
      <c r="F44">
        <v>2.58</v>
      </c>
      <c r="G44">
        <v>123.951752</v>
      </c>
      <c r="H44">
        <v>153.090485</v>
      </c>
      <c r="I44">
        <v>46.248446999999999</v>
      </c>
      <c r="J44">
        <v>21.954819000000001</v>
      </c>
      <c r="K44">
        <v>37.959994999999999</v>
      </c>
      <c r="L44">
        <v>86.915488999999994</v>
      </c>
    </row>
    <row r="45" spans="1:12" x14ac:dyDescent="0.25">
      <c r="A45" s="46">
        <v>42614</v>
      </c>
      <c r="B45">
        <v>83.939948999999999</v>
      </c>
      <c r="C45">
        <v>64.635497999999998</v>
      </c>
      <c r="D45">
        <v>6.91</v>
      </c>
      <c r="E45">
        <v>837.30999799999995</v>
      </c>
      <c r="F45">
        <v>3.43</v>
      </c>
      <c r="G45">
        <v>127.18987300000001</v>
      </c>
      <c r="H45">
        <v>144.429565</v>
      </c>
      <c r="I45">
        <v>47.627814999999998</v>
      </c>
      <c r="J45">
        <v>23.020802</v>
      </c>
      <c r="K45">
        <v>37.709282000000002</v>
      </c>
      <c r="L45">
        <v>95.273551999999995</v>
      </c>
    </row>
    <row r="46" spans="1:12" x14ac:dyDescent="0.25">
      <c r="A46" s="46">
        <v>42644</v>
      </c>
      <c r="B46">
        <v>82.359511999999995</v>
      </c>
      <c r="C46">
        <v>70.877243000000007</v>
      </c>
      <c r="D46">
        <v>7.23</v>
      </c>
      <c r="E46">
        <v>789.82000700000003</v>
      </c>
      <c r="F46">
        <v>3.8</v>
      </c>
      <c r="G46">
        <v>137.510651</v>
      </c>
      <c r="H46">
        <v>140.03540000000001</v>
      </c>
      <c r="I46">
        <v>46.357384000000003</v>
      </c>
      <c r="J46">
        <v>22.105808</v>
      </c>
      <c r="K46">
        <v>34.162140000000001</v>
      </c>
      <c r="L46">
        <v>92.466804999999994</v>
      </c>
    </row>
    <row r="47" spans="1:12" x14ac:dyDescent="0.25">
      <c r="A47" s="46">
        <v>42675</v>
      </c>
      <c r="B47">
        <v>86.529228000000003</v>
      </c>
      <c r="C47">
        <v>80.740395000000007</v>
      </c>
      <c r="D47">
        <v>8.91</v>
      </c>
      <c r="E47">
        <v>750.57000700000003</v>
      </c>
      <c r="F47">
        <v>5.2</v>
      </c>
      <c r="G47">
        <v>145.35983300000001</v>
      </c>
      <c r="H47">
        <v>142.15673799999999</v>
      </c>
      <c r="I47">
        <v>55.482532999999997</v>
      </c>
      <c r="J47">
        <v>23.390692000000001</v>
      </c>
      <c r="K47">
        <v>36.307499</v>
      </c>
      <c r="L47">
        <v>99.742867000000004</v>
      </c>
    </row>
    <row r="48" spans="1:12" x14ac:dyDescent="0.25">
      <c r="A48" s="46">
        <v>42705</v>
      </c>
      <c r="B48">
        <v>89.397773999999998</v>
      </c>
      <c r="C48">
        <v>87.408760000000001</v>
      </c>
      <c r="D48">
        <v>11.34</v>
      </c>
      <c r="E48">
        <v>768.65997300000004</v>
      </c>
      <c r="F48">
        <v>5.04</v>
      </c>
      <c r="G48">
        <v>151.45721399999999</v>
      </c>
      <c r="H48">
        <v>152.09356700000001</v>
      </c>
      <c r="I48">
        <v>55.917538</v>
      </c>
      <c r="J48">
        <v>23.760861999999999</v>
      </c>
      <c r="K48">
        <v>37.952281999999997</v>
      </c>
      <c r="L48">
        <v>90.390418999999994</v>
      </c>
    </row>
    <row r="49" spans="1:12" x14ac:dyDescent="0.25">
      <c r="A49" s="46">
        <v>42736</v>
      </c>
      <c r="B49">
        <v>91.626007000000001</v>
      </c>
      <c r="C49">
        <v>92.422966000000002</v>
      </c>
      <c r="D49">
        <v>10.37</v>
      </c>
      <c r="E49">
        <v>823.47997999999995</v>
      </c>
      <c r="F49">
        <v>5.14</v>
      </c>
      <c r="G49">
        <v>158.98727400000001</v>
      </c>
      <c r="H49">
        <v>155.741287</v>
      </c>
      <c r="I49">
        <v>59.648345999999997</v>
      </c>
      <c r="J49">
        <v>25.934290000000001</v>
      </c>
      <c r="K49">
        <v>39.625262999999997</v>
      </c>
      <c r="L49">
        <v>99.785583000000003</v>
      </c>
    </row>
    <row r="50" spans="1:12" x14ac:dyDescent="0.25">
      <c r="A50" s="46">
        <v>42767</v>
      </c>
      <c r="B50">
        <v>100.398926</v>
      </c>
      <c r="C50">
        <v>96.363395999999995</v>
      </c>
      <c r="D50">
        <v>14.46</v>
      </c>
      <c r="E50">
        <v>845.03997800000002</v>
      </c>
      <c r="F50">
        <v>6.75</v>
      </c>
      <c r="G50">
        <v>175.341309</v>
      </c>
      <c r="H50">
        <v>168.308899</v>
      </c>
      <c r="I50">
        <v>57.129950999999998</v>
      </c>
      <c r="J50">
        <v>27.030795999999999</v>
      </c>
      <c r="K50">
        <v>39.734005000000003</v>
      </c>
      <c r="L50">
        <v>94.591201999999996</v>
      </c>
    </row>
    <row r="51" spans="1:12" x14ac:dyDescent="0.25">
      <c r="A51" s="46">
        <v>42795</v>
      </c>
      <c r="B51">
        <v>104.483711</v>
      </c>
      <c r="C51">
        <v>91.128754000000001</v>
      </c>
      <c r="D51">
        <v>14.55</v>
      </c>
      <c r="E51">
        <v>886.53997800000002</v>
      </c>
      <c r="F51">
        <v>6.71</v>
      </c>
      <c r="G51">
        <v>173.54278600000001</v>
      </c>
      <c r="H51">
        <v>159.72311400000001</v>
      </c>
      <c r="I51">
        <v>68.998146000000006</v>
      </c>
      <c r="J51">
        <v>26.583099000000001</v>
      </c>
      <c r="K51">
        <v>39.505814000000001</v>
      </c>
      <c r="L51">
        <v>113.324951</v>
      </c>
    </row>
    <row r="52" spans="1:12" x14ac:dyDescent="0.25">
      <c r="A52" s="46">
        <v>42826</v>
      </c>
      <c r="B52">
        <v>108.053467</v>
      </c>
      <c r="C52">
        <v>84.083115000000006</v>
      </c>
      <c r="D52">
        <v>13.3</v>
      </c>
      <c r="E52">
        <v>924.98999000000003</v>
      </c>
      <c r="F52">
        <v>6.14</v>
      </c>
      <c r="G52">
        <v>181.36331200000001</v>
      </c>
      <c r="H52">
        <v>169.086105</v>
      </c>
      <c r="I52">
        <v>72.801536999999996</v>
      </c>
      <c r="J52">
        <v>28.404533000000001</v>
      </c>
      <c r="K52">
        <v>37.680275000000002</v>
      </c>
      <c r="L52">
        <v>121.630775</v>
      </c>
    </row>
    <row r="53" spans="1:12" x14ac:dyDescent="0.25">
      <c r="A53" s="46">
        <v>42856</v>
      </c>
      <c r="B53">
        <v>112.70657300000001</v>
      </c>
      <c r="C53">
        <v>86.019927999999993</v>
      </c>
      <c r="D53">
        <v>11.19</v>
      </c>
      <c r="E53">
        <v>994.61999500000002</v>
      </c>
      <c r="F53">
        <v>5.24</v>
      </c>
      <c r="G53">
        <v>184.110794</v>
      </c>
      <c r="H53">
        <v>171.857834</v>
      </c>
      <c r="I53">
        <v>74.929001</v>
      </c>
      <c r="J53">
        <v>28.650673000000001</v>
      </c>
      <c r="K53">
        <v>37.072006000000002</v>
      </c>
      <c r="L53">
        <v>127.256973</v>
      </c>
    </row>
    <row r="54" spans="1:12" x14ac:dyDescent="0.25">
      <c r="A54" s="46">
        <v>42887</v>
      </c>
      <c r="B54">
        <v>104.70996100000001</v>
      </c>
      <c r="C54">
        <v>89.019463000000002</v>
      </c>
      <c r="D54">
        <v>12.48</v>
      </c>
      <c r="E54">
        <v>968</v>
      </c>
      <c r="F54">
        <v>5.35</v>
      </c>
      <c r="G54">
        <v>195.526443</v>
      </c>
      <c r="H54">
        <v>158.94860800000001</v>
      </c>
      <c r="I54">
        <v>72.622589000000005</v>
      </c>
      <c r="J54">
        <v>29.741904999999999</v>
      </c>
      <c r="K54">
        <v>36.302276999999997</v>
      </c>
      <c r="L54">
        <v>133.170151</v>
      </c>
    </row>
    <row r="55" spans="1:12" x14ac:dyDescent="0.25">
      <c r="A55" s="46">
        <v>42917</v>
      </c>
      <c r="B55">
        <v>115.220871</v>
      </c>
      <c r="C55">
        <v>84.526832999999996</v>
      </c>
      <c r="D55">
        <v>13.61</v>
      </c>
      <c r="E55">
        <v>987.78002900000001</v>
      </c>
      <c r="F55">
        <v>6.46</v>
      </c>
      <c r="G55">
        <v>239.73370399999999</v>
      </c>
      <c r="H55">
        <v>157.53733800000001</v>
      </c>
      <c r="I55">
        <v>76.102760000000004</v>
      </c>
      <c r="J55">
        <v>28.841234</v>
      </c>
      <c r="K55">
        <v>37.52422</v>
      </c>
      <c r="L55">
        <v>128.42401100000001</v>
      </c>
    </row>
    <row r="56" spans="1:12" x14ac:dyDescent="0.25">
      <c r="A56" s="46">
        <v>42948</v>
      </c>
      <c r="B56">
        <v>115.678566</v>
      </c>
      <c r="C56">
        <v>74.044037000000003</v>
      </c>
      <c r="D56">
        <v>13.02</v>
      </c>
      <c r="E56">
        <v>980.59997599999997</v>
      </c>
      <c r="F56">
        <v>5.98</v>
      </c>
      <c r="G56">
        <v>236.96519499999999</v>
      </c>
      <c r="H56">
        <v>155.77821399999999</v>
      </c>
      <c r="I56">
        <v>85.907050999999996</v>
      </c>
      <c r="J56">
        <v>28.465132000000001</v>
      </c>
      <c r="K56">
        <v>36.511822000000002</v>
      </c>
      <c r="L56">
        <v>138.00567599999999</v>
      </c>
    </row>
    <row r="57" spans="1:12" x14ac:dyDescent="0.25">
      <c r="A57" s="46">
        <v>42979</v>
      </c>
      <c r="B57">
        <v>135.62828099999999</v>
      </c>
      <c r="C57">
        <v>75.925399999999996</v>
      </c>
      <c r="D57">
        <v>12.75</v>
      </c>
      <c r="E57">
        <v>961.34997599999997</v>
      </c>
      <c r="F57">
        <v>7.12</v>
      </c>
      <c r="G57">
        <v>252.850739</v>
      </c>
      <c r="H57">
        <v>163.80392499999999</v>
      </c>
      <c r="I57">
        <v>88.985832000000002</v>
      </c>
      <c r="J57">
        <v>29.773703000000001</v>
      </c>
      <c r="K57">
        <v>38.178539000000001</v>
      </c>
      <c r="L57">
        <v>148.43524199999999</v>
      </c>
    </row>
    <row r="58" spans="1:12" x14ac:dyDescent="0.25">
      <c r="A58" s="46">
        <v>43009</v>
      </c>
      <c r="B58">
        <v>140.54345699999999</v>
      </c>
      <c r="C58">
        <v>65.731667000000002</v>
      </c>
      <c r="D58">
        <v>10.99</v>
      </c>
      <c r="E58">
        <v>1105.280029</v>
      </c>
      <c r="F58">
        <v>7.7</v>
      </c>
      <c r="G58">
        <v>256.60058600000002</v>
      </c>
      <c r="H58">
        <v>160.60342399999999</v>
      </c>
      <c r="I58">
        <v>92.69838</v>
      </c>
      <c r="J58">
        <v>31.156905999999999</v>
      </c>
      <c r="K58">
        <v>32.798264000000003</v>
      </c>
      <c r="L58">
        <v>147.00990300000001</v>
      </c>
    </row>
    <row r="59" spans="1:12" x14ac:dyDescent="0.25">
      <c r="A59" s="46">
        <v>43040</v>
      </c>
      <c r="B59">
        <v>133.98962399999999</v>
      </c>
      <c r="C59">
        <v>68.857483000000002</v>
      </c>
      <c r="D59">
        <v>10.89</v>
      </c>
      <c r="E59">
        <v>1176.75</v>
      </c>
      <c r="F59">
        <v>11.48</v>
      </c>
      <c r="G59">
        <v>275.31994600000002</v>
      </c>
      <c r="H59">
        <v>183.88433800000001</v>
      </c>
      <c r="I59">
        <v>94.235695000000007</v>
      </c>
      <c r="J59">
        <v>32.231625000000001</v>
      </c>
      <c r="K59">
        <v>35.904446</v>
      </c>
      <c r="L59">
        <v>157.565414</v>
      </c>
    </row>
    <row r="60" spans="1:12" x14ac:dyDescent="0.25">
      <c r="A60" s="46">
        <v>43070</v>
      </c>
      <c r="B60">
        <v>127.57543200000001</v>
      </c>
      <c r="C60">
        <v>73.510002</v>
      </c>
      <c r="D60">
        <v>10.28</v>
      </c>
      <c r="E60">
        <v>1169.469971</v>
      </c>
      <c r="F60">
        <v>18.700001</v>
      </c>
      <c r="G60">
        <v>294.91000400000001</v>
      </c>
      <c r="H60">
        <v>186.11999499999999</v>
      </c>
      <c r="I60">
        <v>94.495247000000006</v>
      </c>
      <c r="J60">
        <v>31.99</v>
      </c>
      <c r="K60">
        <v>38.371765000000003</v>
      </c>
      <c r="L60">
        <v>168.58999600000001</v>
      </c>
    </row>
    <row r="61" spans="1:12" x14ac:dyDescent="0.25">
      <c r="A61" s="46">
        <v>43101</v>
      </c>
      <c r="B61">
        <v>111.589996</v>
      </c>
      <c r="C61">
        <v>65.730002999999996</v>
      </c>
      <c r="D61">
        <v>13.74</v>
      </c>
      <c r="E61">
        <v>1450.8900149999999</v>
      </c>
      <c r="F61">
        <v>17.670000000000002</v>
      </c>
      <c r="G61">
        <v>354.36999500000002</v>
      </c>
      <c r="H61">
        <v>194.86999499999999</v>
      </c>
      <c r="I61">
        <v>91.330001999999993</v>
      </c>
      <c r="J61">
        <v>31.219999000000001</v>
      </c>
      <c r="K61">
        <v>36.960456999999998</v>
      </c>
      <c r="L61">
        <v>165.58999600000001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63"/>
  <sheetViews>
    <sheetView topLeftCell="M1" workbookViewId="0">
      <selection activeCell="S2" sqref="S2:S12"/>
    </sheetView>
  </sheetViews>
  <sheetFormatPr defaultRowHeight="15" x14ac:dyDescent="0.25"/>
  <cols>
    <col min="1" max="1" width="14.28515625" style="14" customWidth="1"/>
    <col min="13" max="13" width="10.42578125" bestFit="1" customWidth="1"/>
    <col min="15" max="15" width="13.5703125" customWidth="1"/>
    <col min="16" max="16" width="23" bestFit="1" customWidth="1"/>
    <col min="18" max="18" width="11" bestFit="1" customWidth="1"/>
    <col min="19" max="19" width="26.140625" bestFit="1" customWidth="1"/>
    <col min="20" max="20" width="13.85546875" bestFit="1" customWidth="1"/>
    <col min="21" max="21" width="4" customWidth="1"/>
  </cols>
  <sheetData>
    <row r="1" spans="1:41" ht="15.75" thickBot="1" x14ac:dyDescent="0.3">
      <c r="A1" s="24" t="str">
        <f>Raw_data!A1</f>
        <v>Date</v>
      </c>
      <c r="B1" s="24" t="str">
        <f>Raw_data!B1</f>
        <v>ALB</v>
      </c>
      <c r="C1" s="24" t="str">
        <f>Raw_data!C1</f>
        <v>ALK</v>
      </c>
      <c r="D1" s="24" t="str">
        <f>Raw_data!D1</f>
        <v>AMD</v>
      </c>
      <c r="E1" s="24" t="str">
        <f>Raw_data!E1</f>
        <v>AMZN</v>
      </c>
      <c r="F1" s="24" t="str">
        <f>Raw_data!F1</f>
        <v>APHQF</v>
      </c>
      <c r="G1" s="24" t="str">
        <f>Raw_data!G1</f>
        <v>BA</v>
      </c>
      <c r="H1" s="24" t="str">
        <f>Raw_data!H1</f>
        <v>COST</v>
      </c>
      <c r="I1" s="24" t="str">
        <f>Raw_data!I1</f>
        <v>FMC</v>
      </c>
      <c r="J1" s="24" t="str">
        <f>Raw_data!J1</f>
        <v>GLW</v>
      </c>
      <c r="K1" s="24" t="str">
        <f>Raw_data!K1</f>
        <v>T</v>
      </c>
      <c r="L1" s="24" t="str">
        <f>Raw_data!L1</f>
        <v>WYNN</v>
      </c>
      <c r="M1" s="14"/>
      <c r="N1" s="16" t="s">
        <v>30</v>
      </c>
      <c r="O1" s="15" t="s">
        <v>1</v>
      </c>
      <c r="P1" s="15" t="s">
        <v>76</v>
      </c>
      <c r="Q1" s="18" t="s">
        <v>77</v>
      </c>
      <c r="R1" s="18" t="s">
        <v>79</v>
      </c>
      <c r="S1" s="18" t="s">
        <v>80</v>
      </c>
      <c r="T1" s="18" t="s">
        <v>81</v>
      </c>
      <c r="U1" s="47"/>
      <c r="W1" s="48" t="str">
        <f>B1</f>
        <v>ALB</v>
      </c>
      <c r="X1" s="48" t="str">
        <f t="shared" ref="X1:AG1" si="0">C1</f>
        <v>ALK</v>
      </c>
      <c r="Y1" s="48" t="str">
        <f t="shared" si="0"/>
        <v>AMD</v>
      </c>
      <c r="Z1" s="48" t="str">
        <f t="shared" si="0"/>
        <v>AMZN</v>
      </c>
      <c r="AA1" s="48" t="str">
        <f t="shared" si="0"/>
        <v>APHQF</v>
      </c>
      <c r="AB1" s="48" t="str">
        <f t="shared" si="0"/>
        <v>BA</v>
      </c>
      <c r="AC1" s="48" t="str">
        <f t="shared" si="0"/>
        <v>COST</v>
      </c>
      <c r="AD1" s="48" t="str">
        <f t="shared" si="0"/>
        <v>FMC</v>
      </c>
      <c r="AE1" s="48" t="str">
        <f t="shared" si="0"/>
        <v>GLW</v>
      </c>
      <c r="AF1" s="48" t="str">
        <f t="shared" si="0"/>
        <v>T</v>
      </c>
      <c r="AG1" s="48" t="str">
        <f t="shared" si="0"/>
        <v>WYNN</v>
      </c>
      <c r="AH1" s="14"/>
      <c r="AI1" s="14"/>
      <c r="AJ1" s="14"/>
      <c r="AK1" s="14"/>
      <c r="AL1" s="14"/>
      <c r="AM1" s="14"/>
      <c r="AN1" s="14"/>
      <c r="AO1" s="14"/>
    </row>
    <row r="2" spans="1:41" ht="15.75" thickTop="1" x14ac:dyDescent="0.25">
      <c r="A2" s="25">
        <f>Raw_data!A2</f>
        <v>41306</v>
      </c>
      <c r="B2" s="80" t="s">
        <v>75</v>
      </c>
      <c r="C2" s="80"/>
      <c r="D2" s="80"/>
      <c r="E2" s="80"/>
      <c r="F2" s="80"/>
      <c r="G2" s="80"/>
      <c r="H2" s="80"/>
      <c r="I2" s="80"/>
      <c r="J2" s="80"/>
      <c r="K2" s="80"/>
      <c r="L2" s="80"/>
      <c r="N2" s="17">
        <v>1</v>
      </c>
      <c r="O2" s="14" t="str">
        <f>B1</f>
        <v>ALB</v>
      </c>
      <c r="P2" s="20">
        <f>AVERAGE(B3:B61)</f>
        <v>1.0525874086284937E-2</v>
      </c>
      <c r="Q2" s="19">
        <f>_xlfn.STDEV.S(B3:B61)</f>
        <v>8.043541655334388E-2</v>
      </c>
      <c r="R2" s="21" t="s">
        <v>78</v>
      </c>
      <c r="S2" s="7">
        <f>EXP(P2*12)-1</f>
        <v>0.13463440513935954</v>
      </c>
      <c r="T2" s="35">
        <f>Q2*SQRT(12)</f>
        <v>0.27863645639671658</v>
      </c>
      <c r="U2" s="47"/>
      <c r="W2" s="81" t="s">
        <v>101</v>
      </c>
      <c r="X2" s="81"/>
      <c r="Y2" s="81"/>
      <c r="Z2" s="81"/>
      <c r="AA2" s="81"/>
      <c r="AB2" s="81"/>
      <c r="AC2" s="81"/>
      <c r="AD2" s="81"/>
      <c r="AE2" s="81"/>
      <c r="AF2" s="81"/>
      <c r="AG2" s="81"/>
    </row>
    <row r="3" spans="1:41" x14ac:dyDescent="0.25">
      <c r="A3" s="25">
        <f>Raw_data!A3</f>
        <v>41334</v>
      </c>
      <c r="B3" s="5">
        <f>LN(Raw_data!B3/Raw_data!B2)</f>
        <v>-4.0131044355060951E-2</v>
      </c>
      <c r="C3" s="5">
        <f>LN(Raw_data!C3/Raw_data!C2)</f>
        <v>0.2157056623973172</v>
      </c>
      <c r="D3" s="5">
        <f>LN(Raw_data!D3/Raw_data!D2)</f>
        <v>2.3810648693718392E-2</v>
      </c>
      <c r="E3" s="5">
        <f>LN(Raw_data!E3/Raw_data!E2)</f>
        <v>8.3654157591415649E-3</v>
      </c>
      <c r="F3" s="5">
        <f>LN(Raw_data!F3/Raw_data!F2)</f>
        <v>0</v>
      </c>
      <c r="G3" s="5">
        <f>LN(Raw_data!G3/Raw_data!G2)</f>
        <v>0.11649886504038597</v>
      </c>
      <c r="H3" s="5">
        <f>LN(Raw_data!H3/Raw_data!H2)</f>
        <v>4.9154093530770056E-2</v>
      </c>
      <c r="I3" s="5">
        <f>LN(Raw_data!I3/Raw_data!I2)</f>
        <v>-5.5091131264689334E-2</v>
      </c>
      <c r="J3" s="5">
        <f>LN(Raw_data!J3/Raw_data!J2)</f>
        <v>6.2841258661867822E-2</v>
      </c>
      <c r="K3" s="5">
        <f>LN(Raw_data!K3/Raw_data!K2)</f>
        <v>2.1488719356646556E-2</v>
      </c>
      <c r="L3" s="5">
        <f>LN(Raw_data!L3/Raw_data!L2)</f>
        <v>7.6364701254331882E-2</v>
      </c>
      <c r="N3" s="17">
        <v>2</v>
      </c>
      <c r="O3" s="14" t="str">
        <f>C1</f>
        <v>ALK</v>
      </c>
      <c r="P3" s="20">
        <f>AVERAGE(C3:C61)</f>
        <v>1.6863827996716024E-2</v>
      </c>
      <c r="Q3" s="19">
        <f>_xlfn.STDEV.S(C3:C61)</f>
        <v>8.9189656484510646E-2</v>
      </c>
      <c r="R3" s="21" t="s">
        <v>78</v>
      </c>
      <c r="S3" s="7">
        <f t="shared" ref="S3:S12" si="1">EXP(P3*12)-1</f>
        <v>0.22429594006003062</v>
      </c>
      <c r="T3" s="35">
        <f t="shared" ref="T3:T12" si="2">Q3*SQRT(12)</f>
        <v>0.30896203308157483</v>
      </c>
      <c r="U3" s="47"/>
      <c r="W3">
        <f>(B3-$P$2)^2</f>
        <v>2.5661233859731688E-3</v>
      </c>
      <c r="X3">
        <f>(C3-$P$3)^2</f>
        <v>3.9538075107796104E-2</v>
      </c>
      <c r="Y3">
        <f>(D3-$P$4)^2</f>
        <v>2.6409199648002673E-5</v>
      </c>
      <c r="Z3">
        <f>(E3-$P$5)^2</f>
        <v>4.2018166106505393E-4</v>
      </c>
      <c r="AA3">
        <f>(F3-$P$6)^2</f>
        <v>3.6510586840494039E-3</v>
      </c>
      <c r="AB3">
        <f>(G3-$P$7)^2</f>
        <v>7.8187418136869535E-3</v>
      </c>
      <c r="AC3">
        <f>(H3-$P$8)^2</f>
        <v>1.2886287214292048E-3</v>
      </c>
      <c r="AD3">
        <f>(I3-$P$9)^2</f>
        <v>3.978437094765204E-3</v>
      </c>
      <c r="AE3">
        <f>(J3-$P$10)^2</f>
        <v>2.0688862494198808E-3</v>
      </c>
      <c r="AF3">
        <f>(K3-$P$11)^2</f>
        <v>2.7676551815736174E-4</v>
      </c>
      <c r="AG3">
        <f>(L3-$P$12)^2</f>
        <v>4.6269673147346325E-3</v>
      </c>
    </row>
    <row r="4" spans="1:41" x14ac:dyDescent="0.25">
      <c r="A4" s="25">
        <f>Raw_data!A4</f>
        <v>41365</v>
      </c>
      <c r="B4" s="5">
        <f>LN(Raw_data!B4/Raw_data!B3)</f>
        <v>-1.68178656306242E-2</v>
      </c>
      <c r="C4" s="5">
        <f>LN(Raw_data!C4/Raw_data!C3)</f>
        <v>-3.6946886853945225E-2</v>
      </c>
      <c r="D4" s="5">
        <f>LN(Raw_data!D4/Raw_data!D3)</f>
        <v>0.10064352577968751</v>
      </c>
      <c r="E4" s="5">
        <f>LN(Raw_data!E4/Raw_data!E3)</f>
        <v>-4.8750734197453377E-2</v>
      </c>
      <c r="F4" s="5">
        <f>LN(Raw_data!F4/Raw_data!F3)</f>
        <v>0</v>
      </c>
      <c r="G4" s="5">
        <f>LN(Raw_data!G4/Raw_data!G3)</f>
        <v>6.2753229423916354E-2</v>
      </c>
      <c r="H4" s="5">
        <f>LN(Raw_data!H4/Raw_data!H3)</f>
        <v>2.1628589053307511E-2</v>
      </c>
      <c r="I4" s="5">
        <f>LN(Raw_data!I4/Raw_data!I3)</f>
        <v>6.4752224342723139E-2</v>
      </c>
      <c r="J4" s="5">
        <f>LN(Raw_data!J4/Raw_data!J3)</f>
        <v>8.4131605053936423E-2</v>
      </c>
      <c r="K4" s="5">
        <f>LN(Raw_data!K4/Raw_data!K3)</f>
        <v>2.0769256405338103E-2</v>
      </c>
      <c r="L4" s="5">
        <f>LN(Raw_data!L4/Raw_data!L3)</f>
        <v>9.2575282287919572E-2</v>
      </c>
      <c r="N4" s="17">
        <v>3</v>
      </c>
      <c r="O4" s="14" t="str">
        <f>D1</f>
        <v>AMD</v>
      </c>
      <c r="P4" s="20">
        <f>AVERAGE(D3:D61)</f>
        <v>2.8949636886738753E-2</v>
      </c>
      <c r="Q4" s="19">
        <f>_xlfn.STDEV.S(D3:D61)</f>
        <v>0.14899486245185736</v>
      </c>
      <c r="R4" s="21" t="s">
        <v>78</v>
      </c>
      <c r="S4" s="7">
        <f t="shared" si="1"/>
        <v>0.41537659794342274</v>
      </c>
      <c r="T4" s="35">
        <f t="shared" si="2"/>
        <v>0.5161333436667066</v>
      </c>
      <c r="U4" s="47"/>
      <c r="W4">
        <f>(B4-$P$2)^2</f>
        <v>7.4768010170607403E-4</v>
      </c>
      <c r="X4">
        <f t="shared" ref="X4:X61" si="3">(C4-$P$3)^2</f>
        <v>2.8955930327391748E-3</v>
      </c>
      <c r="Y4">
        <f t="shared" ref="Y4:Y61" si="4">(D4-$P$4)^2</f>
        <v>5.1400137045944806E-3</v>
      </c>
      <c r="Z4">
        <f t="shared" ref="Z4:Z61" si="5">(E4-$P$5)^2</f>
        <v>6.0240079846349982E-3</v>
      </c>
      <c r="AA4">
        <f t="shared" ref="AA4:AA61" si="6">(F4-$P$6)^2</f>
        <v>3.6510586840494039E-3</v>
      </c>
      <c r="AB4">
        <f t="shared" ref="AB4:AB61" si="7">(G4-$P$7)^2</f>
        <v>1.2025646558433717E-3</v>
      </c>
      <c r="AC4">
        <f t="shared" ref="AC4:AC61" si="8">(H4-$P$8)^2</f>
        <v>7.0089892774921169E-5</v>
      </c>
      <c r="AD4">
        <f t="shared" ref="AD4:AD61" si="9">(I4-$P$9)^2</f>
        <v>3.2226628758733121E-3</v>
      </c>
      <c r="AE4">
        <f t="shared" ref="AE4:AE61" si="10">(J4-$P$10)^2</f>
        <v>4.4589483897048933E-3</v>
      </c>
      <c r="AF4">
        <f t="shared" ref="AF4:AF61" si="11">(K4-$P$11)^2</f>
        <v>2.5334478359849519E-4</v>
      </c>
      <c r="AG4">
        <f t="shared" ref="AG4:AG61" si="12">(L4-$P$12)^2</f>
        <v>7.0950965401232191E-3</v>
      </c>
    </row>
    <row r="5" spans="1:41" x14ac:dyDescent="0.25">
      <c r="A5" s="25">
        <f>Raw_data!A5</f>
        <v>41395</v>
      </c>
      <c r="B5" s="5">
        <f>LN(Raw_data!B5/Raw_data!B4)</f>
        <v>8.8533924820372603E-2</v>
      </c>
      <c r="C5" s="5">
        <f>LN(Raw_data!C5/Raw_data!C4)</f>
        <v>-8.1422644927262519E-2</v>
      </c>
      <c r="D5" s="5">
        <f>LN(Raw_data!D5/Raw_data!D4)</f>
        <v>0.34955747616986843</v>
      </c>
      <c r="E5" s="5">
        <f>LN(Raw_data!E5/Raw_data!E4)</f>
        <v>5.8868694619689875E-2</v>
      </c>
      <c r="F5" s="5">
        <f>LN(Raw_data!F5/Raw_data!F4)</f>
        <v>0</v>
      </c>
      <c r="G5" s="5">
        <f>LN(Raw_data!G5/Raw_data!G4)</f>
        <v>7.9967001081738223E-2</v>
      </c>
      <c r="H5" s="5">
        <f>LN(Raw_data!H5/Raw_data!H4)</f>
        <v>1.1006208001554767E-2</v>
      </c>
      <c r="I5" s="5">
        <f>LN(Raw_data!I5/Raw_data!I4)</f>
        <v>3.2577169119080478E-2</v>
      </c>
      <c r="J5" s="5">
        <f>LN(Raw_data!J5/Raw_data!J4)</f>
        <v>5.8268900860284682E-2</v>
      </c>
      <c r="K5" s="5">
        <f>LN(Raw_data!K5/Raw_data!K4)</f>
        <v>-5.630499505702382E-2</v>
      </c>
      <c r="L5" s="5">
        <f>LN(Raw_data!L5/Raw_data!L4)</f>
        <v>-1.0322676538890758E-2</v>
      </c>
      <c r="N5" s="17">
        <v>4</v>
      </c>
      <c r="O5" s="14" t="str">
        <f>E1</f>
        <v>AMZN</v>
      </c>
      <c r="P5" s="20">
        <f>AVERAGE(E3:E61)</f>
        <v>2.8863748888082904E-2</v>
      </c>
      <c r="Q5" s="19">
        <f>_xlfn.STDEV.S(E3:E61)</f>
        <v>7.7974395984937037E-2</v>
      </c>
      <c r="R5" s="21" t="s">
        <v>78</v>
      </c>
      <c r="S5" s="7">
        <f t="shared" si="1"/>
        <v>0.41391858306826523</v>
      </c>
      <c r="T5" s="35">
        <f t="shared" si="2"/>
        <v>0.2701112310708112</v>
      </c>
      <c r="U5" s="47"/>
      <c r="W5">
        <f t="shared" ref="W5:W61" si="13">(B5-$P$2)^2</f>
        <v>6.0852559793319943E-3</v>
      </c>
      <c r="X5">
        <f t="shared" si="3"/>
        <v>9.6602307598359673E-3</v>
      </c>
      <c r="Y5">
        <f t="shared" si="4"/>
        <v>0.10278938660979711</v>
      </c>
      <c r="Z5">
        <f t="shared" si="5"/>
        <v>9.0029676835667936E-4</v>
      </c>
      <c r="AA5">
        <f t="shared" si="6"/>
        <v>3.6510586840494039E-3</v>
      </c>
      <c r="AB5">
        <f t="shared" si="7"/>
        <v>2.6927574200429883E-3</v>
      </c>
      <c r="AC5">
        <f t="shared" si="8"/>
        <v>5.0643469197447474E-6</v>
      </c>
      <c r="AD5">
        <f t="shared" si="9"/>
        <v>6.048376488400083E-4</v>
      </c>
      <c r="AE5">
        <f t="shared" si="10"/>
        <v>1.6738452130962561E-3</v>
      </c>
      <c r="AF5">
        <f t="shared" si="11"/>
        <v>3.7402328651483024E-3</v>
      </c>
      <c r="AG5">
        <f t="shared" si="12"/>
        <v>3.484032347059359E-4</v>
      </c>
    </row>
    <row r="6" spans="1:41" x14ac:dyDescent="0.25">
      <c r="A6" s="25">
        <f>Raw_data!A6</f>
        <v>41426</v>
      </c>
      <c r="B6" s="5">
        <f>LN(Raw_data!B6/Raw_data!B5)</f>
        <v>-7.1696843530433124E-2</v>
      </c>
      <c r="C6" s="5">
        <f>LN(Raw_data!C6/Raw_data!C5)</f>
        <v>-8.8644752349994665E-2</v>
      </c>
      <c r="D6" s="5">
        <f>LN(Raw_data!D6/Raw_data!D5)</f>
        <v>1.980262729617973E-2</v>
      </c>
      <c r="E6" s="5">
        <f>LN(Raw_data!E6/Raw_data!E5)</f>
        <v>3.1050748436733205E-2</v>
      </c>
      <c r="F6" s="5">
        <f>LN(Raw_data!F6/Raw_data!F5)</f>
        <v>-0.22314355131420971</v>
      </c>
      <c r="G6" s="5">
        <f>LN(Raw_data!G6/Raw_data!G5)</f>
        <v>3.9084967520217895E-2</v>
      </c>
      <c r="H6" s="5">
        <f>LN(Raw_data!H6/Raw_data!H5)</f>
        <v>1.1324722820308143E-2</v>
      </c>
      <c r="I6" s="5">
        <f>LN(Raw_data!I6/Raw_data!I5)</f>
        <v>-2.6663974183909058E-2</v>
      </c>
      <c r="J6" s="5">
        <f>LN(Raw_data!J6/Raw_data!J5)</f>
        <v>-7.0700024138807577E-2</v>
      </c>
      <c r="K6" s="5">
        <f>LN(Raw_data!K6/Raw_data!K5)</f>
        <v>1.164955871574336E-2</v>
      </c>
      <c r="L6" s="5">
        <f>LN(Raw_data!L6/Raw_data!L5)</f>
        <v>-5.2812794574169479E-2</v>
      </c>
      <c r="N6" s="17">
        <v>5</v>
      </c>
      <c r="O6" s="14" t="str">
        <f>F1</f>
        <v>APHQF</v>
      </c>
      <c r="P6" s="20">
        <f>AVERAGE(F3:F61)</f>
        <v>6.0423990964263555E-2</v>
      </c>
      <c r="Q6" s="19">
        <f>_xlfn.STDEV.S(F3:F61)</f>
        <v>0.18343187801832309</v>
      </c>
      <c r="R6" s="21" t="s">
        <v>78</v>
      </c>
      <c r="S6" s="7">
        <f t="shared" si="1"/>
        <v>1.0649125804020745</v>
      </c>
      <c r="T6" s="35">
        <f t="shared" si="2"/>
        <v>0.63542666491102451</v>
      </c>
      <c r="U6" s="47"/>
      <c r="W6">
        <f t="shared" si="13"/>
        <v>6.7605752922785594E-3</v>
      </c>
      <c r="X6">
        <f t="shared" si="3"/>
        <v>1.1132060526778306E-2</v>
      </c>
      <c r="Y6">
        <f t="shared" si="4"/>
        <v>8.3667784449778745E-5</v>
      </c>
      <c r="Z6">
        <f t="shared" si="5"/>
        <v>4.7829670257966191E-6</v>
      </c>
      <c r="AA6">
        <f t="shared" si="6"/>
        <v>8.0410551033853708E-2</v>
      </c>
      <c r="AB6">
        <f t="shared" si="7"/>
        <v>1.2121464149479158E-4</v>
      </c>
      <c r="AC6">
        <f t="shared" si="8"/>
        <v>3.7322204950472881E-6</v>
      </c>
      <c r="AD6">
        <f t="shared" si="9"/>
        <v>1.2004628400876856E-3</v>
      </c>
      <c r="AE6">
        <f t="shared" si="10"/>
        <v>7.7539069574563005E-3</v>
      </c>
      <c r="AF6">
        <f t="shared" si="11"/>
        <v>4.620071142855614E-5</v>
      </c>
      <c r="AG6">
        <f t="shared" si="12"/>
        <v>3.7400172986400714E-3</v>
      </c>
    </row>
    <row r="7" spans="1:41" x14ac:dyDescent="0.25">
      <c r="A7" s="25">
        <f>Raw_data!A7</f>
        <v>41456</v>
      </c>
      <c r="B7" s="5">
        <f>LN(Raw_data!B7/Raw_data!B6)</f>
        <v>-6.786910029569701E-4</v>
      </c>
      <c r="C7" s="5">
        <f>LN(Raw_data!C7/Raw_data!C6)</f>
        <v>0.16241332894892363</v>
      </c>
      <c r="D7" s="5">
        <f>LN(Raw_data!D7/Raw_data!D6)</f>
        <v>-7.9021986956151008E-2</v>
      </c>
      <c r="E7" s="5">
        <f>LN(Raw_data!E7/Raw_data!E6)</f>
        <v>8.1335507319707442E-2</v>
      </c>
      <c r="F7" s="5">
        <f>LN(Raw_data!F7/Raw_data!F6)</f>
        <v>0</v>
      </c>
      <c r="G7" s="5">
        <f>LN(Raw_data!G7/Raw_data!G6)</f>
        <v>2.5634957708547724E-2</v>
      </c>
      <c r="H7" s="5">
        <f>LN(Raw_data!H7/Raw_data!H6)</f>
        <v>6.0108380779111466E-2</v>
      </c>
      <c r="I7" s="5">
        <f>LN(Raw_data!I7/Raw_data!I6)</f>
        <v>8.2408664384486283E-2</v>
      </c>
      <c r="J7" s="5">
        <f>LN(Raw_data!J7/Raw_data!J6)</f>
        <v>6.5285053083325009E-2</v>
      </c>
      <c r="K7" s="5">
        <f>LN(Raw_data!K7/Raw_data!K6)</f>
        <v>-3.6791077128928333E-3</v>
      </c>
      <c r="L7" s="5">
        <f>LN(Raw_data!L7/Raw_data!L6)</f>
        <v>3.9530287444638039E-2</v>
      </c>
      <c r="N7" s="17">
        <v>6</v>
      </c>
      <c r="O7" s="14" t="str">
        <f>G1</f>
        <v>BA</v>
      </c>
      <c r="P7" s="20">
        <f>AVERAGE(G3:G61)</f>
        <v>2.8075215411528454E-2</v>
      </c>
      <c r="Q7" s="19">
        <f>_xlfn.STDEV.S(G3:G61)</f>
        <v>6.5568439170595891E-2</v>
      </c>
      <c r="R7" s="21" t="s">
        <v>78</v>
      </c>
      <c r="S7" s="7">
        <f t="shared" si="1"/>
        <v>0.40060261730235047</v>
      </c>
      <c r="T7" s="35">
        <f t="shared" si="2"/>
        <v>0.22713573603292284</v>
      </c>
      <c r="U7" s="47"/>
      <c r="W7">
        <f t="shared" si="13"/>
        <v>1.255422788390585E-4</v>
      </c>
      <c r="X7">
        <f t="shared" si="3"/>
        <v>2.1184657227436687E-2</v>
      </c>
      <c r="Y7">
        <f t="shared" si="4"/>
        <v>1.1657871555270481E-2</v>
      </c>
      <c r="Z7">
        <f t="shared" si="5"/>
        <v>2.7532854329067606E-3</v>
      </c>
      <c r="AA7">
        <f t="shared" si="6"/>
        <v>3.6510586840494039E-3</v>
      </c>
      <c r="AB7">
        <f t="shared" si="7"/>
        <v>5.9548576569567907E-6</v>
      </c>
      <c r="AC7">
        <f t="shared" si="8"/>
        <v>2.1950876388965876E-3</v>
      </c>
      <c r="AD7">
        <f t="shared" si="9"/>
        <v>5.5390720720573765E-3</v>
      </c>
      <c r="AE7">
        <f t="shared" si="10"/>
        <v>2.2971704141536782E-3</v>
      </c>
      <c r="AF7">
        <f t="shared" si="11"/>
        <v>7.2787446212819684E-5</v>
      </c>
      <c r="AG7">
        <f t="shared" si="12"/>
        <v>9.7265399247344715E-4</v>
      </c>
    </row>
    <row r="8" spans="1:41" x14ac:dyDescent="0.25">
      <c r="A8" s="25">
        <f>Raw_data!A8</f>
        <v>41487</v>
      </c>
      <c r="B8" s="5">
        <f>LN(Raw_data!B8/Raw_data!B7)</f>
        <v>5.7888704442916813E-3</v>
      </c>
      <c r="C8" s="5">
        <f>LN(Raw_data!C8/Raw_data!C7)</f>
        <v>-7.7294520561534436E-2</v>
      </c>
      <c r="D8" s="5">
        <f>LN(Raw_data!D8/Raw_data!D7)</f>
        <v>-0.14228501655075732</v>
      </c>
      <c r="E8" s="5">
        <f>LN(Raw_data!E8/Raw_data!E7)</f>
        <v>-6.9557366531336831E-2</v>
      </c>
      <c r="F8" s="5">
        <f>LN(Raw_data!F8/Raw_data!F7)</f>
        <v>0</v>
      </c>
      <c r="G8" s="5">
        <f>LN(Raw_data!G8/Raw_data!G7)</f>
        <v>-1.1290811790713656E-2</v>
      </c>
      <c r="H8" s="5">
        <f>LN(Raw_data!H8/Raw_data!H7)</f>
        <v>-4.8419694614413838E-2</v>
      </c>
      <c r="I8" s="5">
        <f>LN(Raw_data!I8/Raw_data!I7)</f>
        <v>6.7790026313361614E-3</v>
      </c>
      <c r="J8" s="5">
        <f>LN(Raw_data!J8/Raw_data!J7)</f>
        <v>-7.8726740373344109E-2</v>
      </c>
      <c r="K8" s="5">
        <f>LN(Raw_data!K8/Raw_data!K7)</f>
        <v>-2.9045787164801874E-2</v>
      </c>
      <c r="L8" s="5">
        <f>LN(Raw_data!L8/Raw_data!L7)</f>
        <v>5.7717288741475643E-2</v>
      </c>
      <c r="N8" s="17">
        <v>7</v>
      </c>
      <c r="O8" s="14" t="str">
        <f>H1</f>
        <v>COST</v>
      </c>
      <c r="P8" s="20">
        <f>AVERAGE(H3:H61)</f>
        <v>1.3256618390738203E-2</v>
      </c>
      <c r="Q8" s="19">
        <f>_xlfn.STDEV.S(H3:H61)</f>
        <v>4.6109108752523741E-2</v>
      </c>
      <c r="R8" s="21" t="s">
        <v>78</v>
      </c>
      <c r="S8" s="7">
        <f t="shared" si="1"/>
        <v>0.17243105826546201</v>
      </c>
      <c r="T8" s="35">
        <f t="shared" si="2"/>
        <v>0.15972663810217985</v>
      </c>
      <c r="U8" s="47"/>
      <c r="W8">
        <f t="shared" si="13"/>
        <v>2.2439203504257367E-5</v>
      </c>
      <c r="X8">
        <f t="shared" si="3"/>
        <v>8.8657946032169865E-3</v>
      </c>
      <c r="Y8">
        <f t="shared" si="4"/>
        <v>2.932130653785938E-2</v>
      </c>
      <c r="Z8">
        <f t="shared" si="5"/>
        <v>9.686715960402742E-3</v>
      </c>
      <c r="AA8">
        <f t="shared" si="6"/>
        <v>3.6510586840494039E-3</v>
      </c>
      <c r="AB8">
        <f t="shared" si="7"/>
        <v>1.5496840976876659E-3</v>
      </c>
      <c r="AC8">
        <f t="shared" si="8"/>
        <v>3.8039675859094868E-3</v>
      </c>
      <c r="AD8">
        <f t="shared" si="9"/>
        <v>1.451348382936505E-6</v>
      </c>
      <c r="AE8">
        <f t="shared" si="10"/>
        <v>9.2319405396054516E-3</v>
      </c>
      <c r="AF8">
        <f t="shared" si="11"/>
        <v>1.1490903605217079E-3</v>
      </c>
      <c r="AG8">
        <f t="shared" si="12"/>
        <v>2.4378316201207652E-3</v>
      </c>
    </row>
    <row r="9" spans="1:41" x14ac:dyDescent="0.25">
      <c r="A9" s="25">
        <f>Raw_data!A9</f>
        <v>41518</v>
      </c>
      <c r="B9" s="5">
        <f>LN(Raw_data!B9/Raw_data!B8)</f>
        <v>9.0973807620048086E-3</v>
      </c>
      <c r="C9" s="5">
        <f>LN(Raw_data!C9/Raw_data!C8)</f>
        <v>0.10393157933593715</v>
      </c>
      <c r="D9" s="5">
        <f>LN(Raw_data!D9/Raw_data!D8)</f>
        <v>0.15283920422944769</v>
      </c>
      <c r="E9" s="5">
        <f>LN(Raw_data!E9/Raw_data!E8)</f>
        <v>0.10676888526072402</v>
      </c>
      <c r="F9" s="5">
        <f>LN(Raw_data!F9/Raw_data!F8)</f>
        <v>0</v>
      </c>
      <c r="G9" s="5">
        <f>LN(Raw_data!G9/Raw_data!G8)</f>
        <v>0.12735823160807552</v>
      </c>
      <c r="H9" s="5">
        <f>LN(Raw_data!H9/Raw_data!H8)</f>
        <v>3.1669306736904518E-2</v>
      </c>
      <c r="I9" s="5">
        <f>LN(Raw_data!I9/Raw_data!I8)</f>
        <v>7.3914767046834404E-2</v>
      </c>
      <c r="J9" s="5">
        <f>LN(Raw_data!J9/Raw_data!J8)</f>
        <v>4.5483105169952978E-2</v>
      </c>
      <c r="K9" s="5">
        <f>LN(Raw_data!K9/Raw_data!K8)</f>
        <v>-2.9574383418474819E-4</v>
      </c>
      <c r="L9" s="5">
        <f>LN(Raw_data!L9/Raw_data!L8)</f>
        <v>0.12083462587900623</v>
      </c>
      <c r="N9" s="17">
        <v>8</v>
      </c>
      <c r="O9" s="14" t="str">
        <f>I1</f>
        <v>FMC</v>
      </c>
      <c r="P9" s="20">
        <f>AVERAGE(I3:I61)</f>
        <v>7.9837218446537316E-3</v>
      </c>
      <c r="Q9" s="19">
        <f>_xlfn.STDEV.S(I3:I61)</f>
        <v>7.8040810724276266E-2</v>
      </c>
      <c r="R9" s="21" t="s">
        <v>78</v>
      </c>
      <c r="S9" s="7">
        <f t="shared" si="1"/>
        <v>0.10054406506886782</v>
      </c>
      <c r="T9" s="35">
        <f t="shared" si="2"/>
        <v>0.27034129847662519</v>
      </c>
      <c r="U9" s="47"/>
      <c r="W9">
        <f t="shared" si="13"/>
        <v>2.0405931775128917E-6</v>
      </c>
      <c r="X9">
        <f t="shared" si="3"/>
        <v>7.5807933232684413E-3</v>
      </c>
      <c r="Y9">
        <f t="shared" si="4"/>
        <v>1.5348624896363613E-2</v>
      </c>
      <c r="Z9">
        <f t="shared" si="5"/>
        <v>6.0692102732398095E-3</v>
      </c>
      <c r="AA9">
        <f t="shared" si="6"/>
        <v>3.6510586840494039E-3</v>
      </c>
      <c r="AB9">
        <f t="shared" si="7"/>
        <v>9.8571173050838283E-3</v>
      </c>
      <c r="AC9">
        <f t="shared" si="8"/>
        <v>3.3902709213304879E-4</v>
      </c>
      <c r="AD9">
        <f t="shared" si="9"/>
        <v>4.3469027214519907E-3</v>
      </c>
      <c r="AE9">
        <f t="shared" si="10"/>
        <v>7.9112012796641738E-4</v>
      </c>
      <c r="AF9">
        <f t="shared" si="11"/>
        <v>2.6503881171363907E-5</v>
      </c>
      <c r="AG9">
        <f t="shared" si="12"/>
        <v>1.2654391481867842E-2</v>
      </c>
    </row>
    <row r="10" spans="1:41" x14ac:dyDescent="0.25">
      <c r="A10" s="25">
        <f>Raw_data!A10</f>
        <v>41548</v>
      </c>
      <c r="B10" s="5">
        <f>LN(Raw_data!B10/Raw_data!B9)</f>
        <v>5.4099371200584549E-2</v>
      </c>
      <c r="C10" s="5">
        <f>LN(Raw_data!C10/Raw_data!C9)</f>
        <v>0.12079487410942022</v>
      </c>
      <c r="D10" s="5">
        <f>LN(Raw_data!D10/Raw_data!D9)</f>
        <v>-0.13165838215000059</v>
      </c>
      <c r="E10" s="5">
        <f>LN(Raw_data!E10/Raw_data!E9)</f>
        <v>0.15218386224306715</v>
      </c>
      <c r="F10" s="5">
        <f>LN(Raw_data!F10/Raw_data!F9)</f>
        <v>0</v>
      </c>
      <c r="G10" s="5">
        <f>LN(Raw_data!G10/Raw_data!G9)</f>
        <v>0.10493496477489157</v>
      </c>
      <c r="H10" s="5">
        <f>LN(Raw_data!H10/Raw_data!H9)</f>
        <v>2.4275215719069581E-2</v>
      </c>
      <c r="I10" s="5">
        <f>LN(Raw_data!I10/Raw_data!I9)</f>
        <v>1.6287073075812505E-2</v>
      </c>
      <c r="J10" s="5">
        <f>LN(Raw_data!J10/Raw_data!J9)</f>
        <v>0.15815704005221137</v>
      </c>
      <c r="K10" s="5">
        <f>LN(Raw_data!K10/Raw_data!K9)</f>
        <v>6.8006623304703182E-2</v>
      </c>
      <c r="L10" s="5">
        <f>LN(Raw_data!L10/Raw_data!L9)</f>
        <v>5.083454992081101E-2</v>
      </c>
      <c r="N10" s="17">
        <v>9</v>
      </c>
      <c r="O10" s="14" t="str">
        <f>J1</f>
        <v>GLW</v>
      </c>
      <c r="P10" s="20">
        <f>AVERAGE(J3:J61)</f>
        <v>1.7356247400795447E-2</v>
      </c>
      <c r="Q10" s="19">
        <f>_xlfn.STDEV.S(J3:J61)</f>
        <v>6.0908287708811196E-2</v>
      </c>
      <c r="R10" s="21" t="s">
        <v>78</v>
      </c>
      <c r="S10" s="7">
        <f t="shared" si="1"/>
        <v>0.23155176131734967</v>
      </c>
      <c r="T10" s="35">
        <f t="shared" si="2"/>
        <v>0.2109924978273679</v>
      </c>
      <c r="U10" s="47"/>
      <c r="W10">
        <f t="shared" si="13"/>
        <v>1.8986496507698769E-3</v>
      </c>
      <c r="X10">
        <f t="shared" si="3"/>
        <v>1.0801662346081046E-2</v>
      </c>
      <c r="Y10">
        <f t="shared" si="4"/>
        <v>2.5794935778905622E-2</v>
      </c>
      <c r="Z10">
        <f t="shared" si="5"/>
        <v>1.5207850357886164E-2</v>
      </c>
      <c r="AA10">
        <f t="shared" si="6"/>
        <v>3.6510586840494039E-3</v>
      </c>
      <c r="AB10">
        <f t="shared" si="7"/>
        <v>5.907421072198998E-3</v>
      </c>
      <c r="AC10">
        <f t="shared" si="8"/>
        <v>1.2140948708391137E-4</v>
      </c>
      <c r="AD10">
        <f t="shared" si="9"/>
        <v>6.8945641667985915E-5</v>
      </c>
      <c r="AE10">
        <f t="shared" si="10"/>
        <v>1.9824863211267023E-2</v>
      </c>
      <c r="AF10">
        <f t="shared" si="11"/>
        <v>3.9884498337624868E-3</v>
      </c>
      <c r="AG10">
        <f t="shared" si="12"/>
        <v>1.8055414804208122E-3</v>
      </c>
    </row>
    <row r="11" spans="1:41" x14ac:dyDescent="0.25">
      <c r="A11" s="25">
        <f>Raw_data!A11</f>
        <v>41579</v>
      </c>
      <c r="B11" s="5">
        <f>LN(Raw_data!B11/Raw_data!B10)</f>
        <v>3.7365234292634289E-2</v>
      </c>
      <c r="C11" s="5">
        <f>LN(Raw_data!C11/Raw_data!C10)</f>
        <v>9.5490148019492765E-2</v>
      </c>
      <c r="D11" s="5">
        <f>LN(Raw_data!D11/Raw_data!D10)</f>
        <v>8.6012874660040387E-2</v>
      </c>
      <c r="E11" s="5">
        <f>LN(Raw_data!E11/Raw_data!E10)</f>
        <v>7.8149685116695136E-2</v>
      </c>
      <c r="F11" s="5">
        <f>LN(Raw_data!F11/Raw_data!F10)</f>
        <v>0</v>
      </c>
      <c r="G11" s="5">
        <f>LN(Raw_data!G11/Raw_data!G10)</f>
        <v>2.8330395815348262E-2</v>
      </c>
      <c r="H11" s="5">
        <f>LN(Raw_data!H11/Raw_data!H10)</f>
        <v>6.1063243534040447E-2</v>
      </c>
      <c r="I11" s="5">
        <f>LN(Raw_data!I11/Raw_data!I10)</f>
        <v>1.3733990078530554E-3</v>
      </c>
      <c r="J11" s="5">
        <f>LN(Raw_data!J11/Raw_data!J10)</f>
        <v>-5.854271115753822E-4</v>
      </c>
      <c r="K11" s="5">
        <f>LN(Raw_data!K11/Raw_data!K10)</f>
        <v>-1.4405193971164349E-2</v>
      </c>
      <c r="L11" s="5">
        <f>LN(Raw_data!L11/Raw_data!L10)</f>
        <v>-2.2884597454824658E-3</v>
      </c>
      <c r="N11" s="17">
        <v>10</v>
      </c>
      <c r="O11" s="14" t="str">
        <f>K1</f>
        <v>T</v>
      </c>
      <c r="P11" s="20">
        <f>AVERAGE(K3:K61)</f>
        <v>4.8524481951944887E-3</v>
      </c>
      <c r="Q11" s="19">
        <f>_xlfn.STDEV.S(K3:K61)</f>
        <v>4.572762891463468E-2</v>
      </c>
      <c r="R11" s="21" t="s">
        <v>78</v>
      </c>
      <c r="S11" s="7">
        <f t="shared" si="1"/>
        <v>5.9958099259628694E-2</v>
      </c>
      <c r="T11" s="35">
        <f t="shared" si="2"/>
        <v>0.15840515317960588</v>
      </c>
      <c r="U11" s="47"/>
      <c r="W11">
        <f t="shared" si="13"/>
        <v>7.203512562861692E-4</v>
      </c>
      <c r="X11">
        <f t="shared" si="3"/>
        <v>6.1820982003241024E-3</v>
      </c>
      <c r="Y11">
        <f t="shared" si="4"/>
        <v>3.2562131051723582E-3</v>
      </c>
      <c r="Z11">
        <f t="shared" si="5"/>
        <v>2.4291035099308312E-3</v>
      </c>
      <c r="AA11">
        <f t="shared" si="6"/>
        <v>3.6510586840494039E-3</v>
      </c>
      <c r="AB11">
        <f t="shared" si="7"/>
        <v>6.5117038493640352E-8</v>
      </c>
      <c r="AC11">
        <f t="shared" si="8"/>
        <v>2.2854734075922183E-3</v>
      </c>
      <c r="AD11">
        <f t="shared" si="9"/>
        <v>4.3696368006728535E-5</v>
      </c>
      <c r="AE11">
        <f t="shared" si="10"/>
        <v>3.2190368430785708E-4</v>
      </c>
      <c r="AF11">
        <f t="shared" si="11"/>
        <v>3.7085678180752191E-4</v>
      </c>
      <c r="AG11">
        <f t="shared" si="12"/>
        <v>1.1302551794900489E-4</v>
      </c>
    </row>
    <row r="12" spans="1:41" x14ac:dyDescent="0.25">
      <c r="A12" s="25">
        <f>Raw_data!A12</f>
        <v>41609</v>
      </c>
      <c r="B12" s="5">
        <f>LN(Raw_data!B12/Raw_data!B11)</f>
        <v>-8.05885283777589E-2</v>
      </c>
      <c r="C12" s="5">
        <f>LN(Raw_data!C12/Raw_data!C11)</f>
        <v>-5.5221820883499882E-2</v>
      </c>
      <c r="D12" s="5">
        <f>LN(Raw_data!D12/Raw_data!D11)</f>
        <v>6.1270825393041142E-2</v>
      </c>
      <c r="E12" s="5">
        <f>LN(Raw_data!E12/Raw_data!E11)</f>
        <v>1.3049020923201645E-2</v>
      </c>
      <c r="F12" s="5">
        <f>LN(Raw_data!F12/Raw_data!F11)</f>
        <v>0</v>
      </c>
      <c r="G12" s="5">
        <f>LN(Raw_data!G12/Raw_data!G11)</f>
        <v>2.0185742978758664E-2</v>
      </c>
      <c r="H12" s="5">
        <f>LN(Raw_data!H12/Raw_data!H11)</f>
        <v>-4.9921439189358686E-2</v>
      </c>
      <c r="I12" s="5">
        <f>LN(Raw_data!I12/Raw_data!I11)</f>
        <v>3.5063018575812351E-2</v>
      </c>
      <c r="J12" s="5">
        <f>LN(Raw_data!J12/Raw_data!J11)</f>
        <v>4.8408401959375257E-2</v>
      </c>
      <c r="K12" s="5">
        <f>LN(Raw_data!K12/Raw_data!K11)</f>
        <v>-1.4211918106001771E-3</v>
      </c>
      <c r="L12" s="5">
        <f>LN(Raw_data!L12/Raw_data!L11)</f>
        <v>0.18195456952322686</v>
      </c>
      <c r="N12" s="17">
        <v>11</v>
      </c>
      <c r="O12" s="14" t="str">
        <f>L1</f>
        <v>WYNN</v>
      </c>
      <c r="P12" s="20">
        <f>AVERAGE(L3:L61)</f>
        <v>8.342886262855561E-3</v>
      </c>
      <c r="Q12" s="19">
        <f>_xlfn.STDEV.S(L3:L61)</f>
        <v>0.11036679062482278</v>
      </c>
      <c r="R12" s="21" t="s">
        <v>78</v>
      </c>
      <c r="S12" s="7">
        <f t="shared" si="1"/>
        <v>0.10529761677625604</v>
      </c>
      <c r="T12" s="35">
        <f t="shared" si="2"/>
        <v>0.38232177766101899</v>
      </c>
      <c r="U12" s="47"/>
      <c r="W12">
        <f t="shared" si="13"/>
        <v>8.3018343363797584E-3</v>
      </c>
      <c r="X12">
        <f t="shared" si="3"/>
        <v>5.1963407744817719E-3</v>
      </c>
      <c r="Y12">
        <f t="shared" si="4"/>
        <v>1.0446592264599338E-3</v>
      </c>
      <c r="Z12">
        <f t="shared" si="5"/>
        <v>2.5010562060319734E-4</v>
      </c>
      <c r="AA12">
        <f t="shared" si="6"/>
        <v>3.6510586840494039E-3</v>
      </c>
      <c r="AB12">
        <f t="shared" si="7"/>
        <v>6.2243775267434472E-5</v>
      </c>
      <c r="AC12">
        <f t="shared" si="8"/>
        <v>3.9914669595940387E-3</v>
      </c>
      <c r="AD12">
        <f t="shared" si="9"/>
        <v>7.3328831145413789E-4</v>
      </c>
      <c r="AE12">
        <f t="shared" si="10"/>
        <v>9.6423630272992884E-4</v>
      </c>
      <c r="AF12">
        <f t="shared" si="11"/>
        <v>3.9358558922307293E-5</v>
      </c>
      <c r="AG12">
        <f t="shared" si="12"/>
        <v>3.0141016564499488E-2</v>
      </c>
    </row>
    <row r="13" spans="1:41" x14ac:dyDescent="0.25">
      <c r="A13" s="25">
        <f>Raw_data!A13</f>
        <v>41640</v>
      </c>
      <c r="B13" s="5">
        <f>LN(Raw_data!B13/Raw_data!B12)</f>
        <v>1.584508192493269E-2</v>
      </c>
      <c r="C13" s="5">
        <f>LN(Raw_data!C13/Raw_data!C12)</f>
        <v>7.4818134747733175E-2</v>
      </c>
      <c r="D13" s="5">
        <f>LN(Raw_data!D13/Raw_data!D12)</f>
        <v>-0.12069424586384191</v>
      </c>
      <c r="E13" s="5">
        <f>LN(Raw_data!E13/Raw_data!E12)</f>
        <v>-0.10597647384037338</v>
      </c>
      <c r="F13" s="5">
        <f>LN(Raw_data!F13/Raw_data!F12)</f>
        <v>0</v>
      </c>
      <c r="G13" s="5">
        <f>LN(Raw_data!G13/Raw_data!G12)</f>
        <v>-8.586016002019127E-2</v>
      </c>
      <c r="H13" s="5">
        <f>LN(Raw_data!H13/Raw_data!H12)</f>
        <v>-5.7583585652118408E-2</v>
      </c>
      <c r="I13" s="5">
        <f>LN(Raw_data!I13/Raw_data!I12)</f>
        <v>-6.4355673666460902E-2</v>
      </c>
      <c r="J13" s="5">
        <f>LN(Raw_data!J13/Raw_data!J12)</f>
        <v>-3.4830754301017543E-2</v>
      </c>
      <c r="K13" s="5">
        <f>LN(Raw_data!K13/Raw_data!K12)</f>
        <v>-5.3751104289091273E-2</v>
      </c>
      <c r="L13" s="5">
        <f>LN(Raw_data!L13/Raw_data!L12)</f>
        <v>0.11289086017739869</v>
      </c>
      <c r="T13" s="7"/>
      <c r="U13" s="47"/>
      <c r="W13">
        <f t="shared" si="13"/>
        <v>2.8293972030731701E-5</v>
      </c>
      <c r="X13">
        <f t="shared" si="3"/>
        <v>3.3587016709909919E-3</v>
      </c>
      <c r="Y13">
        <f t="shared" si="4"/>
        <v>2.2393291644669532E-2</v>
      </c>
      <c r="Z13">
        <f t="shared" si="5"/>
        <v>1.8181885665459696E-2</v>
      </c>
      <c r="AA13">
        <f t="shared" si="6"/>
        <v>3.6510586840494039E-3</v>
      </c>
      <c r="AB13">
        <f t="shared" si="7"/>
        <v>1.2981269774766923E-2</v>
      </c>
      <c r="AC13">
        <f t="shared" si="8"/>
        <v>5.0183345088335579E-3</v>
      </c>
      <c r="AD13">
        <f t="shared" si="9"/>
        <v>5.2329881429134728E-3</v>
      </c>
      <c r="AE13">
        <f t="shared" si="10"/>
        <v>2.7234831466250321E-3</v>
      </c>
      <c r="AF13">
        <f t="shared" si="11"/>
        <v>3.4343763637784356E-3</v>
      </c>
      <c r="AG13">
        <f t="shared" si="12"/>
        <v>1.093027884963599E-2</v>
      </c>
    </row>
    <row r="14" spans="1:41" x14ac:dyDescent="0.25">
      <c r="A14" s="25">
        <f>Raw_data!A14</f>
        <v>41671</v>
      </c>
      <c r="B14" s="5">
        <f>LN(Raw_data!B14/Raw_data!B13)</f>
        <v>2.7811887957671561E-2</v>
      </c>
      <c r="C14" s="5">
        <f>LN(Raw_data!C14/Raw_data!C13)</f>
        <v>9.1428381765668795E-2</v>
      </c>
      <c r="D14" s="5">
        <f>LN(Raw_data!D14/Raw_data!D13)</f>
        <v>7.8471615441495099E-2</v>
      </c>
      <c r="E14" s="5">
        <f>LN(Raw_data!E14/Raw_data!E13)</f>
        <v>9.4619220660906861E-3</v>
      </c>
      <c r="F14" s="5">
        <f>LN(Raw_data!F14/Raw_data!F13)</f>
        <v>0</v>
      </c>
      <c r="G14" s="5">
        <f>LN(Raw_data!G14/Raw_data!G13)</f>
        <v>2.880042606627467E-2</v>
      </c>
      <c r="H14" s="5">
        <f>LN(Raw_data!H14/Raw_data!H13)</f>
        <v>3.8755099675862603E-2</v>
      </c>
      <c r="I14" s="5">
        <f>LN(Raw_data!I14/Raw_data!I13)</f>
        <v>8.8685513655074613E-2</v>
      </c>
      <c r="J14" s="5">
        <f>LN(Raw_data!J14/Raw_data!J13)</f>
        <v>0.11305892172810804</v>
      </c>
      <c r="K14" s="5">
        <f>LN(Raw_data!K14/Raw_data!K13)</f>
        <v>-2.9362717213178506E-2</v>
      </c>
      <c r="L14" s="5">
        <f>LN(Raw_data!L14/Raw_data!L13)</f>
        <v>0.10912961988955981</v>
      </c>
      <c r="U14" s="47"/>
      <c r="W14">
        <f t="shared" si="13"/>
        <v>2.9880627556177081E-4</v>
      </c>
      <c r="X14">
        <f t="shared" si="3"/>
        <v>5.5598726787630488E-3</v>
      </c>
      <c r="Y14">
        <f t="shared" si="4"/>
        <v>2.4524263599777474E-3</v>
      </c>
      <c r="Z14">
        <f t="shared" si="5"/>
        <v>3.7643088403057663E-4</v>
      </c>
      <c r="AA14">
        <f t="shared" si="6"/>
        <v>3.6510586840494039E-3</v>
      </c>
      <c r="AB14">
        <f t="shared" si="7"/>
        <v>5.2593049375743538E-7</v>
      </c>
      <c r="AC14">
        <f t="shared" si="8"/>
        <v>6.5017254784783922E-4</v>
      </c>
      <c r="AD14">
        <f t="shared" si="9"/>
        <v>6.5127792014125141E-3</v>
      </c>
      <c r="AE14">
        <f t="shared" si="10"/>
        <v>9.1590018733996581E-3</v>
      </c>
      <c r="AF14">
        <f t="shared" si="11"/>
        <v>1.1706775439223238E-3</v>
      </c>
      <c r="AG14">
        <f t="shared" si="12"/>
        <v>1.0157965675140237E-2</v>
      </c>
    </row>
    <row r="15" spans="1:41" x14ac:dyDescent="0.25">
      <c r="A15" s="25">
        <f>Raw_data!A15</f>
        <v>41699</v>
      </c>
      <c r="B15" s="5">
        <f>LN(Raw_data!B15/Raw_data!B14)</f>
        <v>6.4947759957426736E-3</v>
      </c>
      <c r="C15" s="5">
        <f>LN(Raw_data!C15/Raw_data!C14)</f>
        <v>7.7288774639020258E-2</v>
      </c>
      <c r="D15" s="5">
        <f>LN(Raw_data!D15/Raw_data!D14)</f>
        <v>7.7759364699133915E-2</v>
      </c>
      <c r="E15" s="5">
        <f>LN(Raw_data!E15/Raw_data!E14)</f>
        <v>-7.3708703632283726E-2</v>
      </c>
      <c r="F15" s="5">
        <f>LN(Raw_data!F15/Raw_data!F14)</f>
        <v>0</v>
      </c>
      <c r="G15" s="5">
        <f>LN(Raw_data!G15/Raw_data!G14)</f>
        <v>-2.1341662568643279E-2</v>
      </c>
      <c r="H15" s="5">
        <f>LN(Raw_data!H15/Raw_data!H14)</f>
        <v>-4.2125918441604543E-2</v>
      </c>
      <c r="I15" s="5">
        <f>LN(Raw_data!I15/Raw_data!I14)</f>
        <v>-8.0658333725245421E-3</v>
      </c>
      <c r="J15" s="5">
        <f>LN(Raw_data!J15/Raw_data!J14)</f>
        <v>8.2564781862515632E-2</v>
      </c>
      <c r="K15" s="5">
        <f>LN(Raw_data!K15/Raw_data!K14)</f>
        <v>9.3799841466110409E-2</v>
      </c>
      <c r="L15" s="5">
        <f>LN(Raw_data!L15/Raw_data!L14)</f>
        <v>-8.197055047476938E-2</v>
      </c>
      <c r="U15" s="47"/>
      <c r="W15">
        <f t="shared" si="13"/>
        <v>1.624975181557348E-5</v>
      </c>
      <c r="X15">
        <f t="shared" si="3"/>
        <v>3.6511741767253133E-3</v>
      </c>
      <c r="Y15">
        <f t="shared" si="4"/>
        <v>2.3823895291201018E-3</v>
      </c>
      <c r="Z15">
        <f t="shared" si="5"/>
        <v>1.0521108016042868E-2</v>
      </c>
      <c r="AA15">
        <f t="shared" si="6"/>
        <v>3.6510586840494039E-3</v>
      </c>
      <c r="AB15">
        <f t="shared" si="7"/>
        <v>2.4420278293071818E-3</v>
      </c>
      <c r="AC15">
        <f t="shared" si="8"/>
        <v>3.0672253859858009E-3</v>
      </c>
      <c r="AD15">
        <f t="shared" si="9"/>
        <v>2.575882226692544E-4</v>
      </c>
      <c r="AE15">
        <f t="shared" si="10"/>
        <v>4.2521529666453492E-3</v>
      </c>
      <c r="AF15">
        <f t="shared" si="11"/>
        <v>7.911638769690978E-3</v>
      </c>
      <c r="AG15">
        <f t="shared" si="12"/>
        <v>8.1565168553609825E-3</v>
      </c>
    </row>
    <row r="16" spans="1:41" x14ac:dyDescent="0.25">
      <c r="A16" s="25">
        <f>Raw_data!A16</f>
        <v>41730</v>
      </c>
      <c r="B16" s="5">
        <f>LN(Raw_data!B16/Raw_data!B15)</f>
        <v>1.3496134112352051E-2</v>
      </c>
      <c r="C16" s="5">
        <f>LN(Raw_data!C16/Raw_data!C15)</f>
        <v>8.2180625927161799E-3</v>
      </c>
      <c r="D16" s="5">
        <f>LN(Raw_data!D16/Raw_data!D15)</f>
        <v>1.9753728736232649E-2</v>
      </c>
      <c r="E16" s="5">
        <f>LN(Raw_data!E16/Raw_data!E15)</f>
        <v>-0.10075647169213836</v>
      </c>
      <c r="F16" s="5">
        <f>LN(Raw_data!F16/Raw_data!F15)</f>
        <v>0</v>
      </c>
      <c r="G16" s="5">
        <f>LN(Raw_data!G16/Raw_data!G15)</f>
        <v>2.7741434501021445E-2</v>
      </c>
      <c r="H16" s="5">
        <f>LN(Raw_data!H16/Raw_data!H15)</f>
        <v>3.5190113647048882E-2</v>
      </c>
      <c r="I16" s="5">
        <f>LN(Raw_data!I16/Raw_data!I15)</f>
        <v>7.6925764615443665E-3</v>
      </c>
      <c r="J16" s="5">
        <f>LN(Raw_data!J16/Raw_data!J15)</f>
        <v>4.3134333645278135E-3</v>
      </c>
      <c r="K16" s="5">
        <f>LN(Raw_data!K16/Raw_data!K15)</f>
        <v>1.7804706277535533E-2</v>
      </c>
      <c r="L16" s="5">
        <f>LN(Raw_data!L16/Raw_data!L15)</f>
        <v>-8.5772067032623217E-2</v>
      </c>
      <c r="U16" s="47"/>
      <c r="W16">
        <f t="shared" si="13"/>
        <v>8.8224446224522147E-6</v>
      </c>
      <c r="X16">
        <f t="shared" si="3"/>
        <v>7.4749259421000576E-5</v>
      </c>
      <c r="Y16">
        <f t="shared" si="4"/>
        <v>8.4564726712544578E-5</v>
      </c>
      <c r="Z16">
        <f t="shared" si="5"/>
        <v>1.6801401583265218E-2</v>
      </c>
      <c r="AA16">
        <f t="shared" si="6"/>
        <v>3.6510586840494039E-3</v>
      </c>
      <c r="AB16">
        <f t="shared" si="7"/>
        <v>1.1140969621888786E-7</v>
      </c>
      <c r="AC16">
        <f t="shared" si="8"/>
        <v>4.8107821415860303E-4</v>
      </c>
      <c r="AD16">
        <f t="shared" si="9"/>
        <v>8.476563410589892E-8</v>
      </c>
      <c r="AE16">
        <f t="shared" si="10"/>
        <v>1.7011499798466002E-4</v>
      </c>
      <c r="AF16">
        <f t="shared" si="11"/>
        <v>1.6776098943156891E-4</v>
      </c>
      <c r="AG16">
        <f t="shared" si="12"/>
        <v>8.8576244338101524E-3</v>
      </c>
    </row>
    <row r="17" spans="1:33" x14ac:dyDescent="0.25">
      <c r="A17" s="25">
        <f>Raw_data!A17</f>
        <v>41760</v>
      </c>
      <c r="B17" s="5">
        <f>LN(Raw_data!B17/Raw_data!B16)</f>
        <v>3.1566885061803905E-2</v>
      </c>
      <c r="C17" s="5">
        <f>LN(Raw_data!C17/Raw_data!C16)</f>
        <v>4.5504885481954915E-2</v>
      </c>
      <c r="D17" s="5">
        <f>LN(Raw_data!D17/Raw_data!D16)</f>
        <v>-2.2250608934819692E-2</v>
      </c>
      <c r="E17" s="5">
        <f>LN(Raw_data!E17/Raw_data!E16)</f>
        <v>2.7309159966781946E-2</v>
      </c>
      <c r="F17" s="5">
        <f>LN(Raw_data!F17/Raw_data!F16)</f>
        <v>0</v>
      </c>
      <c r="G17" s="5">
        <f>LN(Raw_data!G17/Raw_data!G16)</f>
        <v>4.7157386477541585E-2</v>
      </c>
      <c r="H17" s="5">
        <f>LN(Raw_data!H17/Raw_data!H16)</f>
        <v>2.9348544012086182E-3</v>
      </c>
      <c r="I17" s="5">
        <f>LN(Raw_data!I17/Raw_data!I16)</f>
        <v>-5.7310414232223644E-3</v>
      </c>
      <c r="J17" s="5">
        <f>LN(Raw_data!J17/Raw_data!J16)</f>
        <v>1.8479641157441693E-2</v>
      </c>
      <c r="K17" s="5">
        <f>LN(Raw_data!K17/Raw_data!K16)</f>
        <v>6.5827119570256876E-3</v>
      </c>
      <c r="L17" s="5">
        <f>LN(Raw_data!L17/Raw_data!L16)</f>
        <v>5.2917573634947923E-2</v>
      </c>
      <c r="U17" s="47"/>
      <c r="W17">
        <f t="shared" si="13"/>
        <v>4.4272414287190975E-4</v>
      </c>
      <c r="X17">
        <f t="shared" si="3"/>
        <v>8.2031017387275873E-4</v>
      </c>
      <c r="Y17">
        <f t="shared" si="4"/>
        <v>2.6214651721880129E-3</v>
      </c>
      <c r="Z17">
        <f t="shared" si="5"/>
        <v>2.416746714231677E-6</v>
      </c>
      <c r="AA17">
        <f t="shared" si="6"/>
        <v>3.6510586840494039E-3</v>
      </c>
      <c r="AB17">
        <f t="shared" si="7"/>
        <v>3.641292525925887E-4</v>
      </c>
      <c r="AC17">
        <f t="shared" si="8"/>
        <v>1.0653881185554968E-4</v>
      </c>
      <c r="AD17">
        <f t="shared" si="9"/>
        <v>1.880947314938834E-4</v>
      </c>
      <c r="AE17">
        <f t="shared" si="10"/>
        <v>1.2620135324717649E-6</v>
      </c>
      <c r="AF17">
        <f t="shared" si="11"/>
        <v>2.9938126855062519E-6</v>
      </c>
      <c r="AG17">
        <f t="shared" si="12"/>
        <v>1.9869027543197699E-3</v>
      </c>
    </row>
    <row r="18" spans="1:33" x14ac:dyDescent="0.25">
      <c r="A18" s="25">
        <f>Raw_data!A18</f>
        <v>41791</v>
      </c>
      <c r="B18" s="5">
        <f>LN(Raw_data!B18/Raw_data!B17)</f>
        <v>3.284084717545252E-2</v>
      </c>
      <c r="C18" s="5">
        <f>LN(Raw_data!C18/Raw_data!C17)</f>
        <v>-3.2634429620466199E-2</v>
      </c>
      <c r="D18" s="5">
        <f>LN(Raw_data!D18/Raw_data!D17)</f>
        <v>4.6406372814155834E-2</v>
      </c>
      <c r="E18" s="5">
        <f>LN(Raw_data!E18/Raw_data!E17)</f>
        <v>3.8383608973970564E-2</v>
      </c>
      <c r="F18" s="5">
        <f>LN(Raw_data!F18/Raw_data!F17)</f>
        <v>0</v>
      </c>
      <c r="G18" s="5">
        <f>LN(Raw_data!G18/Raw_data!G17)</f>
        <v>-5.5532925471621634E-2</v>
      </c>
      <c r="H18" s="5">
        <f>LN(Raw_data!H18/Raw_data!H17)</f>
        <v>-4.3826713642870435E-3</v>
      </c>
      <c r="I18" s="5">
        <f>LN(Raw_data!I18/Raw_data!I17)</f>
        <v>-7.2722284477029081E-2</v>
      </c>
      <c r="J18" s="5">
        <f>LN(Raw_data!J18/Raw_data!J17)</f>
        <v>3.4735357751197168E-2</v>
      </c>
      <c r="K18" s="5">
        <f>LN(Raw_data!K18/Raw_data!K17)</f>
        <v>-3.1057552303767264E-3</v>
      </c>
      <c r="L18" s="5">
        <f>LN(Raw_data!L18/Raw_data!L17)</f>
        <v>-2.8921797269512467E-2</v>
      </c>
      <c r="U18" s="47"/>
      <c r="W18">
        <f t="shared" si="13"/>
        <v>4.9795802397027353E-4</v>
      </c>
      <c r="X18">
        <f t="shared" si="3"/>
        <v>2.4500775071369381E-3</v>
      </c>
      <c r="Y18">
        <f t="shared" si="4"/>
        <v>3.0473762923957431E-4</v>
      </c>
      <c r="Z18">
        <f t="shared" si="5"/>
        <v>9.0627736054877E-5</v>
      </c>
      <c r="AA18">
        <f t="shared" si="6"/>
        <v>3.6510586840494039E-3</v>
      </c>
      <c r="AB18">
        <f t="shared" si="7"/>
        <v>6.9903212219366738E-3</v>
      </c>
      <c r="AC18">
        <f t="shared" si="8"/>
        <v>3.1114454306173861E-4</v>
      </c>
      <c r="AD18">
        <f t="shared" si="9"/>
        <v>6.5134594563955065E-3</v>
      </c>
      <c r="AE18">
        <f t="shared" si="10"/>
        <v>3.0203347657144024E-4</v>
      </c>
      <c r="AF18">
        <f t="shared" si="11"/>
        <v>6.3333001762773411E-5</v>
      </c>
      <c r="AG18">
        <f t="shared" si="12"/>
        <v>1.3886566387675411E-3</v>
      </c>
    </row>
    <row r="19" spans="1:33" x14ac:dyDescent="0.25">
      <c r="A19" s="25">
        <f>Raw_data!A19</f>
        <v>41821</v>
      </c>
      <c r="B19" s="5">
        <f>LN(Raw_data!B19/Raw_data!B18)</f>
        <v>-0.14945009561152722</v>
      </c>
      <c r="C19" s="5">
        <f>LN(Raw_data!C19/Raw_data!C18)</f>
        <v>-7.7748416539641999E-2</v>
      </c>
      <c r="D19" s="5">
        <f>LN(Raw_data!D19/Raw_data!D18)</f>
        <v>-6.9163359936772015E-2</v>
      </c>
      <c r="E19" s="5">
        <f>LN(Raw_data!E19/Raw_data!E18)</f>
        <v>-3.697681775984954E-2</v>
      </c>
      <c r="F19" s="5">
        <f>LN(Raw_data!F19/Raw_data!F18)</f>
        <v>0</v>
      </c>
      <c r="G19" s="5">
        <f>LN(Raw_data!G19/Raw_data!G18)</f>
        <v>-5.4512686154860573E-2</v>
      </c>
      <c r="H19" s="5">
        <f>LN(Raw_data!H19/Raw_data!H18)</f>
        <v>2.0456188898943024E-2</v>
      </c>
      <c r="I19" s="5">
        <f>LN(Raw_data!I19/Raw_data!I18)</f>
        <v>-8.5459666978726784E-2</v>
      </c>
      <c r="J19" s="5">
        <f>LN(Raw_data!J19/Raw_data!J18)</f>
        <v>-0.11069002140546591</v>
      </c>
      <c r="K19" s="5">
        <f>LN(Raw_data!K19/Raw_data!K18)</f>
        <v>6.4834107920208033E-3</v>
      </c>
      <c r="L19" s="5">
        <f>LN(Raw_data!L19/Raw_data!L18)</f>
        <v>2.6810152551267188E-2</v>
      </c>
      <c r="U19" s="47"/>
      <c r="W19">
        <f t="shared" si="13"/>
        <v>2.5592310880755316E-2</v>
      </c>
      <c r="X19">
        <f t="shared" si="3"/>
        <v>8.9514768162076083E-3</v>
      </c>
      <c r="Y19">
        <f t="shared" si="4"/>
        <v>9.6261601456902341E-3</v>
      </c>
      <c r="Z19">
        <f t="shared" si="5"/>
        <v>4.3349802165208347E-3</v>
      </c>
      <c r="AA19">
        <f t="shared" si="6"/>
        <v>3.6510586840494039E-3</v>
      </c>
      <c r="AB19">
        <f t="shared" si="7"/>
        <v>6.8207614851395629E-3</v>
      </c>
      <c r="AC19">
        <f t="shared" si="8"/>
        <v>5.183381550261262E-5</v>
      </c>
      <c r="AD19">
        <f t="shared" si="9"/>
        <v>8.7316669147974747E-3</v>
      </c>
      <c r="AE19">
        <f t="shared" si="10"/>
        <v>1.6395846955205341E-2</v>
      </c>
      <c r="AF19">
        <f t="shared" si="11"/>
        <v>2.6600389922464357E-6</v>
      </c>
      <c r="AG19">
        <f t="shared" si="12"/>
        <v>3.4103992416710456E-4</v>
      </c>
    </row>
    <row r="20" spans="1:33" x14ac:dyDescent="0.25">
      <c r="A20" s="25">
        <f>Raw_data!A20</f>
        <v>41852</v>
      </c>
      <c r="B20" s="5">
        <f>LN(Raw_data!B20/Raw_data!B19)</f>
        <v>3.5866787085885421E-2</v>
      </c>
      <c r="C20" s="5">
        <f>LN(Raw_data!C20/Raw_data!C19)</f>
        <v>5.2497868666607751E-2</v>
      </c>
      <c r="D20" s="5">
        <f>LN(Raw_data!D20/Raw_data!D19)</f>
        <v>6.4378661813435711E-2</v>
      </c>
      <c r="E20" s="5">
        <f>LN(Raw_data!E20/Raw_data!E19)</f>
        <v>7.994691186744439E-2</v>
      </c>
      <c r="F20" s="5">
        <f>LN(Raw_data!F20/Raw_data!F19)</f>
        <v>0</v>
      </c>
      <c r="G20" s="5">
        <f>LN(Raw_data!G20/Raw_data!G19)</f>
        <v>5.1127355778708479E-2</v>
      </c>
      <c r="H20" s="5">
        <f>LN(Raw_data!H20/Raw_data!H19)</f>
        <v>3.2699618723057287E-2</v>
      </c>
      <c r="I20" s="5">
        <f>LN(Raw_data!I20/Raw_data!I19)</f>
        <v>1.4007601346094703E-2</v>
      </c>
      <c r="J20" s="5">
        <f>LN(Raw_data!J20/Raw_data!J19)</f>
        <v>5.9756105702767501E-2</v>
      </c>
      <c r="K20" s="5">
        <f>LN(Raw_data!K20/Raw_data!K19)</f>
        <v>-5.0073357446378574E-3</v>
      </c>
      <c r="L20" s="5">
        <f>LN(Raw_data!L20/Raw_data!L19)</f>
        <v>-0.10016253469534526</v>
      </c>
      <c r="U20" s="47"/>
      <c r="W20">
        <f t="shared" si="13"/>
        <v>6.4216187165332084E-4</v>
      </c>
      <c r="X20">
        <f t="shared" si="3"/>
        <v>1.2697848544634979E-3</v>
      </c>
      <c r="Y20">
        <f t="shared" si="4"/>
        <v>1.2552158072565145E-3</v>
      </c>
      <c r="Z20">
        <f t="shared" si="5"/>
        <v>2.6094895399760075E-3</v>
      </c>
      <c r="AA20">
        <f t="shared" si="6"/>
        <v>3.6510586840494039E-3</v>
      </c>
      <c r="AB20">
        <f t="shared" si="7"/>
        <v>5.3140117550817085E-4</v>
      </c>
      <c r="AC20">
        <f t="shared" si="8"/>
        <v>3.7803026192255999E-4</v>
      </c>
      <c r="AD20">
        <f t="shared" si="9"/>
        <v>3.6287124247880729E-5</v>
      </c>
      <c r="AE20">
        <f t="shared" si="10"/>
        <v>1.7977479840273088E-3</v>
      </c>
      <c r="AF20">
        <f t="shared" si="11"/>
        <v>9.7215339340175856E-5</v>
      </c>
      <c r="AG20">
        <f t="shared" si="12"/>
        <v>1.1773426377316367E-2</v>
      </c>
    </row>
    <row r="21" spans="1:33" x14ac:dyDescent="0.25">
      <c r="A21" s="25">
        <f>Raw_data!A21</f>
        <v>41883</v>
      </c>
      <c r="B21" s="5">
        <f>LN(Raw_data!B21/Raw_data!B20)</f>
        <v>-7.6457863958292099E-2</v>
      </c>
      <c r="C21" s="5">
        <f>LN(Raw_data!C21/Raw_data!C20)</f>
        <v>-5.9556032287030797E-2</v>
      </c>
      <c r="D21" s="5">
        <f>LN(Raw_data!D21/Raw_data!D20)</f>
        <v>-0.20120374451528464</v>
      </c>
      <c r="E21" s="5">
        <f>LN(Raw_data!E21/Raw_data!E20)</f>
        <v>-5.0201042447424411E-2</v>
      </c>
      <c r="F21" s="5">
        <f>LN(Raw_data!F21/Raw_data!F20)</f>
        <v>0</v>
      </c>
      <c r="G21" s="5">
        <f>LN(Raw_data!G21/Raw_data!G20)</f>
        <v>1.0601317130670966E-2</v>
      </c>
      <c r="H21" s="5">
        <f>LN(Raw_data!H21/Raw_data!H20)</f>
        <v>3.4419095564709026E-2</v>
      </c>
      <c r="I21" s="5">
        <f>LN(Raw_data!I21/Raw_data!I20)</f>
        <v>-0.14539486975354768</v>
      </c>
      <c r="J21" s="5">
        <f>LN(Raw_data!J21/Raw_data!J20)</f>
        <v>-7.0824497608971901E-2</v>
      </c>
      <c r="K21" s="5">
        <f>LN(Raw_data!K21/Raw_data!K20)</f>
        <v>7.9772935244081643E-3</v>
      </c>
      <c r="L21" s="5">
        <f>LN(Raw_data!L21/Raw_data!L20)</f>
        <v>-2.4106912222376192E-2</v>
      </c>
      <c r="U21" s="47"/>
      <c r="W21">
        <f t="shared" si="13"/>
        <v>7.5661706842075991E-3</v>
      </c>
      <c r="X21">
        <f t="shared" si="3"/>
        <v>5.8399950457873849E-3</v>
      </c>
      <c r="Y21">
        <f t="shared" si="4"/>
        <v>5.2970578970785255E-2</v>
      </c>
      <c r="Z21">
        <f t="shared" si="5"/>
        <v>6.2512412289273123E-3</v>
      </c>
      <c r="AA21">
        <f t="shared" si="6"/>
        <v>3.6510586840494039E-3</v>
      </c>
      <c r="AB21">
        <f t="shared" si="7"/>
        <v>3.0533712112975427E-4</v>
      </c>
      <c r="AC21">
        <f t="shared" si="8"/>
        <v>4.4785044013883609E-4</v>
      </c>
      <c r="AD21">
        <f t="shared" si="9"/>
        <v>2.352499236064786E-2</v>
      </c>
      <c r="AE21">
        <f t="shared" si="10"/>
        <v>7.775843790477608E-3</v>
      </c>
      <c r="AF21">
        <f t="shared" si="11"/>
        <v>9.7646583315085243E-6</v>
      </c>
      <c r="AG21">
        <f t="shared" si="12"/>
        <v>1.052989421732149E-3</v>
      </c>
    </row>
    <row r="22" spans="1:33" x14ac:dyDescent="0.25">
      <c r="A22" s="25">
        <f>Raw_data!A22</f>
        <v>41913</v>
      </c>
      <c r="B22" s="5">
        <f>LN(Raw_data!B22/Raw_data!B21)</f>
        <v>-4.60829293699626E-3</v>
      </c>
      <c r="C22" s="5">
        <f>LN(Raw_data!C22/Raw_data!C21)</f>
        <v>0.2009420896776388</v>
      </c>
      <c r="D22" s="5">
        <f>LN(Raw_data!D22/Raw_data!D21)</f>
        <v>-0.19709287411426726</v>
      </c>
      <c r="E22" s="5">
        <f>LN(Raw_data!E22/Raw_data!E21)</f>
        <v>-5.4098270939564909E-2</v>
      </c>
      <c r="F22" s="5">
        <f>LN(Raw_data!F22/Raw_data!F21)</f>
        <v>0</v>
      </c>
      <c r="G22" s="5">
        <f>LN(Raw_data!G22/Raw_data!G21)</f>
        <v>-1.9581100516717288E-2</v>
      </c>
      <c r="H22" s="5">
        <f>LN(Raw_data!H22/Raw_data!H21)</f>
        <v>6.225648565517946E-2</v>
      </c>
      <c r="I22" s="5">
        <f>LN(Raw_data!I22/Raw_data!I21)</f>
        <v>5.3735157346971501E-3</v>
      </c>
      <c r="J22" s="5">
        <f>LN(Raw_data!J22/Raw_data!J21)</f>
        <v>5.4828786225381239E-2</v>
      </c>
      <c r="K22" s="5">
        <f>LN(Raw_data!K22/Raw_data!K21)</f>
        <v>-1.1415868232487331E-2</v>
      </c>
      <c r="L22" s="5">
        <f>LN(Raw_data!L22/Raw_data!L21)</f>
        <v>1.554031020632499E-2</v>
      </c>
      <c r="U22" s="47"/>
      <c r="W22">
        <f t="shared" si="13"/>
        <v>2.2904301148857204E-4</v>
      </c>
      <c r="X22">
        <f t="shared" si="3"/>
        <v>3.3884806423470283E-2</v>
      </c>
      <c r="Y22">
        <f t="shared" si="4"/>
        <v>5.1095216779639935E-2</v>
      </c>
      <c r="Z22">
        <f t="shared" si="5"/>
        <v>6.8826967338830279E-3</v>
      </c>
      <c r="AA22">
        <f t="shared" si="6"/>
        <v>3.6510586840494039E-3</v>
      </c>
      <c r="AB22">
        <f t="shared" si="7"/>
        <v>2.271124447852769E-3</v>
      </c>
      <c r="AC22">
        <f t="shared" si="8"/>
        <v>2.4009869919328617E-3</v>
      </c>
      <c r="AD22">
        <f t="shared" si="9"/>
        <v>6.8131759364546697E-6</v>
      </c>
      <c r="AE22">
        <f t="shared" si="10"/>
        <v>1.4041911659600892E-3</v>
      </c>
      <c r="AF22">
        <f t="shared" si="11"/>
        <v>2.6465811939118213E-4</v>
      </c>
      <c r="AG22">
        <f t="shared" si="12"/>
        <v>5.1802911422027026E-5</v>
      </c>
    </row>
    <row r="23" spans="1:33" x14ac:dyDescent="0.25">
      <c r="A23" s="25">
        <f>Raw_data!A23</f>
        <v>41944</v>
      </c>
      <c r="B23" s="5">
        <f>LN(Raw_data!B23/Raw_data!B22)</f>
        <v>1.1241706909906465E-2</v>
      </c>
      <c r="C23" s="5">
        <f>LN(Raw_data!C23/Raw_data!C22)</f>
        <v>0.10342368176513346</v>
      </c>
      <c r="D23" s="5">
        <f>LN(Raw_data!D23/Raw_data!D22)</f>
        <v>-3.5778213478838551E-3</v>
      </c>
      <c r="E23" s="5">
        <f>LN(Raw_data!E23/Raw_data!E22)</f>
        <v>0.10311883282895394</v>
      </c>
      <c r="F23" s="5">
        <f>LN(Raw_data!F23/Raw_data!F22)</f>
        <v>0</v>
      </c>
      <c r="G23" s="5">
        <f>LN(Raw_data!G23/Raw_data!G22)</f>
        <v>7.2929212635770985E-2</v>
      </c>
      <c r="H23" s="5">
        <f>LN(Raw_data!H23/Raw_data!H22)</f>
        <v>6.3544823328462924E-2</v>
      </c>
      <c r="I23" s="5">
        <f>LN(Raw_data!I23/Raw_data!I22)</f>
        <v>-5.2808516283674133E-2</v>
      </c>
      <c r="J23" s="5">
        <f>LN(Raw_data!J23/Raw_data!J22)</f>
        <v>2.8469929207695342E-2</v>
      </c>
      <c r="K23" s="5">
        <f>LN(Raw_data!K23/Raw_data!K22)</f>
        <v>2.8486306102413005E-2</v>
      </c>
      <c r="L23" s="5">
        <f>LN(Raw_data!L23/Raw_data!L22)</f>
        <v>-6.1872025994390664E-2</v>
      </c>
      <c r="U23" s="47"/>
      <c r="W23">
        <f t="shared" si="13"/>
        <v>5.1241663137396985E-7</v>
      </c>
      <c r="X23">
        <f t="shared" si="3"/>
        <v>7.4926082844098095E-3</v>
      </c>
      <c r="Y23">
        <f t="shared" si="4"/>
        <v>1.0580355392051182E-3</v>
      </c>
      <c r="Z23">
        <f t="shared" si="5"/>
        <v>5.5138174910658033E-3</v>
      </c>
      <c r="AA23">
        <f t="shared" si="6"/>
        <v>3.6510586840494039E-3</v>
      </c>
      <c r="AB23">
        <f t="shared" si="7"/>
        <v>2.0118810669923571E-3</v>
      </c>
      <c r="AC23">
        <f t="shared" si="8"/>
        <v>2.5289035558586008E-3</v>
      </c>
      <c r="AD23">
        <f t="shared" si="9"/>
        <v>3.6956962166513198E-3</v>
      </c>
      <c r="AE23">
        <f t="shared" si="10"/>
        <v>1.2351392330501771E-4</v>
      </c>
      <c r="AF23">
        <f t="shared" si="11"/>
        <v>5.5855923957859517E-4</v>
      </c>
      <c r="AG23">
        <f t="shared" si="12"/>
        <v>4.9301339032927867E-3</v>
      </c>
    </row>
    <row r="24" spans="1:33" x14ac:dyDescent="0.25">
      <c r="A24" s="25">
        <f>Raw_data!A24</f>
        <v>41974</v>
      </c>
      <c r="B24" s="5">
        <f>LN(Raw_data!B24/Raw_data!B23)</f>
        <v>1.8293814063689243E-2</v>
      </c>
      <c r="C24" s="5">
        <f>LN(Raw_data!C24/Raw_data!C23)</f>
        <v>1.45158776147626E-2</v>
      </c>
      <c r="D24" s="5">
        <f>LN(Raw_data!D24/Raw_data!D23)</f>
        <v>-4.3963123421116176E-2</v>
      </c>
      <c r="E24" s="5">
        <f>LN(Raw_data!E24/Raw_data!E23)</f>
        <v>-8.7236928314820938E-2</v>
      </c>
      <c r="F24" s="5">
        <f>LN(Raw_data!F24/Raw_data!F23)</f>
        <v>0.96508089604358704</v>
      </c>
      <c r="G24" s="5">
        <f>LN(Raw_data!G24/Raw_data!G23)</f>
        <v>-2.7324223216303276E-2</v>
      </c>
      <c r="H24" s="5">
        <f>LN(Raw_data!H24/Raw_data!H23)</f>
        <v>-1.3339550876595053E-5</v>
      </c>
      <c r="I24" s="5">
        <f>LN(Raw_data!I24/Raw_data!I23)</f>
        <v>4.7213089842126854E-2</v>
      </c>
      <c r="J24" s="5">
        <f>LN(Raw_data!J24/Raw_data!J23)</f>
        <v>9.1788777328826621E-2</v>
      </c>
      <c r="K24" s="5">
        <f>LN(Raw_data!K24/Raw_data!K23)</f>
        <v>-5.191817703965064E-2</v>
      </c>
      <c r="L24" s="5">
        <f>LN(Raw_data!L24/Raw_data!L23)</f>
        <v>-0.16878235339647071</v>
      </c>
      <c r="U24" s="47"/>
      <c r="W24">
        <f t="shared" si="13"/>
        <v>6.0340891492556021E-5</v>
      </c>
      <c r="X24">
        <f t="shared" si="3"/>
        <v>5.5128709961152274E-6</v>
      </c>
      <c r="Y24">
        <f t="shared" si="4"/>
        <v>5.3162706157107052E-3</v>
      </c>
      <c r="Z24">
        <f t="shared" si="5"/>
        <v>1.3479367246972877E-2</v>
      </c>
      <c r="AA24">
        <f t="shared" si="6"/>
        <v>0.81840411590770012</v>
      </c>
      <c r="AB24">
        <f t="shared" si="7"/>
        <v>3.0690978002788942E-3</v>
      </c>
      <c r="AC24">
        <f t="shared" si="8"/>
        <v>1.7609178377222566E-4</v>
      </c>
      <c r="AD24">
        <f t="shared" si="9"/>
        <v>1.5389433134811682E-3</v>
      </c>
      <c r="AE24">
        <f t="shared" si="10"/>
        <v>5.5402015114872569E-3</v>
      </c>
      <c r="AF24">
        <f t="shared" si="11"/>
        <v>3.2229038895552342E-3</v>
      </c>
      <c r="AG24">
        <f t="shared" si="12"/>
        <v>3.1373350524373768E-2</v>
      </c>
    </row>
    <row r="25" spans="1:33" x14ac:dyDescent="0.25">
      <c r="A25" s="25">
        <f>Raw_data!A25</f>
        <v>42005</v>
      </c>
      <c r="B25" s="5">
        <f>LN(Raw_data!B25/Raw_data!B24)</f>
        <v>-0.21523395531073894</v>
      </c>
      <c r="C25" s="5">
        <f>LN(Raw_data!C25/Raw_data!C24)</f>
        <v>0.12725744665496924</v>
      </c>
      <c r="D25" s="5">
        <f>LN(Raw_data!D25/Raw_data!D24)</f>
        <v>-3.8172573505029714E-2</v>
      </c>
      <c r="E25" s="5">
        <f>LN(Raw_data!E25/Raw_data!E24)</f>
        <v>0.13309225361240848</v>
      </c>
      <c r="F25" s="5">
        <f>LN(Raw_data!F25/Raw_data!F24)</f>
        <v>-0.21130909366720704</v>
      </c>
      <c r="G25" s="5">
        <f>LN(Raw_data!G25/Raw_data!G24)</f>
        <v>0.11190150133841079</v>
      </c>
      <c r="H25" s="5">
        <f>LN(Raw_data!H25/Raw_data!H24)</f>
        <v>8.7098609113426349E-3</v>
      </c>
      <c r="I25" s="5">
        <f>LN(Raw_data!I25/Raw_data!I24)</f>
        <v>1.0816992310905927E-2</v>
      </c>
      <c r="J25" s="5">
        <f>LN(Raw_data!J25/Raw_data!J24)</f>
        <v>3.5978020078917934E-2</v>
      </c>
      <c r="K25" s="5">
        <f>LN(Raw_data!K25/Raw_data!K24)</f>
        <v>-2.0148361898484592E-2</v>
      </c>
      <c r="L25" s="5">
        <f>LN(Raw_data!L25/Raw_data!L24)</f>
        <v>-5.4599592471624202E-3</v>
      </c>
      <c r="U25" s="47"/>
      <c r="W25">
        <f t="shared" si="13"/>
        <v>5.0967500569373325E-2</v>
      </c>
      <c r="X25">
        <f t="shared" si="3"/>
        <v>1.2186751040463833E-2</v>
      </c>
      <c r="Y25">
        <f t="shared" si="4"/>
        <v>4.5053911278768307E-3</v>
      </c>
      <c r="Z25">
        <f t="shared" si="5"/>
        <v>1.0863581197068758E-2</v>
      </c>
      <c r="AA25">
        <f t="shared" si="6"/>
        <v>7.3838869283333969E-2</v>
      </c>
      <c r="AB25">
        <f t="shared" si="7"/>
        <v>7.026846212295431E-3</v>
      </c>
      <c r="AC25">
        <f t="shared" si="8"/>
        <v>2.0673003576439546E-5</v>
      </c>
      <c r="AD25">
        <f t="shared" si="9"/>
        <v>8.0274215349369336E-6</v>
      </c>
      <c r="AE25">
        <f t="shared" si="10"/>
        <v>3.4677041767566916E-4</v>
      </c>
      <c r="AF25">
        <f t="shared" si="11"/>
        <v>6.2504050534020576E-4</v>
      </c>
      <c r="AG25">
        <f t="shared" si="12"/>
        <v>1.9051854417342351E-4</v>
      </c>
    </row>
    <row r="26" spans="1:33" x14ac:dyDescent="0.25">
      <c r="A26" s="25">
        <f>Raw_data!A26</f>
        <v>42036</v>
      </c>
      <c r="B26" s="5">
        <f>LN(Raw_data!B26/Raw_data!B25)</f>
        <v>0.1588758748488325</v>
      </c>
      <c r="C26" s="5">
        <f>LN(Raw_data!C26/Raw_data!C25)</f>
        <v>-6.4194694365193428E-2</v>
      </c>
      <c r="D26" s="5">
        <f>LN(Raw_data!D26/Raw_data!D25)</f>
        <v>0.19071682728401426</v>
      </c>
      <c r="E26" s="5">
        <f>LN(Raw_data!E26/Raw_data!E25)</f>
        <v>6.979926145102977E-2</v>
      </c>
      <c r="F26" s="5">
        <f>LN(Raw_data!F26/Raw_data!F25)</f>
        <v>2.3256862164267183E-2</v>
      </c>
      <c r="G26" s="5">
        <f>LN(Raw_data!G26/Raw_data!G25)</f>
        <v>3.7003828922541192E-2</v>
      </c>
      <c r="H26" s="5">
        <f>LN(Raw_data!H26/Raw_data!H25)</f>
        <v>2.7385688788556104E-2</v>
      </c>
      <c r="I26" s="5">
        <f>LN(Raw_data!I26/Raw_data!I25)</f>
        <v>9.7836545125635554E-2</v>
      </c>
      <c r="J26" s="5">
        <f>LN(Raw_data!J26/Raw_data!J25)</f>
        <v>2.615884505812675E-2</v>
      </c>
      <c r="K26" s="5">
        <f>LN(Raw_data!K26/Raw_data!K25)</f>
        <v>6.2703600563925738E-2</v>
      </c>
      <c r="L26" s="5">
        <f>LN(Raw_data!L26/Raw_data!L25)</f>
        <v>-3.7532476584860655E-2</v>
      </c>
      <c r="U26" s="47"/>
      <c r="W26">
        <f t="shared" si="13"/>
        <v>2.2007722726247861E-2</v>
      </c>
      <c r="X26">
        <f t="shared" si="3"/>
        <v>6.5704840474961751E-3</v>
      </c>
      <c r="Y26">
        <f t="shared" si="4"/>
        <v>2.6168623889028381E-2</v>
      </c>
      <c r="Z26">
        <f t="shared" si="5"/>
        <v>1.6757161887911804E-3</v>
      </c>
      <c r="AA26">
        <f t="shared" si="6"/>
        <v>1.3813954632355195E-3</v>
      </c>
      <c r="AB26">
        <f t="shared" si="7"/>
        <v>7.9720139229039202E-5</v>
      </c>
      <c r="AC26">
        <f t="shared" si="8"/>
        <v>1.996306303064941E-4</v>
      </c>
      <c r="AD26">
        <f t="shared" si="9"/>
        <v>8.0735298515633488E-3</v>
      </c>
      <c r="AE26">
        <f t="shared" si="10"/>
        <v>7.7485725516854542E-5</v>
      </c>
      <c r="AF26">
        <f t="shared" si="11"/>
        <v>3.3467558303901593E-3</v>
      </c>
      <c r="AG26">
        <f t="shared" si="12"/>
        <v>2.1045489164096217E-3</v>
      </c>
    </row>
    <row r="27" spans="1:33" x14ac:dyDescent="0.25">
      <c r="A27" s="25">
        <f>Raw_data!A27</f>
        <v>42064</v>
      </c>
      <c r="B27" s="5">
        <f>LN(Raw_data!B27/Raw_data!B26)</f>
        <v>-6.8210468074023811E-2</v>
      </c>
      <c r="C27" s="5">
        <f>LN(Raw_data!C27/Raw_data!C26)</f>
        <v>4.2161846401340117E-2</v>
      </c>
      <c r="D27" s="5">
        <f>LN(Raw_data!D27/Raw_data!D26)</f>
        <v>-0.14880593166837741</v>
      </c>
      <c r="E27" s="5">
        <f>LN(Raw_data!E27/Raw_data!E26)</f>
        <v>-2.1429575778836519E-2</v>
      </c>
      <c r="F27" s="5">
        <f>LN(Raw_data!F27/Raw_data!F26)</f>
        <v>0.23457224713783251</v>
      </c>
      <c r="G27" s="5">
        <f>LN(Raw_data!G27/Raw_data!G26)</f>
        <v>1.0483743622125014E-3</v>
      </c>
      <c r="H27" s="5">
        <f>LN(Raw_data!H27/Raw_data!H26)</f>
        <v>6.5416335087293415E-2</v>
      </c>
      <c r="I27" s="5">
        <f>LN(Raw_data!I27/Raw_data!I26)</f>
        <v>-0.10219379615879998</v>
      </c>
      <c r="J27" s="5">
        <f>LN(Raw_data!J27/Raw_data!J26)</f>
        <v>-6.824511776388878E-2</v>
      </c>
      <c r="K27" s="5">
        <f>LN(Raw_data!K27/Raw_data!K26)</f>
        <v>-5.6852065239532366E-2</v>
      </c>
      <c r="L27" s="5">
        <f>LN(Raw_data!L27/Raw_data!L26)</f>
        <v>-0.11426627182224831</v>
      </c>
      <c r="U27" s="47"/>
      <c r="W27">
        <f t="shared" si="13"/>
        <v>6.1994115767852135E-3</v>
      </c>
      <c r="X27">
        <f t="shared" si="3"/>
        <v>6.3998973520069935E-4</v>
      </c>
      <c r="Y27">
        <f t="shared" si="4"/>
        <v>3.1597042152352595E-2</v>
      </c>
      <c r="Z27">
        <f t="shared" si="5"/>
        <v>2.5294185060521657E-3</v>
      </c>
      <c r="AA27">
        <f t="shared" si="6"/>
        <v>3.0327615128294991E-2</v>
      </c>
      <c r="AB27">
        <f t="shared" si="7"/>
        <v>7.3045013710498991E-4</v>
      </c>
      <c r="AC27">
        <f t="shared" si="8"/>
        <v>2.7206360458649007E-3</v>
      </c>
      <c r="AD27">
        <f t="shared" si="9"/>
        <v>1.2139085473401368E-2</v>
      </c>
      <c r="AE27">
        <f t="shared" si="10"/>
        <v>7.3275937180576137E-3</v>
      </c>
      <c r="AF27">
        <f t="shared" si="11"/>
        <v>3.8074469782163867E-3</v>
      </c>
      <c r="AG27">
        <f t="shared" si="12"/>
        <v>1.5033005646337994E-2</v>
      </c>
    </row>
    <row r="28" spans="1:33" x14ac:dyDescent="0.25">
      <c r="A28" s="25">
        <f>Raw_data!A28</f>
        <v>42095</v>
      </c>
      <c r="B28" s="5">
        <f>LN(Raw_data!B28/Raw_data!B27)</f>
        <v>0.12749492075732899</v>
      </c>
      <c r="C28" s="5">
        <f>LN(Raw_data!C28/Raw_data!C27)</f>
        <v>-3.2558455039003648E-2</v>
      </c>
      <c r="D28" s="5">
        <f>LN(Raw_data!D28/Raw_data!D27)</f>
        <v>-0.17045198123857094</v>
      </c>
      <c r="E28" s="5">
        <f>LN(Raw_data!E28/Raw_data!E27)</f>
        <v>0.12532119723543961</v>
      </c>
      <c r="F28" s="5">
        <f>LN(Raw_data!F28/Raw_data!F27)</f>
        <v>0</v>
      </c>
      <c r="G28" s="5">
        <f>LN(Raw_data!G28/Raw_data!G27)</f>
        <v>-4.5948901438377911E-2</v>
      </c>
      <c r="H28" s="5">
        <f>LN(Raw_data!H28/Raw_data!H27)</f>
        <v>-5.7391216467720732E-2</v>
      </c>
      <c r="I28" s="5">
        <f>LN(Raw_data!I28/Raw_data!I27)</f>
        <v>3.819114645936942E-2</v>
      </c>
      <c r="J28" s="5">
        <f>LN(Raw_data!J28/Raw_data!J27)</f>
        <v>-8.0300060112503333E-2</v>
      </c>
      <c r="K28" s="5">
        <f>LN(Raw_data!K28/Raw_data!K27)</f>
        <v>5.9164135206347925E-2</v>
      </c>
      <c r="L28" s="5">
        <f>LN(Raw_data!L28/Raw_data!L27)</f>
        <v>-0.12516833110603312</v>
      </c>
      <c r="U28" s="47"/>
      <c r="W28">
        <f t="shared" si="13"/>
        <v>1.368175787913288E-2</v>
      </c>
      <c r="X28">
        <f t="shared" si="3"/>
        <v>2.4425620604627846E-3</v>
      </c>
      <c r="Y28">
        <f t="shared" si="4"/>
        <v>3.9761005310991838E-2</v>
      </c>
      <c r="Z28">
        <f t="shared" si="5"/>
        <v>9.3040393416829858E-3</v>
      </c>
      <c r="AA28">
        <f t="shared" si="6"/>
        <v>3.6510586840494039E-3</v>
      </c>
      <c r="AB28">
        <f t="shared" si="7"/>
        <v>5.4795698754085921E-3</v>
      </c>
      <c r="AC28">
        <f t="shared" si="8"/>
        <v>4.9911165701880854E-3</v>
      </c>
      <c r="AD28">
        <f t="shared" si="9"/>
        <v>9.1248850185373124E-4</v>
      </c>
      <c r="AE28">
        <f t="shared" si="10"/>
        <v>9.5367543971319746E-3</v>
      </c>
      <c r="AF28">
        <f t="shared" si="11"/>
        <v>2.949759345997493E-3</v>
      </c>
      <c r="AG28">
        <f t="shared" si="12"/>
        <v>1.7825245163322644E-2</v>
      </c>
    </row>
    <row r="29" spans="1:33" x14ac:dyDescent="0.25">
      <c r="A29" s="25">
        <f>Raw_data!A29</f>
        <v>42125</v>
      </c>
      <c r="B29" s="5">
        <f>LN(Raw_data!B29/Raw_data!B28)</f>
        <v>7.5093282398432217E-3</v>
      </c>
      <c r="C29" s="5">
        <f>LN(Raw_data!C29/Raw_data!C28)</f>
        <v>9.0133238561661867E-3</v>
      </c>
      <c r="D29" s="5">
        <f>LN(Raw_data!D29/Raw_data!D28)</f>
        <v>8.8106296821549059E-3</v>
      </c>
      <c r="E29" s="5">
        <f>LN(Raw_data!E29/Raw_data!E28)</f>
        <v>1.750908271209033E-2</v>
      </c>
      <c r="F29" s="5">
        <f>LN(Raw_data!F29/Raw_data!F28)</f>
        <v>-7.550755250814517E-2</v>
      </c>
      <c r="G29" s="5">
        <f>LN(Raw_data!G29/Raw_data!G28)</f>
        <v>-1.9869670038880884E-2</v>
      </c>
      <c r="H29" s="5">
        <f>LN(Raw_data!H29/Raw_data!H28)</f>
        <v>-4.8902646585185399E-4</v>
      </c>
      <c r="I29" s="5">
        <f>LN(Raw_data!I29/Raw_data!I28)</f>
        <v>-3.6748711667158068E-2</v>
      </c>
      <c r="J29" s="5">
        <f>LN(Raw_data!J29/Raw_data!J28)</f>
        <v>-4.7773657850307155E-4</v>
      </c>
      <c r="K29" s="5">
        <f>LN(Raw_data!K29/Raw_data!K28)</f>
        <v>1.1383997957494434E-2</v>
      </c>
      <c r="L29" s="5">
        <f>LN(Raw_data!L29/Raw_data!L28)</f>
        <v>-9.8114184668449456E-2</v>
      </c>
      <c r="P29">
        <v>1.7</v>
      </c>
      <c r="U29" s="47"/>
      <c r="W29">
        <f t="shared" si="13"/>
        <v>9.0995488436847644E-6</v>
      </c>
      <c r="X29">
        <f t="shared" si="3"/>
        <v>6.1630415260790128E-5</v>
      </c>
      <c r="Y29">
        <f t="shared" si="4"/>
        <v>4.0557961118628007E-4</v>
      </c>
      <c r="Z29">
        <f t="shared" si="5"/>
        <v>1.2892844396822982E-4</v>
      </c>
      <c r="AA29">
        <f t="shared" si="6"/>
        <v>1.8477384510791339E-2</v>
      </c>
      <c r="AB29">
        <f t="shared" si="7"/>
        <v>2.2987120408528732E-3</v>
      </c>
      <c r="AC29">
        <f t="shared" si="8"/>
        <v>1.889427525235007E-4</v>
      </c>
      <c r="AD29">
        <f t="shared" si="9"/>
        <v>2.0009906078886637E-3</v>
      </c>
      <c r="AE29">
        <f t="shared" si="10"/>
        <v>3.1805098457387621E-4</v>
      </c>
      <c r="AF29">
        <f t="shared" si="11"/>
        <v>4.2661142297400476E-5</v>
      </c>
      <c r="AG29">
        <f t="shared" si="12"/>
        <v>1.1333107951272908E-2</v>
      </c>
    </row>
    <row r="30" spans="1:33" x14ac:dyDescent="0.25">
      <c r="A30" s="25">
        <f>Raw_data!A30</f>
        <v>42156</v>
      </c>
      <c r="B30" s="5">
        <f>LN(Raw_data!B30/Raw_data!B29)</f>
        <v>-8.4611306152224897E-2</v>
      </c>
      <c r="C30" s="5">
        <f>LN(Raw_data!C30/Raw_data!C29)</f>
        <v>-2.9030749807476856E-4</v>
      </c>
      <c r="D30" s="5">
        <f>LN(Raw_data!D30/Raw_data!D29)</f>
        <v>5.1293294387550481E-2</v>
      </c>
      <c r="E30" s="5">
        <f>LN(Raw_data!E30/Raw_data!E29)</f>
        <v>1.1258945233946025E-2</v>
      </c>
      <c r="F30" s="5">
        <f>LN(Raw_data!F30/Raw_data!F29)</f>
        <v>-7.1095921683730343E-2</v>
      </c>
      <c r="G30" s="5">
        <f>LN(Raw_data!G30/Raw_data!G29)</f>
        <v>-6.504353256289115E-3</v>
      </c>
      <c r="H30" s="5">
        <f>LN(Raw_data!H30/Raw_data!H29)</f>
        <v>-5.4254348333082666E-2</v>
      </c>
      <c r="I30" s="5">
        <f>LN(Raw_data!I30/Raw_data!I29)</f>
        <v>-8.426418696718177E-2</v>
      </c>
      <c r="J30" s="5">
        <f>LN(Raw_data!J30/Raw_data!J29)</f>
        <v>-5.2891688583052557E-2</v>
      </c>
      <c r="K30" s="5">
        <f>LN(Raw_data!K30/Raw_data!K29)</f>
        <v>2.7977943843806419E-2</v>
      </c>
      <c r="L30" s="5">
        <f>LN(Raw_data!L30/Raw_data!L29)</f>
        <v>-1.5857887565763618E-2</v>
      </c>
      <c r="U30" s="47"/>
      <c r="W30">
        <f t="shared" si="13"/>
        <v>9.0510830637347064E-3</v>
      </c>
      <c r="X30">
        <f t="shared" si="3"/>
        <v>2.9426436457364138E-4</v>
      </c>
      <c r="Y30">
        <f t="shared" si="4"/>
        <v>4.9923903051358022E-4</v>
      </c>
      <c r="Z30">
        <f t="shared" si="5"/>
        <v>3.099291117007112E-4</v>
      </c>
      <c r="AA30">
        <f t="shared" si="6"/>
        <v>1.7297487422935943E-2</v>
      </c>
      <c r="AB30">
        <f t="shared" si="7"/>
        <v>1.1957465692523106E-3</v>
      </c>
      <c r="AC30">
        <f t="shared" si="8"/>
        <v>4.5577306279848484E-3</v>
      </c>
      <c r="AD30">
        <f t="shared" si="9"/>
        <v>8.5096766801567181E-3</v>
      </c>
      <c r="AE30">
        <f t="shared" si="10"/>
        <v>4.934772509990807E-3</v>
      </c>
      <c r="AF30">
        <f t="shared" si="11"/>
        <v>5.3478854899396933E-4</v>
      </c>
      <c r="AG30">
        <f t="shared" si="12"/>
        <v>5.8567745390397902E-4</v>
      </c>
    </row>
    <row r="31" spans="1:33" x14ac:dyDescent="0.25">
      <c r="A31" s="25">
        <f>Raw_data!A31</f>
        <v>42186</v>
      </c>
      <c r="B31" s="5">
        <f>LN(Raw_data!B31/Raw_data!B30)</f>
        <v>-1.4819465038154506E-2</v>
      </c>
      <c r="C31" s="5">
        <f>LN(Raw_data!C31/Raw_data!C30)</f>
        <v>0.16185932755430149</v>
      </c>
      <c r="D31" s="5">
        <f>LN(Raw_data!D31/Raw_data!D30)</f>
        <v>-0.21794873443710572</v>
      </c>
      <c r="E31" s="5">
        <f>LN(Raw_data!E31/Raw_data!E30)</f>
        <v>0.21116214077099557</v>
      </c>
      <c r="F31" s="5">
        <f>LN(Raw_data!F31/Raw_data!F30)</f>
        <v>-5.4067221270275703E-2</v>
      </c>
      <c r="G31" s="5">
        <f>LN(Raw_data!G31/Raw_data!G30)</f>
        <v>3.8535641882287322E-2</v>
      </c>
      <c r="H31" s="5">
        <f>LN(Raw_data!H31/Raw_data!H30)</f>
        <v>7.3081562296178959E-2</v>
      </c>
      <c r="I31" s="5">
        <f>LN(Raw_data!I31/Raw_data!I30)</f>
        <v>-7.6271014554410918E-2</v>
      </c>
      <c r="J31" s="5">
        <f>LN(Raw_data!J31/Raw_data!J30)</f>
        <v>-5.4686759575330243E-2</v>
      </c>
      <c r="K31" s="5">
        <f>LN(Raw_data!K31/Raw_data!K30)</f>
        <v>-2.2204208882200937E-2</v>
      </c>
      <c r="L31" s="5">
        <f>LN(Raw_data!L31/Raw_data!L30)</f>
        <v>4.5178515093931747E-2</v>
      </c>
      <c r="U31" s="47"/>
      <c r="W31">
        <f t="shared" si="13"/>
        <v>6.4238621533284075E-4</v>
      </c>
      <c r="X31">
        <f t="shared" si="3"/>
        <v>2.102369489195377E-2</v>
      </c>
      <c r="Y31">
        <f t="shared" si="4"/>
        <v>6.095880576236698E-2</v>
      </c>
      <c r="Z31">
        <f t="shared" si="5"/>
        <v>3.3232703683095999E-2</v>
      </c>
      <c r="AA31">
        <f t="shared" si="6"/>
        <v>1.3108237678934312E-2</v>
      </c>
      <c r="AB31">
        <f t="shared" si="7"/>
        <v>1.0942052195015282E-4</v>
      </c>
      <c r="AC31">
        <f t="shared" si="8"/>
        <v>3.5790239132891329E-3</v>
      </c>
      <c r="AD31">
        <f t="shared" si="9"/>
        <v>7.0988606056758699E-3</v>
      </c>
      <c r="AE31">
        <f t="shared" si="10"/>
        <v>5.1901948541620948E-3</v>
      </c>
      <c r="AF31">
        <f t="shared" si="11"/>
        <v>7.3206269220377196E-4</v>
      </c>
      <c r="AG31">
        <f t="shared" si="12"/>
        <v>1.3568635513808115E-3</v>
      </c>
    </row>
    <row r="32" spans="1:33" x14ac:dyDescent="0.25">
      <c r="A32" s="25">
        <f>Raw_data!A32</f>
        <v>42217</v>
      </c>
      <c r="B32" s="5">
        <f>LN(Raw_data!B32/Raw_data!B31)</f>
        <v>-0.18136270623861586</v>
      </c>
      <c r="C32" s="5">
        <f>LN(Raw_data!C32/Raw_data!C31)</f>
        <v>6.4474730225433513E-3</v>
      </c>
      <c r="D32" s="5">
        <f>LN(Raw_data!D32/Raw_data!D31)</f>
        <v>-8.0906638612800341E-2</v>
      </c>
      <c r="E32" s="5">
        <f>LN(Raw_data!E32/Raw_data!E31)</f>
        <v>-4.435259095652358E-2</v>
      </c>
      <c r="F32" s="5">
        <f>LN(Raw_data!F32/Raw_data!F31)</f>
        <v>-3.3901551675681339E-2</v>
      </c>
      <c r="G32" s="5">
        <f>LN(Raw_data!G32/Raw_data!G31)</f>
        <v>-9.8241548252095676E-2</v>
      </c>
      <c r="H32" s="5">
        <f>LN(Raw_data!H32/Raw_data!H31)</f>
        <v>-3.6800838239749556E-2</v>
      </c>
      <c r="I32" s="5">
        <f>LN(Raw_data!I32/Raw_data!I31)</f>
        <v>-0.13736481690137203</v>
      </c>
      <c r="J32" s="5">
        <f>LN(Raw_data!J32/Raw_data!J31)</f>
        <v>-9.6595879575437332E-2</v>
      </c>
      <c r="K32" s="5">
        <f>LN(Raw_data!K32/Raw_data!K31)</f>
        <v>-2.4912404175171262E-2</v>
      </c>
      <c r="L32" s="5">
        <f>LN(Raw_data!L32/Raw_data!L31)</f>
        <v>-0.27360619523560403</v>
      </c>
      <c r="U32" s="47"/>
      <c r="W32">
        <f t="shared" si="13"/>
        <v>3.6821227259105908E-2</v>
      </c>
      <c r="X32">
        <f t="shared" si="3"/>
        <v>1.0850045094797178E-4</v>
      </c>
      <c r="Y32">
        <f t="shared" si="4"/>
        <v>1.2068401266630634E-2</v>
      </c>
      <c r="Z32">
        <f t="shared" si="5"/>
        <v>5.3606324202409112E-3</v>
      </c>
      <c r="AA32">
        <f t="shared" si="6"/>
        <v>8.8973079943200604E-3</v>
      </c>
      <c r="AB32">
        <f t="shared" si="7"/>
        <v>1.5955924782451874E-2</v>
      </c>
      <c r="AC32">
        <f t="shared" si="8"/>
        <v>2.5057489643131631E-3</v>
      </c>
      <c r="AD32">
        <f t="shared" si="9"/>
        <v>2.1126197715604953E-2</v>
      </c>
      <c r="AE32">
        <f t="shared" si="10"/>
        <v>1.2985087242407477E-2</v>
      </c>
      <c r="AF32">
        <f t="shared" si="11"/>
        <v>8.8594643662966762E-4</v>
      </c>
      <c r="AG32">
        <f t="shared" si="12"/>
        <v>7.9495284557825008E-2</v>
      </c>
    </row>
    <row r="33" spans="1:33" x14ac:dyDescent="0.25">
      <c r="A33" s="25">
        <f>Raw_data!A33</f>
        <v>42248</v>
      </c>
      <c r="B33" s="5">
        <f>LN(Raw_data!B33/Raw_data!B32)</f>
        <v>-2.485841696745044E-2</v>
      </c>
      <c r="C33" s="5">
        <f>LN(Raw_data!C33/Raw_data!C32)</f>
        <v>4.3767336229917388E-2</v>
      </c>
      <c r="D33" s="5">
        <f>LN(Raw_data!D33/Raw_data!D32)</f>
        <v>-3.4289073478632193E-2</v>
      </c>
      <c r="E33" s="5">
        <f>LN(Raw_data!E33/Raw_data!E32)</f>
        <v>-1.9516389627689909E-3</v>
      </c>
      <c r="F33" s="5">
        <f>LN(Raw_data!F33/Raw_data!F32)</f>
        <v>5.5880458394456628E-2</v>
      </c>
      <c r="G33" s="5">
        <f>LN(Raw_data!G33/Raw_data!G32)</f>
        <v>8.42369095738724E-3</v>
      </c>
      <c r="H33" s="5">
        <f>LN(Raw_data!H33/Raw_data!H32)</f>
        <v>3.4509731743984612E-2</v>
      </c>
      <c r="I33" s="5">
        <f>LN(Raw_data!I33/Raw_data!I32)</f>
        <v>-0.22131334440267705</v>
      </c>
      <c r="J33" s="5">
        <f>LN(Raw_data!J33/Raw_data!J32)</f>
        <v>1.6680037494233028E-2</v>
      </c>
      <c r="K33" s="5">
        <f>LN(Raw_data!K33/Raw_data!K32)</f>
        <v>-2.6054013257858118E-2</v>
      </c>
      <c r="L33" s="5">
        <f>LN(Raw_data!L33/Raw_data!L32)</f>
        <v>-0.38582209379499527</v>
      </c>
      <c r="U33" s="47"/>
      <c r="W33">
        <f t="shared" si="13"/>
        <v>1.2520480533754572E-3</v>
      </c>
      <c r="X33">
        <f t="shared" si="3"/>
        <v>7.2379875525393361E-4</v>
      </c>
      <c r="Y33">
        <f t="shared" si="4"/>
        <v>3.9991344886752744E-3</v>
      </c>
      <c r="Z33">
        <f t="shared" si="5"/>
        <v>9.4958812839843058E-4</v>
      </c>
      <c r="AA33">
        <f t="shared" si="6"/>
        <v>2.0643688212896335E-5</v>
      </c>
      <c r="AB33">
        <f t="shared" si="7"/>
        <v>3.8618241337171018E-4</v>
      </c>
      <c r="AC33">
        <f t="shared" si="8"/>
        <v>4.5169482720594078E-4</v>
      </c>
      <c r="AD33">
        <f t="shared" si="9"/>
        <v>5.2577144589632807E-2</v>
      </c>
      <c r="AE33">
        <f t="shared" si="10"/>
        <v>4.5725983773315598E-7</v>
      </c>
      <c r="AF33">
        <f t="shared" si="11"/>
        <v>9.5520935954902656E-4</v>
      </c>
      <c r="AG33">
        <f t="shared" si="12"/>
        <v>0.15536603150400594</v>
      </c>
    </row>
    <row r="34" spans="1:33" x14ac:dyDescent="0.25">
      <c r="A34" s="25">
        <f>Raw_data!A34</f>
        <v>42278</v>
      </c>
      <c r="B34" s="5">
        <f>LN(Raw_data!B34/Raw_data!B33)</f>
        <v>0.20052429943877906</v>
      </c>
      <c r="C34" s="5">
        <f>LN(Raw_data!C34/Raw_data!C33)</f>
        <v>-4.111033298497721E-2</v>
      </c>
      <c r="D34" s="5">
        <f>LN(Raw_data!D34/Raw_data!D33)</f>
        <v>0.20909179785855955</v>
      </c>
      <c r="E34" s="5">
        <f>LN(Raw_data!E34/Raw_data!E33)</f>
        <v>0.20108086476498516</v>
      </c>
      <c r="F34" s="5">
        <f>LN(Raw_data!F34/Raw_data!F33)</f>
        <v>0.25733491606248904</v>
      </c>
      <c r="G34" s="5">
        <f>LN(Raw_data!G34/Raw_data!G33)</f>
        <v>0.1228697298328303</v>
      </c>
      <c r="H34" s="5">
        <f>LN(Raw_data!H34/Raw_data!H33)</f>
        <v>8.9590354516064244E-2</v>
      </c>
      <c r="I34" s="5">
        <f>LN(Raw_data!I34/Raw_data!I33)</f>
        <v>0.18756336093318571</v>
      </c>
      <c r="J34" s="5">
        <f>LN(Raw_data!J34/Raw_data!J33)</f>
        <v>8.291433111260206E-2</v>
      </c>
      <c r="K34" s="5">
        <f>LN(Raw_data!K34/Raw_data!K33)</f>
        <v>2.8145281218760643E-2</v>
      </c>
      <c r="L34" s="5">
        <f>LN(Raw_data!L34/Raw_data!L33)</f>
        <v>0.27522706569768479</v>
      </c>
      <c r="U34" s="47"/>
      <c r="W34">
        <f t="shared" si="13"/>
        <v>3.6099401636427282E-2</v>
      </c>
      <c r="X34">
        <f t="shared" si="3"/>
        <v>3.3610033415312824E-3</v>
      </c>
      <c r="Y34">
        <f t="shared" si="4"/>
        <v>3.2451198159597391E-2</v>
      </c>
      <c r="Z34">
        <f t="shared" si="5"/>
        <v>2.9658735000958378E-2</v>
      </c>
      <c r="AA34">
        <f t="shared" si="6"/>
        <v>3.8773912423038973E-2</v>
      </c>
      <c r="AB34">
        <f t="shared" si="7"/>
        <v>8.9859999643704044E-3</v>
      </c>
      <c r="AC34">
        <f t="shared" si="8"/>
        <v>5.8268392708509054E-3</v>
      </c>
      <c r="AD34">
        <f t="shared" si="9"/>
        <v>3.22488467751674E-2</v>
      </c>
      <c r="AE34">
        <f t="shared" si="10"/>
        <v>4.2978623399642438E-3</v>
      </c>
      <c r="AF34">
        <f t="shared" si="11"/>
        <v>5.4255607026373399E-4</v>
      </c>
      <c r="AG34">
        <f t="shared" si="12"/>
        <v>7.1227165232602127E-2</v>
      </c>
    </row>
    <row r="35" spans="1:33" x14ac:dyDescent="0.25">
      <c r="A35" s="25">
        <f>Raw_data!A35</f>
        <v>42309</v>
      </c>
      <c r="B35" s="5">
        <f>LN(Raw_data!B35/Raw_data!B34)</f>
        <v>7.4709689742159227E-4</v>
      </c>
      <c r="C35" s="5">
        <f>LN(Raw_data!C35/Raw_data!C34)</f>
        <v>4.4628507638383753E-2</v>
      </c>
      <c r="D35" s="5">
        <f>LN(Raw_data!D35/Raw_data!D34)</f>
        <v>0.10724553035359759</v>
      </c>
      <c r="E35" s="5">
        <f>LN(Raw_data!E35/Raw_data!E34)</f>
        <v>6.0295573215258073E-2</v>
      </c>
      <c r="F35" s="5">
        <f>LN(Raw_data!F35/Raw_data!F34)</f>
        <v>0.1112256351102244</v>
      </c>
      <c r="G35" s="5">
        <f>LN(Raw_data!G35/Raw_data!G34)</f>
        <v>-1.7852751346635401E-2</v>
      </c>
      <c r="H35" s="5">
        <f>LN(Raw_data!H35/Raw_data!H34)</f>
        <v>2.0655468972335479E-2</v>
      </c>
      <c r="I35" s="5">
        <f>LN(Raw_data!I35/Raw_data!I34)</f>
        <v>5.4028446400750683E-2</v>
      </c>
      <c r="J35" s="5">
        <f>LN(Raw_data!J35/Raw_data!J34)</f>
        <v>6.9648039058188083E-3</v>
      </c>
      <c r="K35" s="5">
        <f>LN(Raw_data!K35/Raw_data!K34)</f>
        <v>1.8973361628451382E-2</v>
      </c>
      <c r="L35" s="5">
        <f>LN(Raw_data!L35/Raw_data!L34)</f>
        <v>-0.10830331797126971</v>
      </c>
      <c r="W35">
        <f t="shared" si="13"/>
        <v>9.5624483309434091E-5</v>
      </c>
      <c r="X35">
        <f t="shared" si="3"/>
        <v>7.7087743560443848E-4</v>
      </c>
      <c r="Y35">
        <f t="shared" si="4"/>
        <v>6.1302469337737083E-3</v>
      </c>
      <c r="Z35">
        <f t="shared" si="5"/>
        <v>9.8795958053440099E-4</v>
      </c>
      <c r="AA35">
        <f t="shared" si="6"/>
        <v>2.5808070479328379E-3</v>
      </c>
      <c r="AB35">
        <f t="shared" si="7"/>
        <v>2.1093781305390039E-3</v>
      </c>
      <c r="AC35">
        <f t="shared" si="8"/>
        <v>5.4742989928802348E-5</v>
      </c>
      <c r="AD35">
        <f t="shared" si="9"/>
        <v>2.1201166594468379E-3</v>
      </c>
      <c r="AE35">
        <f t="shared" si="10"/>
        <v>1.0798209790929232E-4</v>
      </c>
      <c r="AF35">
        <f t="shared" si="11"/>
        <v>1.9940019618953502E-4</v>
      </c>
      <c r="AG35">
        <f t="shared" si="12"/>
        <v>1.3606336962229265E-2</v>
      </c>
    </row>
    <row r="36" spans="1:33" x14ac:dyDescent="0.25">
      <c r="A36" s="25">
        <f>Raw_data!A36</f>
        <v>42339</v>
      </c>
      <c r="B36" s="5">
        <f>LN(Raw_data!B36/Raw_data!B35)</f>
        <v>4.4727786154744646E-2</v>
      </c>
      <c r="C36" s="5">
        <f>LN(Raw_data!C36/Raw_data!C35)</f>
        <v>1.2346965213182081E-2</v>
      </c>
      <c r="D36" s="5">
        <f>LN(Raw_data!D36/Raw_data!D35)</f>
        <v>0.19565041073401113</v>
      </c>
      <c r="E36" s="5">
        <f>LN(Raw_data!E36/Raw_data!E35)</f>
        <v>1.6544137611092583E-2</v>
      </c>
      <c r="F36" s="5">
        <f>LN(Raw_data!F36/Raw_data!F35)</f>
        <v>-3.8318864302136657E-2</v>
      </c>
      <c r="G36" s="5">
        <f>LN(Raw_data!G36/Raw_data!G35)</f>
        <v>2.3361400096790736E-4</v>
      </c>
      <c r="H36" s="5">
        <f>LN(Raw_data!H36/Raw_data!H35)</f>
        <v>3.0767605230018107E-3</v>
      </c>
      <c r="I36" s="5">
        <f>LN(Raw_data!I36/Raw_data!I35)</f>
        <v>-9.3612616511556057E-2</v>
      </c>
      <c r="J36" s="5">
        <f>LN(Raw_data!J36/Raw_data!J35)</f>
        <v>-1.7905108255381705E-2</v>
      </c>
      <c r="K36" s="5">
        <f>LN(Raw_data!K36/Raw_data!K35)</f>
        <v>2.174021656930223E-2</v>
      </c>
      <c r="L36" s="5">
        <f>LN(Raw_data!L36/Raw_data!L35)</f>
        <v>0.10415977999937216</v>
      </c>
      <c r="W36">
        <f t="shared" si="13"/>
        <v>1.1697707891386501E-3</v>
      </c>
      <c r="X36">
        <f t="shared" si="3"/>
        <v>2.0402049405273996E-5</v>
      </c>
      <c r="Y36">
        <f t="shared" si="4"/>
        <v>2.7789148001279455E-2</v>
      </c>
      <c r="Z36">
        <f t="shared" si="5"/>
        <v>1.5177282201614707E-4</v>
      </c>
      <c r="AA36">
        <f t="shared" si="6"/>
        <v>9.7501514661612592E-3</v>
      </c>
      <c r="AB36">
        <f t="shared" si="7"/>
        <v>7.7515476910452704E-4</v>
      </c>
      <c r="AC36">
        <f t="shared" si="8"/>
        <v>1.0362950620731456E-4</v>
      </c>
      <c r="AD36">
        <f t="shared" si="9"/>
        <v>1.0321815967389465E-2</v>
      </c>
      <c r="AE36">
        <f t="shared" si="10"/>
        <v>1.2433632027114162E-3</v>
      </c>
      <c r="AF36">
        <f t="shared" si="11"/>
        <v>2.8519672065751363E-4</v>
      </c>
      <c r="AG36">
        <f t="shared" si="12"/>
        <v>9.1808771253149134E-3</v>
      </c>
    </row>
    <row r="37" spans="1:33" x14ac:dyDescent="0.25">
      <c r="A37" s="25">
        <f>Raw_data!A37</f>
        <v>42370</v>
      </c>
      <c r="B37" s="5">
        <f>LN(Raw_data!B37/Raw_data!B36)</f>
        <v>-5.6143461271376309E-2</v>
      </c>
      <c r="C37" s="5">
        <f>LN(Raw_data!C37/Raw_data!C36)</f>
        <v>-0.13418814905846685</v>
      </c>
      <c r="D37" s="5">
        <f>LN(Raw_data!D37/Raw_data!D36)</f>
        <v>-0.26585466940725955</v>
      </c>
      <c r="E37" s="5">
        <f>LN(Raw_data!E37/Raw_data!E36)</f>
        <v>-0.14100554327369297</v>
      </c>
      <c r="F37" s="5">
        <f>LN(Raw_data!F37/Raw_data!F36)</f>
        <v>-0.10709813555636723</v>
      </c>
      <c r="G37" s="5">
        <f>LN(Raw_data!G37/Raw_data!G36)</f>
        <v>-0.18532766873547313</v>
      </c>
      <c r="H37" s="5">
        <f>LN(Raw_data!H37/Raw_data!H36)</f>
        <v>-6.6431068196106197E-2</v>
      </c>
      <c r="I37" s="5">
        <f>LN(Raw_data!I37/Raw_data!I36)</f>
        <v>-8.7037960566160658E-2</v>
      </c>
      <c r="J37" s="5">
        <f>LN(Raw_data!J37/Raw_data!J36)</f>
        <v>1.7891592001325562E-2</v>
      </c>
      <c r="K37" s="5">
        <f>LN(Raw_data!K37/Raw_data!K36)</f>
        <v>4.6836917766647952E-2</v>
      </c>
      <c r="L37" s="5">
        <f>LN(Raw_data!L37/Raw_data!L36)</f>
        <v>-2.7102057602629868E-2</v>
      </c>
      <c r="W37">
        <f t="shared" si="13"/>
        <v>4.4448002770322995E-3</v>
      </c>
      <c r="X37">
        <f t="shared" si="3"/>
        <v>2.281669977227949E-2</v>
      </c>
      <c r="Y37">
        <f t="shared" si="4"/>
        <v>8.6909579009485552E-2</v>
      </c>
      <c r="Z37">
        <f t="shared" si="5"/>
        <v>2.8855576419542769E-2</v>
      </c>
      <c r="AA37">
        <f t="shared" si="6"/>
        <v>2.8063662873994227E-2</v>
      </c>
      <c r="AB37">
        <f t="shared" si="7"/>
        <v>4.5540790962258583E-2</v>
      </c>
      <c r="AC37">
        <f t="shared" si="8"/>
        <v>6.350127393563141E-3</v>
      </c>
      <c r="AD37">
        <f t="shared" si="9"/>
        <v>9.0291201281816735E-3</v>
      </c>
      <c r="AE37">
        <f t="shared" si="10"/>
        <v>2.8659384131674875E-7</v>
      </c>
      <c r="AF37">
        <f t="shared" si="11"/>
        <v>1.7626956851963019E-3</v>
      </c>
      <c r="AG37">
        <f t="shared" si="12"/>
        <v>1.2563440456274128E-3</v>
      </c>
    </row>
    <row r="38" spans="1:33" x14ac:dyDescent="0.25">
      <c r="A38" s="25">
        <f>Raw_data!A38</f>
        <v>42401</v>
      </c>
      <c r="B38" s="5">
        <f>LN(Raw_data!B38/Raw_data!B37)</f>
        <v>6.5796232513832043E-2</v>
      </c>
      <c r="C38" s="5">
        <f>LN(Raw_data!C38/Raw_data!C37)</f>
        <v>4.8519691060008412E-2</v>
      </c>
      <c r="D38" s="5">
        <f>LN(Raw_data!D38/Raw_data!D37)</f>
        <v>-2.7651531330510123E-2</v>
      </c>
      <c r="E38" s="5">
        <f>LN(Raw_data!E38/Raw_data!E37)</f>
        <v>-6.0535151798553274E-2</v>
      </c>
      <c r="F38" s="5">
        <f>LN(Raw_data!F38/Raw_data!F37)</f>
        <v>2.5752496102414764E-2</v>
      </c>
      <c r="G38" s="5">
        <f>LN(Raw_data!G38/Raw_data!G37)</f>
        <v>-1.6365500953881874E-2</v>
      </c>
      <c r="H38" s="5">
        <f>LN(Raw_data!H38/Raw_data!H37)</f>
        <v>-7.2389201296649951E-3</v>
      </c>
      <c r="I38" s="5">
        <f>LN(Raw_data!I38/Raw_data!I37)</f>
        <v>5.2356521027722251E-2</v>
      </c>
      <c r="J38" s="5">
        <f>LN(Raw_data!J38/Raw_data!J37)</f>
        <v>-1.6798070233158841E-2</v>
      </c>
      <c r="K38" s="5">
        <f>LN(Raw_data!K38/Raw_data!K37)</f>
        <v>3.8355554699249887E-2</v>
      </c>
      <c r="L38" s="5">
        <f>LN(Raw_data!L38/Raw_data!L37)</f>
        <v>0.20280159029683964</v>
      </c>
      <c r="W38">
        <f t="shared" si="13"/>
        <v>3.0548125207095276E-3</v>
      </c>
      <c r="X38">
        <f t="shared" si="3"/>
        <v>1.0020936662819195E-3</v>
      </c>
      <c r="Y38">
        <f t="shared" si="4"/>
        <v>3.2036922435573047E-3</v>
      </c>
      <c r="Z38">
        <f t="shared" si="5"/>
        <v>7.9921634439790393E-3</v>
      </c>
      <c r="AA38">
        <f t="shared" si="6"/>
        <v>1.2021125559552072E-3</v>
      </c>
      <c r="AB38">
        <f t="shared" si="7"/>
        <v>1.9749772710708495E-3</v>
      </c>
      <c r="AC38">
        <f t="shared" si="8"/>
        <v>4.200670992413314E-4</v>
      </c>
      <c r="AD38">
        <f t="shared" si="9"/>
        <v>1.9689453073409267E-3</v>
      </c>
      <c r="AE38">
        <f t="shared" si="10"/>
        <v>1.1665174130410408E-3</v>
      </c>
      <c r="AF38">
        <f t="shared" si="11"/>
        <v>1.1224581454220791E-3</v>
      </c>
      <c r="AG38">
        <f t="shared" si="12"/>
        <v>3.7814187574576615E-2</v>
      </c>
    </row>
    <row r="39" spans="1:33" x14ac:dyDescent="0.25">
      <c r="A39" s="25">
        <f>Raw_data!A39</f>
        <v>42430</v>
      </c>
      <c r="B39" s="5">
        <f>LN(Raw_data!B39/Raw_data!B38)</f>
        <v>0.1285161860498851</v>
      </c>
      <c r="C39" s="5">
        <f>LN(Raw_data!C39/Raw_data!C38)</f>
        <v>0.10806011462859662</v>
      </c>
      <c r="D39" s="5">
        <f>LN(Raw_data!D39/Raw_data!D38)</f>
        <v>0.28651316524679904</v>
      </c>
      <c r="E39" s="5">
        <f>LN(Raw_data!E39/Raw_data!E38)</f>
        <v>7.178343226591305E-2</v>
      </c>
      <c r="F39" s="5">
        <f>LN(Raw_data!F39/Raw_data!F38)</f>
        <v>0.1196645037560891</v>
      </c>
      <c r="G39" s="5">
        <f>LN(Raw_data!G39/Raw_data!G38)</f>
        <v>8.0716789497832411E-2</v>
      </c>
      <c r="H39" s="5">
        <f>LN(Raw_data!H39/Raw_data!H38)</f>
        <v>5.1805512318744237E-2</v>
      </c>
      <c r="I39" s="5">
        <f>LN(Raw_data!I39/Raw_data!I38)</f>
        <v>7.0019564029703024E-2</v>
      </c>
      <c r="J39" s="5">
        <f>LN(Raw_data!J39/Raw_data!J38)</f>
        <v>0.13961880907471144</v>
      </c>
      <c r="K39" s="5">
        <f>LN(Raw_data!K39/Raw_data!K38)</f>
        <v>5.8345496139686343E-2</v>
      </c>
      <c r="L39" s="5">
        <f>LN(Raw_data!L39/Raw_data!L38)</f>
        <v>0.13105038671009325</v>
      </c>
      <c r="W39">
        <f t="shared" si="13"/>
        <v>1.3921713717267687E-2</v>
      </c>
      <c r="X39">
        <f t="shared" si="3"/>
        <v>8.3167626954441225E-3</v>
      </c>
      <c r="Y39">
        <f t="shared" si="4"/>
        <v>6.6338971141283593E-2</v>
      </c>
      <c r="Z39">
        <f t="shared" si="5"/>
        <v>1.842099221253189E-3</v>
      </c>
      <c r="AA39">
        <f t="shared" si="6"/>
        <v>3.5094383558384461E-3</v>
      </c>
      <c r="AB39">
        <f t="shared" si="7"/>
        <v>2.7711353222838286E-3</v>
      </c>
      <c r="AC39">
        <f t="shared" si="8"/>
        <v>1.4860172230726605E-3</v>
      </c>
      <c r="AD39">
        <f t="shared" si="9"/>
        <v>3.8484457156083411E-3</v>
      </c>
      <c r="AE39">
        <f t="shared" si="10"/>
        <v>1.4948133987068114E-2</v>
      </c>
      <c r="AF39">
        <f t="shared" si="11"/>
        <v>2.8615061783917044E-3</v>
      </c>
      <c r="AG39">
        <f t="shared" si="12"/>
        <v>1.5057130666008837E-2</v>
      </c>
    </row>
    <row r="40" spans="1:33" x14ac:dyDescent="0.25">
      <c r="A40" s="25">
        <f>Raw_data!A40</f>
        <v>42461</v>
      </c>
      <c r="B40" s="5">
        <f>LN(Raw_data!B40/Raw_data!B39)</f>
        <v>3.9280371637415538E-2</v>
      </c>
      <c r="C40" s="5">
        <f>LN(Raw_data!C40/Raw_data!C39)</f>
        <v>-0.15234395911094614</v>
      </c>
      <c r="D40" s="5">
        <f>LN(Raw_data!D40/Raw_data!D39)</f>
        <v>0.21962860920676516</v>
      </c>
      <c r="E40" s="5">
        <f>LN(Raw_data!E40/Raw_data!E39)</f>
        <v>0.10534537050612541</v>
      </c>
      <c r="F40" s="5">
        <f>LN(Raw_data!F40/Raw_data!F39)</f>
        <v>0.13353139262452257</v>
      </c>
      <c r="G40" s="5">
        <f>LN(Raw_data!G40/Raw_data!G39)</f>
        <v>6.0077612937806203E-2</v>
      </c>
      <c r="H40" s="5">
        <f>LN(Raw_data!H40/Raw_data!H39)</f>
        <v>-6.1842907798629165E-2</v>
      </c>
      <c r="I40" s="5">
        <f>LN(Raw_data!I40/Raw_data!I39)</f>
        <v>7.318875219307211E-2</v>
      </c>
      <c r="J40" s="5">
        <f>LN(Raw_data!J40/Raw_data!J39)</f>
        <v>-0.1123526268187876</v>
      </c>
      <c r="K40" s="5">
        <f>LN(Raw_data!K40/Raw_data!K39)</f>
        <v>-8.9756312319482206E-3</v>
      </c>
      <c r="L40" s="5">
        <f>LN(Raw_data!L40/Raw_data!L39)</f>
        <v>-5.647244574989458E-2</v>
      </c>
      <c r="W40">
        <f t="shared" si="13"/>
        <v>8.2682112941797584E-4</v>
      </c>
      <c r="X40">
        <f t="shared" si="3"/>
        <v>2.863127521787192E-2</v>
      </c>
      <c r="Y40">
        <f t="shared" si="4"/>
        <v>3.6358470485021395E-2</v>
      </c>
      <c r="Z40">
        <f t="shared" si="5"/>
        <v>5.8494384453254269E-3</v>
      </c>
      <c r="AA40">
        <f t="shared" si="6"/>
        <v>5.3446921775144431E-3</v>
      </c>
      <c r="AB40">
        <f t="shared" si="7"/>
        <v>1.0241534474299079E-3</v>
      </c>
      <c r="AC40">
        <f t="shared" si="8"/>
        <v>5.6399388338674757E-3</v>
      </c>
      <c r="AD40">
        <f t="shared" si="9"/>
        <v>4.2516959827381615E-3</v>
      </c>
      <c r="AE40">
        <f t="shared" si="10"/>
        <v>1.6824392051311615E-2</v>
      </c>
      <c r="AF40">
        <f t="shared" si="11"/>
        <v>1.9121578064336747E-4</v>
      </c>
      <c r="AG40">
        <f t="shared" si="12"/>
        <v>4.2010272639230331E-3</v>
      </c>
    </row>
    <row r="41" spans="1:33" x14ac:dyDescent="0.25">
      <c r="A41" s="25">
        <f>Raw_data!A41</f>
        <v>42491</v>
      </c>
      <c r="B41" s="5">
        <f>LN(Raw_data!B41/Raw_data!B40)</f>
        <v>0.17102246275997271</v>
      </c>
      <c r="C41" s="5">
        <f>LN(Raw_data!C41/Raw_data!C40)</f>
        <v>-5.892199453063289E-2</v>
      </c>
      <c r="D41" s="5">
        <f>LN(Raw_data!D41/Raw_data!D40)</f>
        <v>0.25256560141878898</v>
      </c>
      <c r="E41" s="5">
        <f>LN(Raw_data!E41/Raw_data!E40)</f>
        <v>9.1500222297398293E-2</v>
      </c>
      <c r="F41" s="5">
        <f>LN(Raw_data!F41/Raw_data!F40)</f>
        <v>-0.10389959501815138</v>
      </c>
      <c r="G41" s="5">
        <f>LN(Raw_data!G41/Raw_data!G40)</f>
        <v>-6.6320493619007173E-2</v>
      </c>
      <c r="H41" s="5">
        <f>LN(Raw_data!H41/Raw_data!H40)</f>
        <v>7.2644456475230478E-3</v>
      </c>
      <c r="I41" s="5">
        <f>LN(Raw_data!I41/Raw_data!I40)</f>
        <v>9.329086233443952E-2</v>
      </c>
      <c r="J41" s="5">
        <f>LN(Raw_data!J41/Raw_data!J40)</f>
        <v>0.11235262681878752</v>
      </c>
      <c r="K41" s="5">
        <f>LN(Raw_data!K41/Raw_data!K40)</f>
        <v>2.0788629038467794E-2</v>
      </c>
      <c r="L41" s="5">
        <f>LN(Raw_data!L41/Raw_data!L40)</f>
        <v>8.548127946978154E-2</v>
      </c>
      <c r="W41">
        <f t="shared" si="13"/>
        <v>2.575915497589092E-2</v>
      </c>
      <c r="X41">
        <f t="shared" si="3"/>
        <v>5.7434908961468264E-3</v>
      </c>
      <c r="Y41">
        <f t="shared" si="4"/>
        <v>5.0004099593599152E-2</v>
      </c>
      <c r="Z41">
        <f t="shared" si="5"/>
        <v>3.9233278011558733E-3</v>
      </c>
      <c r="AA41">
        <f t="shared" si="6"/>
        <v>2.7002240910120108E-2</v>
      </c>
      <c r="AB41">
        <f t="shared" si="7"/>
        <v>8.910549883377545E-3</v>
      </c>
      <c r="AC41">
        <f t="shared" si="8"/>
        <v>3.5906134184530645E-5</v>
      </c>
      <c r="AD41">
        <f t="shared" si="9"/>
        <v>7.2773082185440489E-3</v>
      </c>
      <c r="AE41">
        <f t="shared" si="10"/>
        <v>9.0243121025271079E-3</v>
      </c>
      <c r="AF41">
        <f t="shared" si="11"/>
        <v>2.5396185986951113E-4</v>
      </c>
      <c r="AG41">
        <f t="shared" si="12"/>
        <v>5.9503317065463237E-3</v>
      </c>
    </row>
    <row r="42" spans="1:33" x14ac:dyDescent="0.25">
      <c r="A42" s="25">
        <f>Raw_data!A42</f>
        <v>42522</v>
      </c>
      <c r="B42" s="5">
        <f>LN(Raw_data!B42/Raw_data!B41)</f>
        <v>1.0265584791949519E-2</v>
      </c>
      <c r="C42" s="5">
        <f>LN(Raw_data!C42/Raw_data!C41)</f>
        <v>-0.12605224500807299</v>
      </c>
      <c r="D42" s="5">
        <f>LN(Raw_data!D42/Raw_data!D41)</f>
        <v>0.11753987456096031</v>
      </c>
      <c r="E42" s="5">
        <f>LN(Raw_data!E42/Raw_data!E41)</f>
        <v>-9.9694002672957097E-3</v>
      </c>
      <c r="F42" s="5">
        <f>LN(Raw_data!F42/Raw_data!F41)</f>
        <v>0.14892327639210665</v>
      </c>
      <c r="G42" s="5">
        <f>LN(Raw_data!G42/Raw_data!G41)</f>
        <v>3.7185972804675144E-2</v>
      </c>
      <c r="H42" s="5">
        <f>LN(Raw_data!H42/Raw_data!H41)</f>
        <v>5.4098968263561573E-2</v>
      </c>
      <c r="I42" s="5">
        <f>LN(Raw_data!I42/Raw_data!I41)</f>
        <v>-2.5161205536518034E-2</v>
      </c>
      <c r="J42" s="5">
        <f>LN(Raw_data!J42/Raw_data!J41)</f>
        <v>-1.3048900342330891E-2</v>
      </c>
      <c r="K42" s="5">
        <f>LN(Raw_data!K42/Raw_data!K41)</f>
        <v>9.8671446673756949E-2</v>
      </c>
      <c r="L42" s="5">
        <f>LN(Raw_data!L42/Raw_data!L41)</f>
        <v>-5.3959257383626613E-2</v>
      </c>
      <c r="W42">
        <f t="shared" si="13"/>
        <v>6.7750516745629604E-8</v>
      </c>
      <c r="X42">
        <f t="shared" si="3"/>
        <v>2.0425003923110183E-2</v>
      </c>
      <c r="Y42">
        <f t="shared" si="4"/>
        <v>7.8482302111750647E-3</v>
      </c>
      <c r="Z42">
        <f t="shared" si="5"/>
        <v>1.5080134733238824E-3</v>
      </c>
      <c r="AA42">
        <f t="shared" si="6"/>
        <v>7.8321235212388401E-3</v>
      </c>
      <c r="AB42">
        <f t="shared" si="7"/>
        <v>8.3005900276777059E-5</v>
      </c>
      <c r="AC42">
        <f t="shared" si="8"/>
        <v>1.6680975431341151E-3</v>
      </c>
      <c r="AD42">
        <f t="shared" si="9"/>
        <v>1.0985862111031499E-3</v>
      </c>
      <c r="AE42">
        <f t="shared" si="10"/>
        <v>9.2447300928134065E-4</v>
      </c>
      <c r="AF42">
        <f t="shared" si="11"/>
        <v>8.8020044755205036E-3</v>
      </c>
      <c r="AG42">
        <f t="shared" si="12"/>
        <v>3.8815571029468996E-3</v>
      </c>
    </row>
    <row r="43" spans="1:33" x14ac:dyDescent="0.25">
      <c r="A43" s="25">
        <f>Raw_data!A43</f>
        <v>42552</v>
      </c>
      <c r="B43" s="5">
        <f>LN(Raw_data!B43/Raw_data!B42)</f>
        <v>6.3302135936412499E-2</v>
      </c>
      <c r="C43" s="5">
        <f>LN(Raw_data!C43/Raw_data!C42)</f>
        <v>0.14254044196303781</v>
      </c>
      <c r="D43" s="5">
        <f>LN(Raw_data!D43/Raw_data!D42)</f>
        <v>0.28865436227072022</v>
      </c>
      <c r="E43" s="5">
        <f>LN(Raw_data!E43/Raw_data!E42)</f>
        <v>5.8602121209846161E-2</v>
      </c>
      <c r="F43" s="5">
        <f>LN(Raw_data!F43/Raw_data!F42)</f>
        <v>0.32925849929752121</v>
      </c>
      <c r="G43" s="5">
        <f>LN(Raw_data!G43/Raw_data!G42)</f>
        <v>2.8765469459098164E-2</v>
      </c>
      <c r="H43" s="5">
        <f>LN(Raw_data!H43/Raw_data!H42)</f>
        <v>6.2809783353300799E-2</v>
      </c>
      <c r="I43" s="5">
        <f>LN(Raw_data!I43/Raw_data!I42)</f>
        <v>3.0130147895502557E-2</v>
      </c>
      <c r="J43" s="5">
        <f>LN(Raw_data!J43/Raw_data!J42)</f>
        <v>8.1543943297165147E-2</v>
      </c>
      <c r="K43" s="5">
        <f>LN(Raw_data!K43/Raw_data!K42)</f>
        <v>1.8497072194677625E-3</v>
      </c>
      <c r="L43" s="5">
        <f>LN(Raw_data!L43/Raw_data!L42)</f>
        <v>7.7561521309087444E-2</v>
      </c>
      <c r="W43">
        <f t="shared" si="13"/>
        <v>2.7853338148732302E-3</v>
      </c>
      <c r="X43">
        <f t="shared" si="3"/>
        <v>1.5794611298039871E-2</v>
      </c>
      <c r="Y43">
        <f t="shared" si="4"/>
        <v>6.7446544386769239E-2</v>
      </c>
      <c r="Z43">
        <f t="shared" si="5"/>
        <v>8.8437078834781497E-4</v>
      </c>
      <c r="AA43">
        <f t="shared" si="6"/>
        <v>7.2271992870784382E-2</v>
      </c>
      <c r="AB43">
        <f t="shared" si="7"/>
        <v>4.7645065018636724E-7</v>
      </c>
      <c r="AC43">
        <f t="shared" si="8"/>
        <v>2.4555161578069412E-3</v>
      </c>
      <c r="AD43">
        <f t="shared" si="9"/>
        <v>4.9046418682571551E-4</v>
      </c>
      <c r="AE43">
        <f t="shared" si="10"/>
        <v>4.1200603044848358E-3</v>
      </c>
      <c r="AF43">
        <f t="shared" si="11"/>
        <v>9.0164533673082928E-6</v>
      </c>
      <c r="AG43">
        <f t="shared" si="12"/>
        <v>4.7912194376634404E-3</v>
      </c>
    </row>
    <row r="44" spans="1:33" x14ac:dyDescent="0.25">
      <c r="A44" s="25">
        <f>Raw_data!A44</f>
        <v>42583</v>
      </c>
      <c r="B44" s="5">
        <f>LN(Raw_data!B44/Raw_data!B43)</f>
        <v>-5.1186995484332441E-2</v>
      </c>
      <c r="C44" s="5">
        <f>LN(Raw_data!C44/Raw_data!C43)</f>
        <v>4.6008930843193909E-3</v>
      </c>
      <c r="D44" s="5">
        <f>LN(Raw_data!D44/Raw_data!D43)</f>
        <v>7.5772558472330206E-2</v>
      </c>
      <c r="E44" s="5">
        <f>LN(Raw_data!E44/Raw_data!E43)</f>
        <v>1.354756113762587E-2</v>
      </c>
      <c r="F44" s="5">
        <f>LN(Raw_data!F44/Raw_data!F43)</f>
        <v>0.15479688340386466</v>
      </c>
      <c r="G44" s="5">
        <f>LN(Raw_data!G44/Raw_data!G43)</f>
        <v>-3.2004705690484844E-2</v>
      </c>
      <c r="H44" s="5">
        <f>LN(Raw_data!H44/Raw_data!H43)</f>
        <v>-3.1158545102277179E-2</v>
      </c>
      <c r="I44" s="5">
        <f>LN(Raw_data!I44/Raw_data!I43)</f>
        <v>-1.2701178015481009E-2</v>
      </c>
      <c r="J44" s="5">
        <f>LN(Raw_data!J44/Raw_data!J43)</f>
        <v>2.0931678200814614E-2</v>
      </c>
      <c r="K44" s="5">
        <f>LN(Raw_data!K44/Raw_data!K43)</f>
        <v>-4.614638031708472E-2</v>
      </c>
      <c r="L44" s="5">
        <f>LN(Raw_data!L44/Raw_data!L43)</f>
        <v>-9.2231593656815811E-2</v>
      </c>
      <c r="W44">
        <f t="shared" si="13"/>
        <v>3.8084782706400322E-3</v>
      </c>
      <c r="X44">
        <f t="shared" si="3"/>
        <v>1.5037957266567624E-4</v>
      </c>
      <c r="Y44">
        <f t="shared" si="4"/>
        <v>2.1923859858104461E-3</v>
      </c>
      <c r="Z44">
        <f t="shared" si="5"/>
        <v>2.3458560720725007E-4</v>
      </c>
      <c r="AA44">
        <f t="shared" si="6"/>
        <v>8.906242827416519E-3</v>
      </c>
      <c r="AB44">
        <f t="shared" si="7"/>
        <v>3.6095969196241425E-3</v>
      </c>
      <c r="AC44">
        <f t="shared" si="8"/>
        <v>1.9727067481112867E-3</v>
      </c>
      <c r="AD44">
        <f t="shared" si="9"/>
        <v>4.2786508222380224E-4</v>
      </c>
      <c r="AE44">
        <f t="shared" si="10"/>
        <v>1.2783705405725696E-5</v>
      </c>
      <c r="AF44">
        <f t="shared" si="11"/>
        <v>2.6008805096248626E-3</v>
      </c>
      <c r="AG44">
        <f t="shared" si="12"/>
        <v>1.011522601111238E-2</v>
      </c>
    </row>
    <row r="45" spans="1:33" x14ac:dyDescent="0.25">
      <c r="A45" s="25">
        <f>Raw_data!A45</f>
        <v>42614</v>
      </c>
      <c r="B45" s="5">
        <f>LN(Raw_data!B45/Raw_data!B44)</f>
        <v>6.6747835173952094E-2</v>
      </c>
      <c r="C45" s="5">
        <f>LN(Raw_data!C45/Raw_data!C44)</f>
        <v>-2.087294705071947E-2</v>
      </c>
      <c r="D45" s="5">
        <f>LN(Raw_data!D45/Raw_data!D44)</f>
        <v>-6.8510362430545535E-2</v>
      </c>
      <c r="E45" s="5">
        <f>LN(Raw_data!E45/Raw_data!E44)</f>
        <v>8.4895394721912362E-2</v>
      </c>
      <c r="F45" s="5">
        <f>LN(Raw_data!F45/Raw_data!F44)</f>
        <v>0.28477086224432241</v>
      </c>
      <c r="G45" s="5">
        <f>LN(Raw_data!G45/Raw_data!G44)</f>
        <v>2.5788639843671093E-2</v>
      </c>
      <c r="H45" s="5">
        <f>LN(Raw_data!H45/Raw_data!H44)</f>
        <v>-5.8237202541146525E-2</v>
      </c>
      <c r="I45" s="5">
        <f>LN(Raw_data!I45/Raw_data!I44)</f>
        <v>2.938905429533804E-2</v>
      </c>
      <c r="J45" s="5">
        <f>LN(Raw_data!J45/Raw_data!J44)</f>
        <v>4.7411582113097553E-2</v>
      </c>
      <c r="K45" s="5">
        <f>LN(Raw_data!K45/Raw_data!K44)</f>
        <v>-6.626570977548092E-3</v>
      </c>
      <c r="L45" s="5">
        <f>LN(Raw_data!L45/Raw_data!L44)</f>
        <v>9.1815992789518658E-2</v>
      </c>
      <c r="W45">
        <f t="shared" si="13"/>
        <v>3.16090890854316E-3</v>
      </c>
      <c r="X45">
        <f t="shared" si="3"/>
        <v>1.4240641909807502E-3</v>
      </c>
      <c r="Y45">
        <f t="shared" si="4"/>
        <v>9.4984514669250539E-3</v>
      </c>
      <c r="Z45">
        <f t="shared" si="5"/>
        <v>3.1395453348476978E-3</v>
      </c>
      <c r="AA45">
        <f t="shared" si="6"/>
        <v>5.0331518653151303E-2</v>
      </c>
      <c r="AB45">
        <f t="shared" si="7"/>
        <v>5.2284278275222119E-6</v>
      </c>
      <c r="AC45">
        <f t="shared" si="8"/>
        <v>5.1113664314403982E-3</v>
      </c>
      <c r="AD45">
        <f t="shared" si="9"/>
        <v>4.581882573243187E-4</v>
      </c>
      <c r="AE45">
        <f t="shared" si="10"/>
        <v>9.0332314466851191E-4</v>
      </c>
      <c r="AF45">
        <f t="shared" si="11"/>
        <v>1.3176788116819177E-4</v>
      </c>
      <c r="AG45">
        <f t="shared" si="12"/>
        <v>6.9677595132116446E-3</v>
      </c>
    </row>
    <row r="46" spans="1:33" x14ac:dyDescent="0.25">
      <c r="A46" s="25">
        <f>Raw_data!A46</f>
        <v>42644</v>
      </c>
      <c r="B46" s="5">
        <f>LN(Raw_data!B46/Raw_data!B45)</f>
        <v>-1.9007693392795972E-2</v>
      </c>
      <c r="C46" s="5">
        <f>LN(Raw_data!C46/Raw_data!C45)</f>
        <v>9.2185644303337977E-2</v>
      </c>
      <c r="D46" s="5">
        <f>LN(Raw_data!D46/Raw_data!D45)</f>
        <v>4.5269398391094874E-2</v>
      </c>
      <c r="E46" s="5">
        <f>LN(Raw_data!E46/Raw_data!E45)</f>
        <v>-5.8389289639810826E-2</v>
      </c>
      <c r="F46" s="5">
        <f>LN(Raw_data!F46/Raw_data!F45)</f>
        <v>0.10244080555449142</v>
      </c>
      <c r="G46" s="5">
        <f>LN(Raw_data!G46/Raw_data!G45)</f>
        <v>7.8020342968073281E-2</v>
      </c>
      <c r="H46" s="5">
        <f>LN(Raw_data!H46/Raw_data!H45)</f>
        <v>-3.0896701479712109E-2</v>
      </c>
      <c r="I46" s="5">
        <f>LN(Raw_data!I46/Raw_data!I45)</f>
        <v>-2.7036350387327122E-2</v>
      </c>
      <c r="J46" s="5">
        <f>LN(Raw_data!J46/Raw_data!J45)</f>
        <v>-4.0557862530789537E-2</v>
      </c>
      <c r="K46" s="5">
        <f>LN(Raw_data!K46/Raw_data!K45)</f>
        <v>-9.8788257718382122E-2</v>
      </c>
      <c r="L46" s="5">
        <f>LN(Raw_data!L46/Raw_data!L45)</f>
        <v>-2.9902533287589798E-2</v>
      </c>
      <c r="W46">
        <f t="shared" si="13"/>
        <v>8.7223160804142559E-4</v>
      </c>
      <c r="X46">
        <f t="shared" si="3"/>
        <v>5.6733760117285001E-3</v>
      </c>
      <c r="Y46">
        <f t="shared" si="4"/>
        <v>2.6633461555906397E-4</v>
      </c>
      <c r="Z46">
        <f t="shared" si="5"/>
        <v>7.6130927323501086E-3</v>
      </c>
      <c r="AA46">
        <f t="shared" si="6"/>
        <v>1.7654127083095853E-3</v>
      </c>
      <c r="AB46">
        <f t="shared" si="7"/>
        <v>2.4945157666395336E-3</v>
      </c>
      <c r="AC46">
        <f t="shared" si="8"/>
        <v>1.9495156555823024E-3</v>
      </c>
      <c r="AD46">
        <f t="shared" si="9"/>
        <v>1.2264054591331563E-3</v>
      </c>
      <c r="AE46">
        <f t="shared" si="10"/>
        <v>3.35404412916771E-3</v>
      </c>
      <c r="AF46">
        <f t="shared" si="11"/>
        <v>1.0741395922264476E-2</v>
      </c>
      <c r="AG46">
        <f t="shared" si="12"/>
        <v>1.4627121165895882E-3</v>
      </c>
    </row>
    <row r="47" spans="1:33" x14ac:dyDescent="0.25">
      <c r="A47" s="25">
        <f>Raw_data!A47</f>
        <v>42675</v>
      </c>
      <c r="B47" s="5">
        <f>LN(Raw_data!B47/Raw_data!B46)</f>
        <v>4.9388295881985789E-2</v>
      </c>
      <c r="C47" s="5">
        <f>LN(Raw_data!C47/Raw_data!C46)</f>
        <v>0.13028959884607974</v>
      </c>
      <c r="D47" s="5">
        <f>LN(Raw_data!D47/Raw_data!D46)</f>
        <v>0.20893520531204449</v>
      </c>
      <c r="E47" s="5">
        <f>LN(Raw_data!E47/Raw_data!E46)</f>
        <v>-5.0972153058414578E-2</v>
      </c>
      <c r="F47" s="5">
        <f>LN(Raw_data!F47/Raw_data!F46)</f>
        <v>0.3136575588550416</v>
      </c>
      <c r="G47" s="5">
        <f>LN(Raw_data!G47/Raw_data!G46)</f>
        <v>5.5510899290693222E-2</v>
      </c>
      <c r="H47" s="5">
        <f>LN(Raw_data!H47/Raw_data!H46)</f>
        <v>1.5034989817586046E-2</v>
      </c>
      <c r="I47" s="5">
        <f>LN(Raw_data!I47/Raw_data!I46)</f>
        <v>0.17968766157240829</v>
      </c>
      <c r="J47" s="5">
        <f>LN(Raw_data!J47/Raw_data!J46)</f>
        <v>5.6497786025038098E-2</v>
      </c>
      <c r="K47" s="5">
        <f>LN(Raw_data!K47/Raw_data!K46)</f>
        <v>6.0906290629112222E-2</v>
      </c>
      <c r="L47" s="5">
        <f>LN(Raw_data!L47/Raw_data!L46)</f>
        <v>7.5745829195059414E-2</v>
      </c>
      <c r="W47">
        <f t="shared" si="13"/>
        <v>1.5102878278269647E-3</v>
      </c>
      <c r="X47">
        <f t="shared" si="3"/>
        <v>1.2865405492772368E-2</v>
      </c>
      <c r="Y47">
        <f t="shared" si="4"/>
        <v>3.2394804841380409E-2</v>
      </c>
      <c r="Z47">
        <f t="shared" si="5"/>
        <v>6.3737712396107595E-3</v>
      </c>
      <c r="AA47">
        <f t="shared" si="6"/>
        <v>6.4127239906693292E-2</v>
      </c>
      <c r="AB47">
        <f t="shared" si="7"/>
        <v>7.5271674991746152E-4</v>
      </c>
      <c r="AC47">
        <f t="shared" si="8"/>
        <v>3.1626049318288317E-6</v>
      </c>
      <c r="AD47">
        <f t="shared" si="9"/>
        <v>2.9482242918032368E-2</v>
      </c>
      <c r="AE47">
        <f t="shared" si="10"/>
        <v>1.532060045873079E-3</v>
      </c>
      <c r="AF47">
        <f t="shared" si="11"/>
        <v>3.1420332516064763E-3</v>
      </c>
      <c r="AG47">
        <f t="shared" si="12"/>
        <v>4.543156715921929E-3</v>
      </c>
    </row>
    <row r="48" spans="1:33" x14ac:dyDescent="0.25">
      <c r="A48" s="25">
        <f>Raw_data!A48</f>
        <v>42705</v>
      </c>
      <c r="B48" s="5">
        <f>LN(Raw_data!B48/Raw_data!B47)</f>
        <v>3.261352972300656E-2</v>
      </c>
      <c r="C48" s="5">
        <f>LN(Raw_data!C48/Raw_data!C47)</f>
        <v>7.9356498812322235E-2</v>
      </c>
      <c r="D48" s="5">
        <f>LN(Raw_data!D48/Raw_data!D47)</f>
        <v>0.24116205681688804</v>
      </c>
      <c r="E48" s="5">
        <f>LN(Raw_data!E48/Raw_data!E47)</f>
        <v>2.3815776767489815E-2</v>
      </c>
      <c r="F48" s="5">
        <f>LN(Raw_data!F48/Raw_data!F47)</f>
        <v>-3.1252543504104426E-2</v>
      </c>
      <c r="G48" s="5">
        <f>LN(Raw_data!G48/Raw_data!G47)</f>
        <v>4.1090894005486767E-2</v>
      </c>
      <c r="H48" s="5">
        <f>LN(Raw_data!H48/Raw_data!H47)</f>
        <v>6.7565666220975859E-2</v>
      </c>
      <c r="I48" s="5">
        <f>LN(Raw_data!I48/Raw_data!I47)</f>
        <v>7.8098192779332293E-3</v>
      </c>
      <c r="J48" s="5">
        <f>LN(Raw_data!J48/Raw_data!J47)</f>
        <v>1.5701607846328017E-2</v>
      </c>
      <c r="K48" s="5">
        <f>LN(Raw_data!K48/Raw_data!K47)</f>
        <v>4.4305329828800297E-2</v>
      </c>
      <c r="L48" s="5">
        <f>LN(Raw_data!L48/Raw_data!L47)</f>
        <v>-9.8457267173067881E-2</v>
      </c>
      <c r="W48">
        <f t="shared" si="13"/>
        <v>4.8786453152640055E-4</v>
      </c>
      <c r="X48">
        <f t="shared" si="3"/>
        <v>3.9053339056677201E-3</v>
      </c>
      <c r="Y48">
        <f t="shared" si="4"/>
        <v>4.5034111172610018E-2</v>
      </c>
      <c r="Z48">
        <f t="shared" si="5"/>
        <v>2.5482022530285086E-5</v>
      </c>
      <c r="AA48">
        <f t="shared" si="6"/>
        <v>8.4045869721298631E-3</v>
      </c>
      <c r="AB48">
        <f t="shared" si="7"/>
        <v>1.6940788926122463E-4</v>
      </c>
      <c r="AC48">
        <f t="shared" si="8"/>
        <v>2.9494726762270412E-3</v>
      </c>
      <c r="AD48">
        <f t="shared" si="9"/>
        <v>3.0242102711978725E-8</v>
      </c>
      <c r="AE48">
        <f t="shared" si="10"/>
        <v>2.7378320552081742E-6</v>
      </c>
      <c r="AF48">
        <f t="shared" si="11"/>
        <v>1.5565298691953106E-3</v>
      </c>
      <c r="AG48">
        <f t="shared" si="12"/>
        <v>1.140627277393679E-2</v>
      </c>
    </row>
    <row r="49" spans="1:33" x14ac:dyDescent="0.25">
      <c r="A49" s="25">
        <f>Raw_data!A49</f>
        <v>42736</v>
      </c>
      <c r="B49" s="5">
        <f>LN(Raw_data!B49/Raw_data!B48)</f>
        <v>2.4619368056009748E-2</v>
      </c>
      <c r="C49" s="5">
        <f>LN(Raw_data!C49/Raw_data!C48)</f>
        <v>5.577999107594022E-2</v>
      </c>
      <c r="D49" s="5">
        <f>LN(Raw_data!D49/Raw_data!D48)</f>
        <v>-8.9419276058170141E-2</v>
      </c>
      <c r="E49" s="5">
        <f>LN(Raw_data!E49/Raw_data!E48)</f>
        <v>6.8890534483602384E-2</v>
      </c>
      <c r="F49" s="5">
        <f>LN(Raw_data!F49/Raw_data!F48)</f>
        <v>1.9646997383796421E-2</v>
      </c>
      <c r="G49" s="5">
        <f>LN(Raw_data!G49/Raw_data!G48)</f>
        <v>4.8520992060216171E-2</v>
      </c>
      <c r="H49" s="5">
        <f>LN(Raw_data!H49/Raw_data!H48)</f>
        <v>2.3700310059906048E-2</v>
      </c>
      <c r="I49" s="5">
        <f>LN(Raw_data!I49/Raw_data!I48)</f>
        <v>6.4588349969084885E-2</v>
      </c>
      <c r="J49" s="5">
        <f>LN(Raw_data!J49/Raw_data!J48)</f>
        <v>8.7526257998351259E-2</v>
      </c>
      <c r="K49" s="5">
        <f>LN(Raw_data!K49/Raw_data!K48)</f>
        <v>4.3137235613289908E-2</v>
      </c>
      <c r="L49" s="5">
        <f>LN(Raw_data!L49/Raw_data!L48)</f>
        <v>9.8885436696287146E-2</v>
      </c>
      <c r="W49">
        <f t="shared" si="13"/>
        <v>1.9862657227466961E-4</v>
      </c>
      <c r="X49">
        <f t="shared" si="3"/>
        <v>1.5144677488087728E-3</v>
      </c>
      <c r="Y49">
        <f t="shared" si="4"/>
        <v>1.401119955175942E-2</v>
      </c>
      <c r="Z49">
        <f t="shared" si="5"/>
        <v>1.6021435651096855E-3</v>
      </c>
      <c r="AA49">
        <f t="shared" si="6"/>
        <v>1.6627632054614576E-3</v>
      </c>
      <c r="AB49">
        <f t="shared" si="7"/>
        <v>4.1802978276802395E-4</v>
      </c>
      <c r="AC49">
        <f t="shared" si="8"/>
        <v>1.0907069568064583E-4</v>
      </c>
      <c r="AD49">
        <f t="shared" si="9"/>
        <v>3.2040839251051417E-3</v>
      </c>
      <c r="AE49">
        <f t="shared" si="10"/>
        <v>4.9238303872610953E-3</v>
      </c>
      <c r="AF49">
        <f t="shared" si="11"/>
        <v>1.4657249476487575E-3</v>
      </c>
      <c r="AG49">
        <f t="shared" si="12"/>
        <v>8.1979534389905011E-3</v>
      </c>
    </row>
    <row r="50" spans="1:33" x14ac:dyDescent="0.25">
      <c r="A50" s="25">
        <f>Raw_data!A50</f>
        <v>42767</v>
      </c>
      <c r="B50" s="5">
        <f>LN(Raw_data!B50/Raw_data!B49)</f>
        <v>9.1436359392632338E-2</v>
      </c>
      <c r="C50" s="5">
        <f>LN(Raw_data!C50/Raw_data!C49)</f>
        <v>4.175092241720061E-2</v>
      </c>
      <c r="D50" s="5">
        <f>LN(Raw_data!D50/Raw_data!D49)</f>
        <v>0.33246919448918283</v>
      </c>
      <c r="E50" s="5">
        <f>LN(Raw_data!E50/Raw_data!E49)</f>
        <v>2.5844699026700214E-2</v>
      </c>
      <c r="F50" s="5">
        <f>LN(Raw_data!F50/Raw_data!F49)</f>
        <v>0.27248942541736471</v>
      </c>
      <c r="G50" s="5">
        <f>LN(Raw_data!G50/Raw_data!G49)</f>
        <v>9.7910250346989247E-2</v>
      </c>
      <c r="H50" s="5">
        <f>LN(Raw_data!H50/Raw_data!H49)</f>
        <v>7.7604761728226959E-2</v>
      </c>
      <c r="I50" s="5">
        <f>LN(Raw_data!I50/Raw_data!I49)</f>
        <v>-4.3137904700704478E-2</v>
      </c>
      <c r="J50" s="5">
        <f>LN(Raw_data!J50/Raw_data!J49)</f>
        <v>4.1410777319395256E-2</v>
      </c>
      <c r="K50" s="5">
        <f>LN(Raw_data!K50/Raw_data!K49)</f>
        <v>2.7405007832856641E-3</v>
      </c>
      <c r="L50" s="5">
        <f>LN(Raw_data!L50/Raw_data!L49)</f>
        <v>-5.3459244345685379E-2</v>
      </c>
      <c r="W50">
        <f t="shared" si="13"/>
        <v>6.546506632508658E-3</v>
      </c>
      <c r="X50">
        <f t="shared" si="3"/>
        <v>6.1936746869411499E-4</v>
      </c>
      <c r="Y50">
        <f t="shared" si="4"/>
        <v>9.2124121847183382E-2</v>
      </c>
      <c r="Z50">
        <f t="shared" si="5"/>
        <v>9.1146620655148411E-6</v>
      </c>
      <c r="AA50">
        <f t="shared" si="6"/>
        <v>4.4971748489782547E-2</v>
      </c>
      <c r="AB50">
        <f t="shared" si="7"/>
        <v>4.8769321044370298E-3</v>
      </c>
      <c r="AC50">
        <f t="shared" si="8"/>
        <v>4.1406835509819988E-3</v>
      </c>
      <c r="AD50">
        <f t="shared" si="9"/>
        <v>2.6134207006430726E-3</v>
      </c>
      <c r="AE50">
        <f t="shared" si="10"/>
        <v>5.7862040960481335E-4</v>
      </c>
      <c r="AF50">
        <f t="shared" si="11"/>
        <v>4.4603218706683829E-6</v>
      </c>
      <c r="AG50">
        <f t="shared" si="12"/>
        <v>3.8195033477551525E-3</v>
      </c>
    </row>
    <row r="51" spans="1:33" x14ac:dyDescent="0.25">
      <c r="A51" s="25">
        <f>Raw_data!A51</f>
        <v>42795</v>
      </c>
      <c r="B51" s="5">
        <f>LN(Raw_data!B51/Raw_data!B50)</f>
        <v>3.9879673667658079E-2</v>
      </c>
      <c r="C51" s="5">
        <f>LN(Raw_data!C51/Raw_data!C50)</f>
        <v>-5.5853034325602832E-2</v>
      </c>
      <c r="D51" s="5">
        <f>LN(Raw_data!D51/Raw_data!D50)</f>
        <v>6.2047768868828696E-3</v>
      </c>
      <c r="E51" s="5">
        <f>LN(Raw_data!E51/Raw_data!E50)</f>
        <v>4.7942283463512946E-2</v>
      </c>
      <c r="F51" s="5">
        <f>LN(Raw_data!F51/Raw_data!F50)</f>
        <v>-5.9435539008479941E-3</v>
      </c>
      <c r="G51" s="5">
        <f>LN(Raw_data!G51/Raw_data!G50)</f>
        <v>-1.0310237456008651E-2</v>
      </c>
      <c r="H51" s="5">
        <f>LN(Raw_data!H51/Raw_data!H50)</f>
        <v>-5.2359196991829615E-2</v>
      </c>
      <c r="I51" s="5">
        <f>LN(Raw_data!I51/Raw_data!I50)</f>
        <v>0.18875111962802649</v>
      </c>
      <c r="J51" s="5">
        <f>LN(Raw_data!J51/Raw_data!J50)</f>
        <v>-1.6701170704416745E-2</v>
      </c>
      <c r="K51" s="5">
        <f>LN(Raw_data!K51/Raw_data!K50)</f>
        <v>-5.7595192335514588E-3</v>
      </c>
      <c r="L51" s="5">
        <f>LN(Raw_data!L51/Raw_data!L50)</f>
        <v>0.18069489482338244</v>
      </c>
      <c r="W51">
        <f t="shared" si="13"/>
        <v>8.6164554986342212E-4</v>
      </c>
      <c r="X51">
        <f t="shared" si="3"/>
        <v>5.2877420660030761E-3</v>
      </c>
      <c r="Y51">
        <f t="shared" si="4"/>
        <v>5.173286564130442E-4</v>
      </c>
      <c r="Z51">
        <f t="shared" si="5"/>
        <v>3.6399048154587958E-4</v>
      </c>
      <c r="AA51">
        <f t="shared" si="6"/>
        <v>4.4046510114225945E-3</v>
      </c>
      <c r="AB51">
        <f t="shared" si="7"/>
        <v>1.4734429918459126E-3</v>
      </c>
      <c r="AC51">
        <f t="shared" si="8"/>
        <v>4.3054352283192236E-3</v>
      </c>
      <c r="AD51">
        <f t="shared" si="9"/>
        <v>3.2676852101372118E-2</v>
      </c>
      <c r="AE51">
        <f t="shared" si="10"/>
        <v>1.1599077279932353E-3</v>
      </c>
      <c r="AF51">
        <f t="shared" si="11"/>
        <v>1.126138527087649E-4</v>
      </c>
      <c r="AG51">
        <f t="shared" si="12"/>
        <v>2.9705214854847929E-2</v>
      </c>
    </row>
    <row r="52" spans="1:33" x14ac:dyDescent="0.25">
      <c r="A52" s="25">
        <f>Raw_data!A52</f>
        <v>42826</v>
      </c>
      <c r="B52" s="5">
        <f>LN(Raw_data!B52/Raw_data!B51)</f>
        <v>3.3594985777963222E-2</v>
      </c>
      <c r="C52" s="5">
        <f>LN(Raw_data!C52/Raw_data!C51)</f>
        <v>-8.0467611707495446E-2</v>
      </c>
      <c r="D52" s="5">
        <f>LN(Raw_data!D52/Raw_data!D51)</f>
        <v>-8.9826958389793474E-2</v>
      </c>
      <c r="E52" s="5">
        <f>LN(Raw_data!E52/Raw_data!E51)</f>
        <v>4.245669488810043E-2</v>
      </c>
      <c r="F52" s="5">
        <f>LN(Raw_data!F52/Raw_data!F51)</f>
        <v>-8.8774208824539361E-2</v>
      </c>
      <c r="G52" s="5">
        <f>LN(Raw_data!G52/Raw_data!G51)</f>
        <v>4.4078093880643328E-2</v>
      </c>
      <c r="H52" s="5">
        <f>LN(Raw_data!H52/Raw_data!H51)</f>
        <v>5.6966303590898083E-2</v>
      </c>
      <c r="I52" s="5">
        <f>LN(Raw_data!I52/Raw_data!I51)</f>
        <v>5.365743294608534E-2</v>
      </c>
      <c r="J52" s="5">
        <f>LN(Raw_data!J52/Raw_data!J51)</f>
        <v>6.6273107195499267E-2</v>
      </c>
      <c r="K52" s="5">
        <f>LN(Raw_data!K52/Raw_data!K51)</f>
        <v>-4.7311102966111254E-2</v>
      </c>
      <c r="L52" s="5">
        <f>LN(Raw_data!L52/Raw_data!L51)</f>
        <v>7.0730656951237161E-2</v>
      </c>
      <c r="W52">
        <f t="shared" si="13"/>
        <v>5.321839142431278E-4</v>
      </c>
      <c r="X52">
        <f t="shared" si="3"/>
        <v>9.4734091548945541E-3</v>
      </c>
      <c r="Y52">
        <f t="shared" si="4"/>
        <v>1.4107879585485138E-2</v>
      </c>
      <c r="Z52">
        <f t="shared" si="5"/>
        <v>1.8476818095939247E-4</v>
      </c>
      <c r="AA52">
        <f t="shared" si="6"/>
        <v>2.2260102820219549E-2</v>
      </c>
      <c r="AB52">
        <f t="shared" si="7"/>
        <v>2.5609211929726041E-4</v>
      </c>
      <c r="AC52">
        <f t="shared" si="8"/>
        <v>1.9105365802970756E-3</v>
      </c>
      <c r="AD52">
        <f t="shared" si="9"/>
        <v>2.0860878857770367E-3</v>
      </c>
      <c r="AE52">
        <f t="shared" si="10"/>
        <v>2.3928591721747113E-3</v>
      </c>
      <c r="AF52">
        <f t="shared" si="11"/>
        <v>2.7210360697581615E-3</v>
      </c>
      <c r="AG52">
        <f t="shared" si="12"/>
        <v>3.8922339314660858E-3</v>
      </c>
    </row>
    <row r="53" spans="1:33" x14ac:dyDescent="0.25">
      <c r="A53" s="25">
        <f>Raw_data!A53</f>
        <v>42856</v>
      </c>
      <c r="B53" s="5">
        <f>LN(Raw_data!B53/Raw_data!B52)</f>
        <v>4.2161572891499084E-2</v>
      </c>
      <c r="C53" s="5">
        <f>LN(Raw_data!C53/Raw_data!C52)</f>
        <v>2.2773216408681751E-2</v>
      </c>
      <c r="D53" s="5">
        <f>LN(Raw_data!D53/Raw_data!D52)</f>
        <v>-0.17274351290387432</v>
      </c>
      <c r="E53" s="5">
        <f>LN(Raw_data!E53/Raw_data!E52)</f>
        <v>7.2577833805534647E-2</v>
      </c>
      <c r="F53" s="5">
        <f>LN(Raw_data!F53/Raw_data!F52)</f>
        <v>-0.15850324382610026</v>
      </c>
      <c r="G53" s="5">
        <f>LN(Raw_data!G53/Raw_data!G52)</f>
        <v>1.5035449646182864E-2</v>
      </c>
      <c r="H53" s="5">
        <f>LN(Raw_data!H53/Raw_data!H52)</f>
        <v>1.6259506308968424E-2</v>
      </c>
      <c r="I53" s="5">
        <f>LN(Raw_data!I53/Raw_data!I52)</f>
        <v>2.880394422659326E-2</v>
      </c>
      <c r="J53" s="5">
        <f>LN(Raw_data!J53/Raw_data!J52)</f>
        <v>8.6281881797809004E-3</v>
      </c>
      <c r="K53" s="5">
        <f>LN(Raw_data!K53/Raw_data!K52)</f>
        <v>-1.6274618445792487E-2</v>
      </c>
      <c r="L53" s="5">
        <f>LN(Raw_data!L53/Raw_data!L52)</f>
        <v>4.5218430178409895E-2</v>
      </c>
      <c r="W53">
        <f t="shared" si="13"/>
        <v>1.000817438894228E-3</v>
      </c>
      <c r="X53">
        <f t="shared" si="3"/>
        <v>3.4920871403474814E-5</v>
      </c>
      <c r="Y53">
        <f t="shared" si="4"/>
        <v>4.068012667245869E-2</v>
      </c>
      <c r="Z53">
        <f t="shared" si="5"/>
        <v>1.9109212201701817E-3</v>
      </c>
      <c r="AA53">
        <f t="shared" si="6"/>
        <v>4.7929134132955076E-2</v>
      </c>
      <c r="AB53">
        <f t="shared" si="7"/>
        <v>1.7003549121507889E-4</v>
      </c>
      <c r="AC53">
        <f t="shared" si="8"/>
        <v>9.0173358494530254E-6</v>
      </c>
      <c r="AD53">
        <f t="shared" si="9"/>
        <v>4.3348166003341566E-4</v>
      </c>
      <c r="AE53">
        <f t="shared" si="10"/>
        <v>7.6179017765537051E-5</v>
      </c>
      <c r="AF53">
        <f t="shared" si="11"/>
        <v>4.4635294485270466E-4</v>
      </c>
      <c r="AG53">
        <f t="shared" si="12"/>
        <v>1.3598057390679765E-3</v>
      </c>
    </row>
    <row r="54" spans="1:33" x14ac:dyDescent="0.25">
      <c r="A54" s="25">
        <f>Raw_data!A54</f>
        <v>42887</v>
      </c>
      <c r="B54" s="5">
        <f>LN(Raw_data!B54/Raw_data!B53)</f>
        <v>-7.3593490484339635E-2</v>
      </c>
      <c r="C54" s="5">
        <f>LN(Raw_data!C54/Raw_data!C53)</f>
        <v>3.4276040876641101E-2</v>
      </c>
      <c r="D54" s="5">
        <f>LN(Raw_data!D54/Raw_data!D53)</f>
        <v>0.10910684061744781</v>
      </c>
      <c r="E54" s="5">
        <f>LN(Raw_data!E54/Raw_data!E53)</f>
        <v>-2.7128662361207066E-2</v>
      </c>
      <c r="F54" s="5">
        <f>LN(Raw_data!F54/Raw_data!F53)</f>
        <v>2.0775062574964229E-2</v>
      </c>
      <c r="G54" s="5">
        <f>LN(Raw_data!G54/Raw_data!G53)</f>
        <v>6.0157910891861212E-2</v>
      </c>
      <c r="H54" s="5">
        <f>LN(Raw_data!H54/Raw_data!H53)</f>
        <v>-7.8086658676351908E-2</v>
      </c>
      <c r="I54" s="5">
        <f>LN(Raw_data!I54/Raw_data!I53)</f>
        <v>-3.1264995157311321E-2</v>
      </c>
      <c r="J54" s="5">
        <f>LN(Raw_data!J54/Raw_data!J53)</f>
        <v>3.7380060838902551E-2</v>
      </c>
      <c r="K54" s="5">
        <f>LN(Raw_data!K54/Raw_data!K53)</f>
        <v>-2.0981662960964452E-2</v>
      </c>
      <c r="L54" s="5">
        <f>LN(Raw_data!L54/Raw_data!L53)</f>
        <v>4.541918983069252E-2</v>
      </c>
      <c r="W54">
        <f t="shared" si="13"/>
        <v>7.0760674957656491E-3</v>
      </c>
      <c r="X54">
        <f t="shared" si="3"/>
        <v>3.0318515737582876E-4</v>
      </c>
      <c r="Y54">
        <f t="shared" si="4"/>
        <v>6.4251773099263986E-3</v>
      </c>
      <c r="Z54">
        <f t="shared" si="5"/>
        <v>3.1351501175096138E-3</v>
      </c>
      <c r="AA54">
        <f t="shared" si="6"/>
        <v>1.5720375224197863E-3</v>
      </c>
      <c r="AB54">
        <f t="shared" si="7"/>
        <v>1.0292993492837638E-3</v>
      </c>
      <c r="AC54">
        <f t="shared" si="8"/>
        <v>8.3435942653551903E-3</v>
      </c>
      <c r="AD54">
        <f t="shared" si="9"/>
        <v>1.5404617863003407E-3</v>
      </c>
      <c r="AE54">
        <f t="shared" si="10"/>
        <v>4.0095310460411867E-4</v>
      </c>
      <c r="AF54">
        <f t="shared" si="11"/>
        <v>6.6740129922877585E-4</v>
      </c>
      <c r="AG54">
        <f t="shared" si="12"/>
        <v>1.3746522862543998E-3</v>
      </c>
    </row>
    <row r="55" spans="1:33" x14ac:dyDescent="0.25">
      <c r="A55" s="25">
        <f>Raw_data!A55</f>
        <v>42917</v>
      </c>
      <c r="B55" s="5">
        <f>LN(Raw_data!B55/Raw_data!B54)</f>
        <v>9.5656651885110244E-2</v>
      </c>
      <c r="C55" s="5">
        <f>LN(Raw_data!C55/Raw_data!C54)</f>
        <v>-5.1785996966671091E-2</v>
      </c>
      <c r="D55" s="5">
        <f>LN(Raw_data!D55/Raw_data!D54)</f>
        <v>8.6677453722093109E-2</v>
      </c>
      <c r="E55" s="5">
        <f>LN(Raw_data!E55/Raw_data!E54)</f>
        <v>2.0227942970172167E-2</v>
      </c>
      <c r="F55" s="5">
        <f>LN(Raw_data!F55/Raw_data!F54)</f>
        <v>0.18853275688659535</v>
      </c>
      <c r="G55" s="5">
        <f>LN(Raw_data!G55/Raw_data!G54)</f>
        <v>0.20383311205964796</v>
      </c>
      <c r="H55" s="5">
        <f>LN(Raw_data!H55/Raw_data!H54)</f>
        <v>-8.9184330110695601E-3</v>
      </c>
      <c r="I55" s="5">
        <f>LN(Raw_data!I55/Raw_data!I54)</f>
        <v>4.6808515591884543E-2</v>
      </c>
      <c r="J55" s="5">
        <f>LN(Raw_data!J55/Raw_data!J54)</f>
        <v>-3.0750894829045947E-2</v>
      </c>
      <c r="K55" s="5">
        <f>LN(Raw_data!K55/Raw_data!K54)</f>
        <v>3.310612458466005E-2</v>
      </c>
      <c r="L55" s="5">
        <f>LN(Raw_data!L55/Raw_data!L54)</f>
        <v>-3.6290266071543384E-2</v>
      </c>
      <c r="W55">
        <f t="shared" si="13"/>
        <v>7.2472493286329671E-3</v>
      </c>
      <c r="X55">
        <f t="shared" si="3"/>
        <v>4.7127984675036892E-3</v>
      </c>
      <c r="Y55">
        <f t="shared" si="4"/>
        <v>3.3325008365762219E-3</v>
      </c>
      <c r="Z55">
        <f t="shared" si="5"/>
        <v>7.4577143851822111E-5</v>
      </c>
      <c r="AA55">
        <f t="shared" si="6"/>
        <v>1.6411855906142796E-2</v>
      </c>
      <c r="AB55">
        <f t="shared" si="7"/>
        <v>3.0890838234171054E-2</v>
      </c>
      <c r="AC55">
        <f t="shared" si="8"/>
        <v>4.9173290467281641E-4</v>
      </c>
      <c r="AD55">
        <f t="shared" si="9"/>
        <v>1.5073646095150131E-3</v>
      </c>
      <c r="AE55">
        <f t="shared" si="10"/>
        <v>2.3142971335221893E-3</v>
      </c>
      <c r="AF55">
        <f t="shared" si="11"/>
        <v>7.9827022952064382E-4</v>
      </c>
      <c r="AG55">
        <f t="shared" si="12"/>
        <v>1.9921182873056621E-3</v>
      </c>
    </row>
    <row r="56" spans="1:33" x14ac:dyDescent="0.25">
      <c r="A56" s="25">
        <f>Raw_data!A56</f>
        <v>42948</v>
      </c>
      <c r="B56" s="5">
        <f>LN(Raw_data!B56/Raw_data!B55)</f>
        <v>3.9644583409113136E-3</v>
      </c>
      <c r="C56" s="5">
        <f>LN(Raw_data!C56/Raw_data!C55)</f>
        <v>-0.13240902345036881</v>
      </c>
      <c r="D56" s="5">
        <f>LN(Raw_data!D56/Raw_data!D55)</f>
        <v>-4.4318179882951489E-2</v>
      </c>
      <c r="E56" s="5">
        <f>LN(Raw_data!E56/Raw_data!E55)</f>
        <v>-7.2954255044278991E-3</v>
      </c>
      <c r="F56" s="5">
        <f>LN(Raw_data!F56/Raw_data!F55)</f>
        <v>-7.7208749831970083E-2</v>
      </c>
      <c r="G56" s="5">
        <f>LN(Raw_data!G56/Raw_data!G55)</f>
        <v>-1.161546683993892E-2</v>
      </c>
      <c r="H56" s="5">
        <f>LN(Raw_data!H56/Raw_data!H55)</f>
        <v>-1.1229206296790653E-2</v>
      </c>
      <c r="I56" s="5">
        <f>LN(Raw_data!I56/Raw_data!I55)</f>
        <v>0.12118137716160994</v>
      </c>
      <c r="J56" s="5">
        <f>LN(Raw_data!J56/Raw_data!J55)</f>
        <v>-1.3126199629968116E-2</v>
      </c>
      <c r="K56" s="5">
        <f>LN(Raw_data!K56/Raw_data!K55)</f>
        <v>-2.7350492602690336E-2</v>
      </c>
      <c r="L56" s="5">
        <f>LN(Raw_data!L56/Raw_data!L55)</f>
        <v>7.1957439415272662E-2</v>
      </c>
      <c r="W56">
        <f t="shared" si="13"/>
        <v>4.3052176583636901E-5</v>
      </c>
      <c r="X56">
        <f t="shared" si="3"/>
        <v>2.2282384179143456E-2</v>
      </c>
      <c r="Y56">
        <f t="shared" si="4"/>
        <v>5.3681729741969029E-3</v>
      </c>
      <c r="Z56">
        <f t="shared" si="5"/>
        <v>1.3074858927480091E-3</v>
      </c>
      <c r="AA56">
        <f t="shared" si="6"/>
        <v>1.8942771339083234E-2</v>
      </c>
      <c r="AB56">
        <f t="shared" si="7"/>
        <v>1.5753502575869471E-3</v>
      </c>
      <c r="AC56">
        <f t="shared" si="8"/>
        <v>5.9955561062839766E-4</v>
      </c>
      <c r="AD56">
        <f t="shared" si="9"/>
        <v>1.2813709169256424E-2</v>
      </c>
      <c r="AE56">
        <f t="shared" si="10"/>
        <v>9.2917957698330621E-4</v>
      </c>
      <c r="AF56">
        <f t="shared" si="11"/>
        <v>1.037029396032075E-3</v>
      </c>
      <c r="AG56">
        <f t="shared" si="12"/>
        <v>4.0468113727816996E-3</v>
      </c>
    </row>
    <row r="57" spans="1:33" x14ac:dyDescent="0.25">
      <c r="A57" s="25">
        <f>Raw_data!A57</f>
        <v>42979</v>
      </c>
      <c r="B57" s="5">
        <f>LN(Raw_data!B57/Raw_data!B56)</f>
        <v>0.1591025536391184</v>
      </c>
      <c r="C57" s="5">
        <f>LN(Raw_data!C57/Raw_data!C56)</f>
        <v>2.5091268474672544E-2</v>
      </c>
      <c r="D57" s="5">
        <f>LN(Raw_data!D57/Raw_data!D56)</f>
        <v>-2.0955365175987995E-2</v>
      </c>
      <c r="E57" s="5">
        <f>LN(Raw_data!E57/Raw_data!E56)</f>
        <v>-1.982608308886917E-2</v>
      </c>
      <c r="F57" s="5">
        <f>LN(Raw_data!F57/Raw_data!F56)</f>
        <v>0.17448715746134391</v>
      </c>
      <c r="G57" s="5">
        <f>LN(Raw_data!G57/Raw_data!G56)</f>
        <v>6.4886076392583578E-2</v>
      </c>
      <c r="H57" s="5">
        <f>LN(Raw_data!H57/Raw_data!H56)</f>
        <v>5.0236842741141555E-2</v>
      </c>
      <c r="I57" s="5">
        <f>LN(Raw_data!I57/Raw_data!I56)</f>
        <v>3.521125660875922E-2</v>
      </c>
      <c r="J57" s="5">
        <f>LN(Raw_data!J57/Raw_data!J56)</f>
        <v>4.4945654592874688E-2</v>
      </c>
      <c r="K57" s="5">
        <f>LN(Raw_data!K57/Raw_data!K56)</f>
        <v>4.4637452899296749E-2</v>
      </c>
      <c r="L57" s="5">
        <f>LN(Raw_data!L57/Raw_data!L56)</f>
        <v>7.2853967577632059E-2</v>
      </c>
      <c r="W57">
        <f t="shared" si="13"/>
        <v>2.2075029706945363E-2</v>
      </c>
      <c r="X57">
        <f t="shared" si="3"/>
        <v>6.7690776818317419E-5</v>
      </c>
      <c r="Y57">
        <f t="shared" si="4"/>
        <v>2.4905092308807608E-3</v>
      </c>
      <c r="Z57">
        <f t="shared" si="5"/>
        <v>2.370699737943825E-3</v>
      </c>
      <c r="AA57">
        <f t="shared" si="6"/>
        <v>1.3010405951340676E-2</v>
      </c>
      <c r="AB57">
        <f t="shared" si="7"/>
        <v>1.3550394861665668E-3</v>
      </c>
      <c r="AC57">
        <f t="shared" si="8"/>
        <v>1.3675369930061649E-3</v>
      </c>
      <c r="AD57">
        <f t="shared" si="9"/>
        <v>7.4133864933057295E-4</v>
      </c>
      <c r="AE57">
        <f t="shared" si="10"/>
        <v>7.6117538921035373E-4</v>
      </c>
      <c r="AF57">
        <f t="shared" si="11"/>
        <v>1.582846599305439E-3</v>
      </c>
      <c r="AG57">
        <f t="shared" si="12"/>
        <v>4.1616796124017046E-3</v>
      </c>
    </row>
    <row r="58" spans="1:33" x14ac:dyDescent="0.25">
      <c r="A58" s="25">
        <f>Raw_data!A58</f>
        <v>43009</v>
      </c>
      <c r="B58" s="5">
        <f>LN(Raw_data!B58/Raw_data!B57)</f>
        <v>3.5598827733570829E-2</v>
      </c>
      <c r="C58" s="5">
        <f>LN(Raw_data!C58/Raw_data!C57)</f>
        <v>-0.14417047599433477</v>
      </c>
      <c r="D58" s="5">
        <f>LN(Raw_data!D58/Raw_data!D57)</f>
        <v>-0.14854550318890519</v>
      </c>
      <c r="E58" s="5">
        <f>LN(Raw_data!E58/Raw_data!E57)</f>
        <v>0.13951548010250206</v>
      </c>
      <c r="F58" s="5">
        <f>LN(Raw_data!F58/Raw_data!F57)</f>
        <v>7.8312603435753803E-2</v>
      </c>
      <c r="G58" s="5">
        <f>LN(Raw_data!G58/Raw_data!G57)</f>
        <v>1.4721385685830245E-2</v>
      </c>
      <c r="H58" s="5">
        <f>LN(Raw_data!H58/Raw_data!H57)</f>
        <v>-1.9732011945638041E-2</v>
      </c>
      <c r="I58" s="5">
        <f>LN(Raw_data!I58/Raw_data!I57)</f>
        <v>4.0873830642281811E-2</v>
      </c>
      <c r="J58" s="5">
        <f>LN(Raw_data!J58/Raw_data!J57)</f>
        <v>4.5410367846938617E-2</v>
      </c>
      <c r="K58" s="5">
        <f>LN(Raw_data!K58/Raw_data!K57)</f>
        <v>-0.15189796429736963</v>
      </c>
      <c r="L58" s="5">
        <f>LN(Raw_data!L58/Raw_data!L57)</f>
        <v>-9.6488304671888195E-3</v>
      </c>
      <c r="W58">
        <f t="shared" si="13"/>
        <v>6.2865300459894694E-4</v>
      </c>
      <c r="X58">
        <f t="shared" si="3"/>
        <v>2.5932047061882155E-2</v>
      </c>
      <c r="Y58">
        <f t="shared" si="4"/>
        <v>3.1504524750472461E-2</v>
      </c>
      <c r="Z58">
        <f t="shared" si="5"/>
        <v>1.2243805620748062E-2</v>
      </c>
      <c r="AA58">
        <f t="shared" si="6"/>
        <v>3.2000245615515646E-4</v>
      </c>
      <c r="AB58">
        <f t="shared" si="7"/>
        <v>1.7832476834294111E-4</v>
      </c>
      <c r="AC58">
        <f t="shared" si="8"/>
        <v>1.088249731470083E-3</v>
      </c>
      <c r="AD58">
        <f t="shared" si="9"/>
        <v>1.0817592567198117E-3</v>
      </c>
      <c r="AE58">
        <f t="shared" si="10"/>
        <v>7.8703367400670822E-4</v>
      </c>
      <c r="AF58">
        <f t="shared" si="11"/>
        <v>2.4570691816588996E-2</v>
      </c>
      <c r="AG58">
        <f t="shared" si="12"/>
        <v>3.2370187089415884E-4</v>
      </c>
    </row>
    <row r="59" spans="1:33" x14ac:dyDescent="0.25">
      <c r="A59" s="25">
        <f>Raw_data!A59</f>
        <v>43040</v>
      </c>
      <c r="B59" s="5">
        <f>LN(Raw_data!B59/Raw_data!B58)</f>
        <v>-4.7754379323735614E-2</v>
      </c>
      <c r="C59" s="5">
        <f>LN(Raw_data!C59/Raw_data!C58)</f>
        <v>4.6458101536579831E-2</v>
      </c>
      <c r="D59" s="5">
        <f>LN(Raw_data!D59/Raw_data!D58)</f>
        <v>-9.1408314706608578E-3</v>
      </c>
      <c r="E59" s="5">
        <f>LN(Raw_data!E59/Raw_data!E58)</f>
        <v>6.2657678525297536E-2</v>
      </c>
      <c r="F59" s="5">
        <f>LN(Raw_data!F59/Raw_data!F58)</f>
        <v>0.39938606203178223</v>
      </c>
      <c r="G59" s="5">
        <f>LN(Raw_data!G59/Raw_data!G58)</f>
        <v>7.0413125505755125E-2</v>
      </c>
      <c r="H59" s="5">
        <f>LN(Raw_data!H59/Raw_data!H58)</f>
        <v>0.13536884079724704</v>
      </c>
      <c r="I59" s="5">
        <f>LN(Raw_data!I59/Raw_data!I58)</f>
        <v>1.644804092951643E-2</v>
      </c>
      <c r="J59" s="5">
        <f>LN(Raw_data!J59/Raw_data!J58)</f>
        <v>3.3912191314818943E-2</v>
      </c>
      <c r="K59" s="5">
        <f>LN(Raw_data!K59/Raw_data!K58)</f>
        <v>9.0485544677183047E-2</v>
      </c>
      <c r="L59" s="5">
        <f>LN(Raw_data!L59/Raw_data!L58)</f>
        <v>6.9340747168839006E-2</v>
      </c>
      <c r="W59">
        <f t="shared" si="13"/>
        <v>3.3965879375362118E-3</v>
      </c>
      <c r="X59">
        <f t="shared" si="3"/>
        <v>8.7582102635228303E-4</v>
      </c>
      <c r="Y59">
        <f t="shared" si="4"/>
        <v>1.4508837796860612E-3</v>
      </c>
      <c r="Z59">
        <f t="shared" si="5"/>
        <v>1.1420296803250133E-3</v>
      </c>
      <c r="AA59">
        <f t="shared" si="6"/>
        <v>0.11489528562238159</v>
      </c>
      <c r="AB59">
        <f t="shared" si="7"/>
        <v>1.792498631146821E-3</v>
      </c>
      <c r="AC59">
        <f t="shared" si="8"/>
        <v>1.4911394861056677E-2</v>
      </c>
      <c r="AD59">
        <f t="shared" si="9"/>
        <v>7.1644697570370899E-5</v>
      </c>
      <c r="AE59">
        <f t="shared" si="10"/>
        <v>2.7409927888429162E-4</v>
      </c>
      <c r="AF59">
        <f t="shared" si="11"/>
        <v>7.3330272130935599E-3</v>
      </c>
      <c r="AG59">
        <f t="shared" si="12"/>
        <v>3.7207390351057033E-3</v>
      </c>
    </row>
    <row r="60" spans="1:33" x14ac:dyDescent="0.25">
      <c r="A60" s="25">
        <f>Raw_data!A60</f>
        <v>43070</v>
      </c>
      <c r="B60" s="5">
        <f>LN(Raw_data!B60/Raw_data!B59)</f>
        <v>-4.9054550929325522E-2</v>
      </c>
      <c r="C60" s="5">
        <f>LN(Raw_data!C60/Raw_data!C59)</f>
        <v>6.5382573776067501E-2</v>
      </c>
      <c r="D60" s="5">
        <f>LN(Raw_data!D60/Raw_data!D59)</f>
        <v>-5.7644676917850225E-2</v>
      </c>
      <c r="E60" s="5">
        <f>LN(Raw_data!E60/Raw_data!E59)</f>
        <v>-6.2057713716230263E-3</v>
      </c>
      <c r="F60" s="5">
        <f>LN(Raw_data!F60/Raw_data!F59)</f>
        <v>0.487917186445055</v>
      </c>
      <c r="G60" s="5">
        <f>LN(Raw_data!G60/Raw_data!G59)</f>
        <v>6.8736377214960301E-2</v>
      </c>
      <c r="H60" s="5">
        <f>LN(Raw_data!H60/Raw_data!H59)</f>
        <v>1.2084637979606181E-2</v>
      </c>
      <c r="I60" s="5">
        <f>LN(Raw_data!I60/Raw_data!I59)</f>
        <v>2.750499318031376E-3</v>
      </c>
      <c r="J60" s="5">
        <f>LN(Raw_data!J60/Raw_data!J59)</f>
        <v>-7.5247594593437703E-3</v>
      </c>
      <c r="K60" s="5">
        <f>LN(Raw_data!K60/Raw_data!K59)</f>
        <v>6.6460770842338091E-2</v>
      </c>
      <c r="L60" s="5">
        <f>LN(Raw_data!L60/Raw_data!L59)</f>
        <v>6.7629009076073748E-2</v>
      </c>
      <c r="W60">
        <f t="shared" si="13"/>
        <v>3.5498270450407803E-3</v>
      </c>
      <c r="X60">
        <f t="shared" si="3"/>
        <v>2.3540686920013364E-3</v>
      </c>
      <c r="Y60">
        <f t="shared" si="4"/>
        <v>7.4985751832876302E-3</v>
      </c>
      <c r="Z60">
        <f t="shared" si="5"/>
        <v>1.2298712512459247E-3</v>
      </c>
      <c r="AA60">
        <f t="shared" si="6"/>
        <v>0.18275043218237819</v>
      </c>
      <c r="AB60">
        <f t="shared" si="7"/>
        <v>1.6533300792048653E-3</v>
      </c>
      <c r="AC60">
        <f t="shared" si="8"/>
        <v>1.3735380840771835E-6</v>
      </c>
      <c r="AD60">
        <f t="shared" si="9"/>
        <v>2.7386618013147675E-5</v>
      </c>
      <c r="AE60">
        <f t="shared" si="10"/>
        <v>6.1906450237429484E-4</v>
      </c>
      <c r="AF60">
        <f t="shared" si="11"/>
        <v>3.7955854193945475E-3</v>
      </c>
      <c r="AG60">
        <f t="shared" si="12"/>
        <v>3.5148443582239896E-3</v>
      </c>
    </row>
    <row r="61" spans="1:33" ht="15.75" thickBot="1" x14ac:dyDescent="0.3">
      <c r="A61" s="25">
        <f>Raw_data!A61</f>
        <v>43101</v>
      </c>
      <c r="B61" s="5">
        <f>LN(Raw_data!B61/Raw_data!B60)</f>
        <v>-0.13387640883558485</v>
      </c>
      <c r="C61" s="5">
        <f>LN(Raw_data!C61/Raw_data!C60)</f>
        <v>-0.11186599067643517</v>
      </c>
      <c r="D61" s="5">
        <f>LN(Raw_data!D61/Raw_data!D60)</f>
        <v>0.29011102676718431</v>
      </c>
      <c r="E61" s="5">
        <f>LN(Raw_data!E61/Raw_data!E60)</f>
        <v>0.21562654165297973</v>
      </c>
      <c r="F61" s="5">
        <f>LN(Raw_data!F61/Raw_data!F60)</f>
        <v>-5.6655291004870288E-2</v>
      </c>
      <c r="G61" s="5">
        <f>LN(Raw_data!G61/Raw_data!G60)</f>
        <v>0.18367131231579106</v>
      </c>
      <c r="H61" s="5">
        <f>LN(Raw_data!H61/Raw_data!H60)</f>
        <v>4.5941043805852816E-2</v>
      </c>
      <c r="I61" s="5">
        <f>LN(Raw_data!I61/Raw_data!I60)</f>
        <v>-3.4070194336303046E-2</v>
      </c>
      <c r="J61" s="5">
        <f>LN(Raw_data!J61/Raw_data!J60)</f>
        <v>-2.4364470904890616E-2</v>
      </c>
      <c r="K61" s="5">
        <f>LN(Raw_data!K61/Raw_data!K60)</f>
        <v>-3.7473291264021345E-2</v>
      </c>
      <c r="L61" s="5">
        <f>LN(Raw_data!L61/Raw_data!L60)</f>
        <v>-1.7954878603165393E-2</v>
      </c>
      <c r="W61" s="30">
        <f t="shared" si="13"/>
        <v>2.085201931304773E-2</v>
      </c>
      <c r="X61" s="30">
        <f t="shared" si="3"/>
        <v>1.6571366215622385E-2</v>
      </c>
      <c r="Y61" s="30">
        <f t="shared" si="4"/>
        <v>6.8205271564286102E-2</v>
      </c>
      <c r="Z61" s="30">
        <f t="shared" si="5"/>
        <v>3.4880340761343796E-2</v>
      </c>
      <c r="AA61" s="30">
        <f t="shared" si="6"/>
        <v>1.3707558266407948E-2</v>
      </c>
      <c r="AB61" s="30">
        <f t="shared" si="7"/>
        <v>2.4210145371840679E-2</v>
      </c>
      <c r="AC61" s="30">
        <f t="shared" si="8"/>
        <v>1.0682716647161901E-3</v>
      </c>
      <c r="AD61" s="30">
        <f t="shared" si="9"/>
        <v>1.768531866154938E-3</v>
      </c>
      <c r="AE61" s="30">
        <f t="shared" si="10"/>
        <v>1.7406183359424082E-3</v>
      </c>
      <c r="AF61" s="30">
        <f t="shared" si="11"/>
        <v>1.7914682207694202E-3</v>
      </c>
      <c r="AG61" s="30">
        <f t="shared" si="12"/>
        <v>6.9157243694852608E-4</v>
      </c>
    </row>
    <row r="62" spans="1:33" x14ac:dyDescent="0.25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V62" s="33" t="s">
        <v>102</v>
      </c>
      <c r="W62" s="49">
        <f>SUM(W3:W61)/(COUNT(W3:W61)-1)</f>
        <v>6.4698562361099454E-3</v>
      </c>
      <c r="X62" s="49">
        <f t="shared" ref="X62:AG62" si="14">SUM(X3:X61)/(COUNT(X3:X61)-1)</f>
        <v>7.9547948238250128E-3</v>
      </c>
      <c r="Y62" s="49">
        <f t="shared" si="14"/>
        <v>2.2199469037047895E-2</v>
      </c>
      <c r="Z62" s="49">
        <f t="shared" si="14"/>
        <v>6.0800064292157634E-3</v>
      </c>
      <c r="AA62" s="49">
        <f t="shared" si="14"/>
        <v>3.364725387332896E-2</v>
      </c>
      <c r="AB62" s="49">
        <f t="shared" si="14"/>
        <v>4.2992202152681335E-3</v>
      </c>
      <c r="AC62" s="49">
        <f t="shared" si="14"/>
        <v>2.1260499099520617E-3</v>
      </c>
      <c r="AD62" s="49">
        <f t="shared" si="14"/>
        <v>6.0903681385023126E-3</v>
      </c>
      <c r="AE62" s="49">
        <f t="shared" si="14"/>
        <v>3.7098195116193225E-3</v>
      </c>
      <c r="AF62" s="49">
        <f t="shared" si="14"/>
        <v>2.0910160461545335E-3</v>
      </c>
      <c r="AG62" s="49">
        <f t="shared" si="14"/>
        <v>1.2180828472823469E-2</v>
      </c>
    </row>
    <row r="63" spans="1:33" x14ac:dyDescent="0.25">
      <c r="V63" s="33" t="s">
        <v>103</v>
      </c>
      <c r="W63" s="50">
        <f>SQRT(W62)</f>
        <v>8.0435416553343866E-2</v>
      </c>
      <c r="X63" s="50">
        <f t="shared" ref="X63:AG63" si="15">SQRT(X62)</f>
        <v>8.9189656484510646E-2</v>
      </c>
      <c r="Y63" s="50">
        <f t="shared" si="15"/>
        <v>0.14899486245185736</v>
      </c>
      <c r="Z63" s="50">
        <f t="shared" si="15"/>
        <v>7.7974395984937023E-2</v>
      </c>
      <c r="AA63" s="50">
        <f t="shared" si="15"/>
        <v>0.18343187801832309</v>
      </c>
      <c r="AB63" s="50">
        <f t="shared" si="15"/>
        <v>6.5568439170595891E-2</v>
      </c>
      <c r="AC63" s="50">
        <f t="shared" si="15"/>
        <v>4.6109108752523741E-2</v>
      </c>
      <c r="AD63" s="50">
        <f t="shared" si="15"/>
        <v>7.8040810724276266E-2</v>
      </c>
      <c r="AE63" s="50">
        <f t="shared" si="15"/>
        <v>6.090828770881121E-2</v>
      </c>
      <c r="AF63" s="50">
        <f t="shared" si="15"/>
        <v>4.572762891463468E-2</v>
      </c>
      <c r="AG63" s="50">
        <f t="shared" si="15"/>
        <v>0.11036679062482278</v>
      </c>
    </row>
  </sheetData>
  <mergeCells count="2">
    <mergeCell ref="B2:L2"/>
    <mergeCell ref="W2:A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D12" sqref="D12"/>
    </sheetView>
  </sheetViews>
  <sheetFormatPr defaultRowHeight="15" x14ac:dyDescent="0.25"/>
  <cols>
    <col min="2" max="2" width="26.42578125" bestFit="1" customWidth="1"/>
    <col min="3" max="3" width="32.28515625" bestFit="1" customWidth="1"/>
    <col min="4" max="4" width="10.7109375" bestFit="1" customWidth="1"/>
    <col min="5" max="5" width="36.140625" bestFit="1" customWidth="1"/>
  </cols>
  <sheetData>
    <row r="1" spans="1:9" ht="15.75" thickBot="1" x14ac:dyDescent="0.3">
      <c r="A1" s="32" t="s">
        <v>30</v>
      </c>
      <c r="B1" s="1" t="s">
        <v>84</v>
      </c>
      <c r="C1" s="1" t="s">
        <v>29</v>
      </c>
      <c r="D1" s="1" t="s">
        <v>85</v>
      </c>
      <c r="E1" s="1" t="s">
        <v>84</v>
      </c>
      <c r="F1" s="1"/>
      <c r="G1" s="1"/>
      <c r="H1" s="1"/>
      <c r="I1" s="30"/>
    </row>
    <row r="2" spans="1:9" x14ac:dyDescent="0.25">
      <c r="A2" s="17">
        <v>1</v>
      </c>
      <c r="B2" t="str">
        <f>Summary!E2</f>
        <v>Semiconductors</v>
      </c>
      <c r="C2" t="str">
        <f>Summary!D2</f>
        <v>Tecnology</v>
      </c>
      <c r="D2" t="s">
        <v>86</v>
      </c>
      <c r="E2" t="s">
        <v>87</v>
      </c>
    </row>
    <row r="3" spans="1:9" x14ac:dyDescent="0.25">
      <c r="A3" s="17">
        <f>A2+1</f>
        <v>2</v>
      </c>
      <c r="B3" t="str">
        <f>Summary!E3</f>
        <v>Airlines/Air Freight</v>
      </c>
      <c r="C3" t="str">
        <f>Summary!D3</f>
        <v>Transportation</v>
      </c>
      <c r="D3" t="s">
        <v>88</v>
      </c>
      <c r="E3" t="s">
        <v>89</v>
      </c>
    </row>
    <row r="4" spans="1:9" x14ac:dyDescent="0.25">
      <c r="A4" s="17">
        <f t="shared" ref="A4:A13" si="0">A3+1</f>
        <v>3</v>
      </c>
      <c r="B4" t="str">
        <f>Summary!E4</f>
        <v>Specialty Chemicals</v>
      </c>
      <c r="C4" t="str">
        <f>Summary!D4</f>
        <v>Basic Industies</v>
      </c>
      <c r="D4" t="s">
        <v>90</v>
      </c>
      <c r="E4" t="s">
        <v>91</v>
      </c>
    </row>
    <row r="5" spans="1:9" x14ac:dyDescent="0.25">
      <c r="A5" s="17">
        <f t="shared" si="0"/>
        <v>4</v>
      </c>
      <c r="B5" t="str">
        <f>Summary!E5</f>
        <v>Retail - Specialty</v>
      </c>
      <c r="C5" t="str">
        <f>Summary!D5</f>
        <v>Consumer Services</v>
      </c>
      <c r="D5" t="s">
        <v>92</v>
      </c>
      <c r="E5" t="s">
        <v>93</v>
      </c>
    </row>
    <row r="6" spans="1:9" x14ac:dyDescent="0.25">
      <c r="A6" s="17">
        <f t="shared" si="0"/>
        <v>5</v>
      </c>
      <c r="B6" t="str">
        <f>Summary!E6</f>
        <v>Pharmaceuticals</v>
      </c>
      <c r="C6" t="str">
        <f>Summary!D6</f>
        <v>WEEED 420</v>
      </c>
    </row>
    <row r="7" spans="1:9" x14ac:dyDescent="0.25">
      <c r="A7" s="17">
        <f t="shared" si="0"/>
        <v>6</v>
      </c>
      <c r="B7" t="str">
        <f>Summary!E7</f>
        <v>Services</v>
      </c>
      <c r="C7" t="str">
        <f>Summary!D7</f>
        <v>Public Utilities - Telephone</v>
      </c>
      <c r="D7" t="s">
        <v>94</v>
      </c>
      <c r="E7" t="s">
        <v>95</v>
      </c>
    </row>
    <row r="8" spans="1:9" x14ac:dyDescent="0.25">
      <c r="A8" s="17">
        <f t="shared" si="0"/>
        <v>7</v>
      </c>
      <c r="B8" t="str">
        <f>Summary!E8</f>
        <v>Electrical Equipment</v>
      </c>
      <c r="C8" t="str">
        <f>Summary!D8</f>
        <v>Flat Glass Manufacturing </v>
      </c>
    </row>
    <row r="9" spans="1:9" x14ac:dyDescent="0.25">
      <c r="A9" s="17">
        <f t="shared" si="0"/>
        <v>8</v>
      </c>
      <c r="B9" t="str">
        <f>Summary!E9</f>
        <v>Retail - General </v>
      </c>
      <c r="C9" t="str">
        <f>Summary!D9</f>
        <v>General Merchandise Store</v>
      </c>
    </row>
    <row r="10" spans="1:9" x14ac:dyDescent="0.25">
      <c r="A10" s="17">
        <f t="shared" si="0"/>
        <v>9</v>
      </c>
      <c r="B10" t="str">
        <f>Summary!E10</f>
        <v>Agricultural Chemicals</v>
      </c>
      <c r="C10" t="str">
        <f>Summary!D10</f>
        <v>Alkalies &amp; Chlorine Manufacturing </v>
      </c>
      <c r="D10" t="s">
        <v>96</v>
      </c>
      <c r="E10" t="s">
        <v>97</v>
      </c>
    </row>
    <row r="11" spans="1:9" x14ac:dyDescent="0.25">
      <c r="A11" s="17">
        <f t="shared" si="0"/>
        <v>10</v>
      </c>
      <c r="B11" s="8" t="str">
        <f>Summary!E11</f>
        <v>Entertainment</v>
      </c>
      <c r="C11" s="8" t="str">
        <f>Summary!D11</f>
        <v>Video Tape and Disc Rental</v>
      </c>
      <c r="D11" s="8"/>
      <c r="E11" s="8"/>
    </row>
    <row r="12" spans="1:9" x14ac:dyDescent="0.25">
      <c r="A12" s="17">
        <f t="shared" si="0"/>
        <v>11</v>
      </c>
      <c r="B12" t="str">
        <f>Summary!E12</f>
        <v>Hotels, Restaurants &amp; Travel</v>
      </c>
      <c r="C12" t="str">
        <f>Summary!D12</f>
        <v>Hotels and motels </v>
      </c>
    </row>
    <row r="13" spans="1:9" x14ac:dyDescent="0.25">
      <c r="A13" s="17">
        <f t="shared" si="0"/>
        <v>12</v>
      </c>
      <c r="B13" t="str">
        <f>Summary!E13</f>
        <v>Aerospace</v>
      </c>
      <c r="C13" t="str">
        <f>Summary!D13</f>
        <v>Aircraft Manufacturing 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Raw_data</vt:lpstr>
      <vt:lpstr>Growth</vt:lpstr>
      <vt:lpstr>Industy_Sector</vt:lpstr>
    </vt:vector>
  </TitlesOfParts>
  <Company>CSC-SCC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Hussam (NHQ-AC)</dc:creator>
  <cp:lastModifiedBy>Owner</cp:lastModifiedBy>
  <dcterms:created xsi:type="dcterms:W3CDTF">2018-02-01T16:09:46Z</dcterms:created>
  <dcterms:modified xsi:type="dcterms:W3CDTF">2018-02-02T03:23:02Z</dcterms:modified>
</cp:coreProperties>
</file>