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Concordia Study\PROJECT AI\30 2024 06\do not touch high low files\HKZip\HKZip\Temp1\"/>
    </mc:Choice>
  </mc:AlternateContent>
  <xr:revisionPtr revIDLastSave="0" documentId="13_ncr:1_{3FD5CDB8-0405-4BA3-9CB3-8475B8053C76}" xr6:coauthVersionLast="47" xr6:coauthVersionMax="47" xr10:uidLastSave="{00000000-0000-0000-0000-000000000000}"/>
  <bookViews>
    <workbookView xWindow="-108" yWindow="-108" windowWidth="23256" windowHeight="12456" activeTab="4" xr2:uid="{481DA18D-E42D-4F86-B8E0-8A67F49D5023}"/>
  </bookViews>
  <sheets>
    <sheet name="Without_RAG" sheetId="3" r:id="rId1"/>
    <sheet name="Synth_RAG_Focused" sheetId="2" r:id="rId2"/>
    <sheet name="Training_RAG_Focused" sheetId="5" r:id="rId3"/>
    <sheet name="Synth_RAG_Ext" sheetId="1" r:id="rId4"/>
    <sheet name="Training_RAG_Ext" sheetId="4" r:id="rId5"/>
  </sheets>
  <calcPr calcId="191029"/>
</workbook>
</file>

<file path=xl/calcChain.xml><?xml version="1.0" encoding="utf-8"?>
<calcChain xmlns="http://schemas.openxmlformats.org/spreadsheetml/2006/main">
  <c r="M16" i="4" l="1"/>
  <c r="N11" i="4" s="1"/>
  <c r="A21" i="2"/>
  <c r="B21" i="2"/>
  <c r="C21" i="2"/>
  <c r="D21" i="2"/>
  <c r="A22" i="2"/>
  <c r="B22" i="2"/>
  <c r="D22" i="2"/>
  <c r="A23" i="2"/>
  <c r="B23" i="2"/>
  <c r="C23" i="2"/>
  <c r="D23" i="2"/>
  <c r="A24" i="2"/>
  <c r="B24" i="2"/>
  <c r="C24" i="2"/>
  <c r="D24" i="2"/>
  <c r="A25" i="2"/>
  <c r="B25" i="2"/>
  <c r="C25" i="2"/>
  <c r="D25" i="2"/>
  <c r="A21" i="3"/>
  <c r="A22" i="3"/>
  <c r="A23" i="3"/>
  <c r="A24" i="3"/>
  <c r="A25" i="3"/>
  <c r="B21" i="3"/>
  <c r="B22" i="3"/>
  <c r="B23" i="3"/>
  <c r="B24" i="3"/>
  <c r="B25" i="3"/>
  <c r="R17" i="5"/>
  <c r="R17" i="3"/>
  <c r="N16" i="3"/>
  <c r="Q16" i="3" s="1"/>
  <c r="M16" i="3"/>
  <c r="N15" i="3"/>
  <c r="Q15" i="3" s="1"/>
  <c r="M15" i="3"/>
  <c r="Q14" i="3"/>
  <c r="P14" i="3"/>
  <c r="O14" i="3"/>
  <c r="N14" i="3"/>
  <c r="M14" i="3"/>
  <c r="N13" i="3"/>
  <c r="Q13" i="3" s="1"/>
  <c r="M13" i="3"/>
  <c r="D20" i="3" s="1"/>
  <c r="N12" i="3"/>
  <c r="P12" i="3" s="1"/>
  <c r="M12" i="3"/>
  <c r="Q12" i="3" s="1"/>
  <c r="P11" i="3"/>
  <c r="O11" i="3"/>
  <c r="N11" i="3"/>
  <c r="Q11" i="3" s="1"/>
  <c r="M11" i="3"/>
  <c r="R17" i="1"/>
  <c r="N16" i="1"/>
  <c r="N15" i="1"/>
  <c r="N14" i="1"/>
  <c r="N13" i="1"/>
  <c r="N12" i="1"/>
  <c r="N11" i="1"/>
  <c r="S17" i="4"/>
  <c r="O16" i="4"/>
  <c r="O15" i="4"/>
  <c r="O14" i="4"/>
  <c r="O13" i="4"/>
  <c r="O12" i="4"/>
  <c r="O11" i="4"/>
  <c r="O16" i="5"/>
  <c r="N16" i="5"/>
  <c r="Q16" i="5" s="1"/>
  <c r="M16" i="5"/>
  <c r="N15" i="5"/>
  <c r="Q15" i="5" s="1"/>
  <c r="M15" i="5"/>
  <c r="Q14" i="5"/>
  <c r="P14" i="5"/>
  <c r="O14" i="5"/>
  <c r="N14" i="5"/>
  <c r="M14" i="5"/>
  <c r="N13" i="5"/>
  <c r="D25" i="5" s="1"/>
  <c r="M13" i="5"/>
  <c r="N12" i="5"/>
  <c r="M12" i="5"/>
  <c r="Q12" i="5" s="1"/>
  <c r="P11" i="5"/>
  <c r="O11" i="5"/>
  <c r="N11" i="5"/>
  <c r="Q11" i="5" s="1"/>
  <c r="M11" i="5"/>
  <c r="R17" i="2"/>
  <c r="P16" i="2"/>
  <c r="O16" i="2"/>
  <c r="N16" i="2"/>
  <c r="Q16" i="2" s="1"/>
  <c r="M16" i="2"/>
  <c r="N15" i="2"/>
  <c r="P15" i="2" s="1"/>
  <c r="M15" i="2"/>
  <c r="Q15" i="2" s="1"/>
  <c r="Q14" i="2"/>
  <c r="O14" i="2"/>
  <c r="N14" i="2"/>
  <c r="P14" i="2" s="1"/>
  <c r="M14" i="2"/>
  <c r="N13" i="2"/>
  <c r="D20" i="2" s="1"/>
  <c r="M13" i="2"/>
  <c r="Q12" i="2"/>
  <c r="P12" i="2"/>
  <c r="N12" i="2"/>
  <c r="M12" i="2"/>
  <c r="O12" i="2" s="1"/>
  <c r="Q11" i="2"/>
  <c r="P11" i="2"/>
  <c r="N11" i="2"/>
  <c r="O11" i="2" s="1"/>
  <c r="M11" i="2"/>
  <c r="G25" i="3"/>
  <c r="F25" i="3"/>
  <c r="E25" i="3"/>
  <c r="C25" i="3"/>
  <c r="G24" i="3"/>
  <c r="F24" i="3"/>
  <c r="E24" i="3"/>
  <c r="C24" i="3"/>
  <c r="G23" i="3"/>
  <c r="F23" i="3"/>
  <c r="E23" i="3"/>
  <c r="C23" i="3"/>
  <c r="G22" i="3"/>
  <c r="F22" i="3"/>
  <c r="E22" i="3"/>
  <c r="C22" i="3"/>
  <c r="G21" i="3"/>
  <c r="F21" i="3"/>
  <c r="E21" i="3"/>
  <c r="C21" i="3"/>
  <c r="G20" i="3"/>
  <c r="G26" i="3" s="1"/>
  <c r="F20" i="3"/>
  <c r="F26" i="3" s="1"/>
  <c r="E20" i="3"/>
  <c r="E26" i="3" s="1"/>
  <c r="C20" i="3"/>
  <c r="B20" i="3"/>
  <c r="B26" i="3" s="1"/>
  <c r="A20" i="3"/>
  <c r="A26" i="3" s="1"/>
  <c r="C26" i="1"/>
  <c r="I25" i="1"/>
  <c r="H25" i="1"/>
  <c r="G25" i="1"/>
  <c r="E25" i="1"/>
  <c r="D25" i="1"/>
  <c r="C25" i="1"/>
  <c r="I24" i="1"/>
  <c r="H24" i="1"/>
  <c r="G24" i="1"/>
  <c r="E24" i="1"/>
  <c r="D24" i="1"/>
  <c r="C24" i="1"/>
  <c r="I23" i="1"/>
  <c r="H23" i="1"/>
  <c r="G23" i="1"/>
  <c r="E23" i="1"/>
  <c r="D23" i="1"/>
  <c r="C23" i="1"/>
  <c r="I22" i="1"/>
  <c r="H22" i="1"/>
  <c r="G22" i="1"/>
  <c r="E22" i="1"/>
  <c r="D22" i="1"/>
  <c r="C22" i="1"/>
  <c r="I21" i="1"/>
  <c r="H21" i="1"/>
  <c r="G21" i="1"/>
  <c r="E21" i="1"/>
  <c r="D21" i="1"/>
  <c r="C21" i="1"/>
  <c r="I20" i="1"/>
  <c r="I26" i="1" s="1"/>
  <c r="H20" i="1"/>
  <c r="H26" i="1" s="1"/>
  <c r="G20" i="1"/>
  <c r="G26" i="1" s="1"/>
  <c r="E20" i="1"/>
  <c r="E26" i="1" s="1"/>
  <c r="D20" i="1"/>
  <c r="D26" i="1" s="1"/>
  <c r="C20" i="1"/>
  <c r="G25" i="4"/>
  <c r="F25" i="4"/>
  <c r="E25" i="4"/>
  <c r="C25" i="4"/>
  <c r="B25" i="4"/>
  <c r="A25" i="4"/>
  <c r="G24" i="4"/>
  <c r="F24" i="4"/>
  <c r="E24" i="4"/>
  <c r="C24" i="4"/>
  <c r="B24" i="4"/>
  <c r="A24" i="4"/>
  <c r="G23" i="4"/>
  <c r="F23" i="4"/>
  <c r="E23" i="4"/>
  <c r="C23" i="4"/>
  <c r="B23" i="4"/>
  <c r="A23" i="4"/>
  <c r="G22" i="4"/>
  <c r="F22" i="4"/>
  <c r="E22" i="4"/>
  <c r="C22" i="4"/>
  <c r="B22" i="4"/>
  <c r="A22" i="4"/>
  <c r="G21" i="4"/>
  <c r="F21" i="4"/>
  <c r="E21" i="4"/>
  <c r="C21" i="4"/>
  <c r="B21" i="4"/>
  <c r="A21" i="4"/>
  <c r="G20" i="4"/>
  <c r="G26" i="4" s="1"/>
  <c r="F20" i="4"/>
  <c r="F26" i="4" s="1"/>
  <c r="E20" i="4"/>
  <c r="E26" i="4" s="1"/>
  <c r="C20" i="4"/>
  <c r="C26" i="4" s="1"/>
  <c r="B20" i="4"/>
  <c r="B26" i="4" s="1"/>
  <c r="A20" i="4"/>
  <c r="A26" i="4" s="1"/>
  <c r="G25" i="2"/>
  <c r="F25" i="2"/>
  <c r="E25" i="2"/>
  <c r="G24" i="2"/>
  <c r="F24" i="2"/>
  <c r="E24" i="2"/>
  <c r="G23" i="2"/>
  <c r="F23" i="2"/>
  <c r="E23" i="2"/>
  <c r="G22" i="2"/>
  <c r="F22" i="2"/>
  <c r="E22" i="2"/>
  <c r="G21" i="2"/>
  <c r="F21" i="2"/>
  <c r="E21" i="2"/>
  <c r="G20" i="2"/>
  <c r="F20" i="2"/>
  <c r="E20" i="2"/>
  <c r="C20" i="2"/>
  <c r="B20" i="2"/>
  <c r="A20" i="2"/>
  <c r="G21" i="5"/>
  <c r="G22" i="5"/>
  <c r="G23" i="5"/>
  <c r="G24" i="5"/>
  <c r="G25" i="5"/>
  <c r="G20" i="5"/>
  <c r="F21" i="5"/>
  <c r="F22" i="5"/>
  <c r="F23" i="5"/>
  <c r="F24" i="5"/>
  <c r="F25" i="5"/>
  <c r="F20" i="5"/>
  <c r="E21" i="5"/>
  <c r="E22" i="5"/>
  <c r="E23" i="5"/>
  <c r="E24" i="5"/>
  <c r="E25" i="5"/>
  <c r="E20" i="5"/>
  <c r="C21" i="5"/>
  <c r="C22" i="5"/>
  <c r="C23" i="5"/>
  <c r="C24" i="5"/>
  <c r="C25" i="5"/>
  <c r="C20" i="5"/>
  <c r="B21" i="5"/>
  <c r="B22" i="5"/>
  <c r="B23" i="5"/>
  <c r="B24" i="5"/>
  <c r="B25" i="5"/>
  <c r="B20" i="5"/>
  <c r="A21" i="5"/>
  <c r="A22" i="5"/>
  <c r="A23" i="5"/>
  <c r="A24" i="5"/>
  <c r="A25" i="5"/>
  <c r="A20" i="5"/>
  <c r="F12" i="5"/>
  <c r="F13" i="5"/>
  <c r="F14" i="5"/>
  <c r="F15" i="5"/>
  <c r="F16" i="5"/>
  <c r="D12" i="5"/>
  <c r="D13" i="5"/>
  <c r="D14" i="5"/>
  <c r="D15" i="5"/>
  <c r="D16" i="5"/>
  <c r="F11" i="5"/>
  <c r="D11" i="5"/>
  <c r="F12" i="2"/>
  <c r="F13" i="2"/>
  <c r="F14" i="2"/>
  <c r="F15" i="2"/>
  <c r="F16" i="2"/>
  <c r="D12" i="2"/>
  <c r="D13" i="2"/>
  <c r="D14" i="2"/>
  <c r="D15" i="2"/>
  <c r="D16" i="2"/>
  <c r="F11" i="2"/>
  <c r="D11" i="2"/>
  <c r="G12" i="4"/>
  <c r="G13" i="4"/>
  <c r="G14" i="4"/>
  <c r="G15" i="4"/>
  <c r="G16" i="4"/>
  <c r="E12" i="4"/>
  <c r="E13" i="4"/>
  <c r="E14" i="4"/>
  <c r="E15" i="4"/>
  <c r="E16" i="4"/>
  <c r="G11" i="4"/>
  <c r="E11" i="4"/>
  <c r="F12" i="1"/>
  <c r="F13" i="1"/>
  <c r="F14" i="1"/>
  <c r="F15" i="1"/>
  <c r="F16" i="1"/>
  <c r="D12" i="1"/>
  <c r="D13" i="1"/>
  <c r="D14" i="1"/>
  <c r="D15" i="1"/>
  <c r="D16" i="1"/>
  <c r="F11" i="1"/>
  <c r="D11" i="1"/>
  <c r="F12" i="3"/>
  <c r="F13" i="3"/>
  <c r="F14" i="3"/>
  <c r="F15" i="3"/>
  <c r="F16" i="3"/>
  <c r="F11" i="3"/>
  <c r="D11" i="3"/>
  <c r="D12" i="3"/>
  <c r="D13" i="3"/>
  <c r="D14" i="3"/>
  <c r="D15" i="3"/>
  <c r="D16" i="3"/>
  <c r="L16" i="5"/>
  <c r="L15" i="5"/>
  <c r="L14" i="5"/>
  <c r="L13" i="5"/>
  <c r="L12" i="5"/>
  <c r="L11" i="5"/>
  <c r="L16" i="2"/>
  <c r="L15" i="2"/>
  <c r="L14" i="2"/>
  <c r="L13" i="2"/>
  <c r="L12" i="2"/>
  <c r="L11" i="2"/>
  <c r="M15" i="4"/>
  <c r="N16" i="4" s="1"/>
  <c r="M14" i="4"/>
  <c r="M13" i="4"/>
  <c r="M12" i="4"/>
  <c r="M11" i="4"/>
  <c r="L16" i="3"/>
  <c r="L15" i="3"/>
  <c r="L14" i="3"/>
  <c r="L13" i="3"/>
  <c r="L12" i="3"/>
  <c r="L11" i="3"/>
  <c r="L16" i="1"/>
  <c r="L15" i="1"/>
  <c r="L14" i="1"/>
  <c r="L13" i="1"/>
  <c r="L12" i="1"/>
  <c r="L11" i="1"/>
  <c r="M15" i="1" s="1"/>
  <c r="M14" i="1" l="1"/>
  <c r="O14" i="1" s="1"/>
  <c r="M11" i="1"/>
  <c r="Q11" i="1" s="1"/>
  <c r="O11" i="1"/>
  <c r="Q14" i="1"/>
  <c r="Q15" i="1"/>
  <c r="M12" i="1"/>
  <c r="Q12" i="1" s="1"/>
  <c r="M13" i="1"/>
  <c r="P13" i="1" s="1"/>
  <c r="M16" i="1"/>
  <c r="Q16" i="1" s="1"/>
  <c r="P14" i="1"/>
  <c r="N15" i="4"/>
  <c r="P15" i="4" s="1"/>
  <c r="Q11" i="4"/>
  <c r="N12" i="4"/>
  <c r="R12" i="4" s="1"/>
  <c r="N13" i="4"/>
  <c r="N14" i="4"/>
  <c r="Q14" i="4" s="1"/>
  <c r="B26" i="5"/>
  <c r="G26" i="5"/>
  <c r="B26" i="2"/>
  <c r="A26" i="2"/>
  <c r="G26" i="2"/>
  <c r="C26" i="2"/>
  <c r="E26" i="2"/>
  <c r="F26" i="2"/>
  <c r="C26" i="3"/>
  <c r="R16" i="4"/>
  <c r="R11" i="4"/>
  <c r="P11" i="4"/>
  <c r="Q17" i="3"/>
  <c r="O16" i="3"/>
  <c r="D24" i="3"/>
  <c r="O13" i="3"/>
  <c r="P16" i="3"/>
  <c r="P13" i="3"/>
  <c r="P17" i="3" s="1"/>
  <c r="O15" i="3"/>
  <c r="D22" i="3"/>
  <c r="O12" i="3"/>
  <c r="O17" i="3" s="1"/>
  <c r="P15" i="3"/>
  <c r="D25" i="3"/>
  <c r="D21" i="3"/>
  <c r="D26" i="3" s="1"/>
  <c r="O15" i="1"/>
  <c r="P15" i="1"/>
  <c r="O13" i="1"/>
  <c r="F21" i="1"/>
  <c r="P16" i="4"/>
  <c r="Q16" i="4"/>
  <c r="O13" i="5"/>
  <c r="P16" i="5"/>
  <c r="D20" i="5"/>
  <c r="D26" i="5" s="1"/>
  <c r="P13" i="5"/>
  <c r="D21" i="5"/>
  <c r="Q13" i="5"/>
  <c r="Q17" i="5" s="1"/>
  <c r="O15" i="5"/>
  <c r="D22" i="5"/>
  <c r="O12" i="5"/>
  <c r="O17" i="5" s="1"/>
  <c r="P15" i="5"/>
  <c r="D24" i="5"/>
  <c r="P12" i="5"/>
  <c r="P17" i="5" s="1"/>
  <c r="P13" i="2"/>
  <c r="P17" i="2" s="1"/>
  <c r="Q13" i="2"/>
  <c r="Q17" i="2" s="1"/>
  <c r="O15" i="2"/>
  <c r="O13" i="2"/>
  <c r="O17" i="2" s="1"/>
  <c r="D26" i="2"/>
  <c r="F26" i="5"/>
  <c r="E26" i="5"/>
  <c r="C26" i="5"/>
  <c r="A26" i="5"/>
  <c r="P12" i="1" l="1"/>
  <c r="O12" i="1"/>
  <c r="P11" i="1"/>
  <c r="F25" i="1"/>
  <c r="F22" i="1"/>
  <c r="P16" i="1"/>
  <c r="P17" i="1" s="1"/>
  <c r="O16" i="1"/>
  <c r="O17" i="1" s="1"/>
  <c r="F24" i="1"/>
  <c r="F20" i="1"/>
  <c r="Q13" i="1"/>
  <c r="Q17" i="1" s="1"/>
  <c r="Q15" i="4"/>
  <c r="P12" i="4"/>
  <c r="R15" i="4"/>
  <c r="P14" i="4"/>
  <c r="D24" i="4"/>
  <c r="Q12" i="4"/>
  <c r="R14" i="4"/>
  <c r="P13" i="4"/>
  <c r="D25" i="4"/>
  <c r="D22" i="4"/>
  <c r="Q13" i="4"/>
  <c r="Q17" i="4" s="1"/>
  <c r="D21" i="4"/>
  <c r="R13" i="4"/>
  <c r="D20" i="4"/>
  <c r="F26" i="1" l="1"/>
  <c r="P17" i="4"/>
  <c r="R17" i="4"/>
  <c r="D26" i="4"/>
</calcChain>
</file>

<file path=xl/sharedStrings.xml><?xml version="1.0" encoding="utf-8"?>
<sst xmlns="http://schemas.openxmlformats.org/spreadsheetml/2006/main" count="596" uniqueCount="125">
  <si>
    <t>TestCase</t>
  </si>
  <si>
    <t>Issue_ID</t>
  </si>
  <si>
    <t>Timestamp</t>
  </si>
  <si>
    <t>MAD Score</t>
  </si>
  <si>
    <t>Affected Metric</t>
  </si>
  <si>
    <t>Prompt</t>
  </si>
  <si>
    <t>Response</t>
  </si>
  <si>
    <t>PetSearch_AWS::ECS::Fargate</t>
  </si>
  <si>
    <t>requests_Sum</t>
  </si>
  <si>
    <t>Servi-searc.us-west-2.elb.amazonaws.com_remote</t>
  </si>
  <si>
    <t>petInfo_AWS::DynamoDB::Table</t>
  </si>
  <si>
    <t>Target Node</t>
  </si>
  <si>
    <t>MicroService</t>
  </si>
  <si>
    <t>Root Cause Node</t>
  </si>
  <si>
    <t>Scenario</t>
  </si>
  <si>
    <t>Without_RAG</t>
  </si>
  <si>
    <t>Temp1_Train</t>
  </si>
  <si>
    <t xml:space="preserve">
.
Context:
An anomaly with a Median Absolute Deviation (MAD) score of '50.40847542919047'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2023-04-29 07:50:00
availability_Average 100.0
latency_Average 0.008048
latency_p50 0.007615
latency_p90 0.010288
latency_p95 0.01194
latency_p99 0.021188
requests_Sum 244.0
availability_Average_MAD 0.0
latency_Average_MAD 0.543312
latency_p50_MAD 0.000079
latency_p90_MAD 0.00039
latency_p95_MAD 0.013316
latency_p99_MAD 16.513555
requests_Sum_MAD 50.408475
Max_MAD_Score 50.408475
Metric_With_Max_MAD requests_Sum
Name: 65,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</si>
  <si>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anomaly information, I will proceed with the analysis to identify the singular root cause node and the primary target node. 
### Singular Root Cause Node:
The 'Servi-searc.us-west-2.elb.amazonaws.com_remote' service is the focal point of our analysis, and it does not have any direct dependencies. However, it is a crucial dependency for the 'petlistadoptions_AWS::ECS::Fargate' services.
The anomaly is detected in the 'requests_Sum' metric with a Median Absolute Deviation (MAD) score of 50.40847542919047. This indicates a significant deviation from the expected behavior in terms of request volume.
Given that there are no direct dependencies for 'Servi-searc.us-west-2.elb.amazonaws.com_remote', we need to investigate within its own infrastructure or check if there are any indirect dependencies that might be impacting its behavior.
### Analysis Hypothesis:
1. The anomaly could be caused by an unexpected surge in incoming requests, possibly due to increased user activity or external factors.
2. There might be issues within the 'Servi-searc.us-west-2.elb.amazonaws.com_remote' infrastructure leading to abnormal request behavior.
3. External factors such as network disruptions or DDoS attacks could also contribute to this anomaly.
### Primary Target Node:
As for identifying the primary target node most impacted by this anomaly, we need to assess which dependent service relies directly on 'Servi-searc.us-west-2.elb.amazonaws.com_remote' and would face significant impact due to this anomaly in 'requests_Sum'.
Since there is no explicit information about direct dependents being impacted by this anomaly, we can consider 'petlistadoptions_AWS::ECS::Fargate' services as potential candidates for being directly impacted due to their reliance on 'Servi-searc.us-west-2.elb.amazonaws.com_remote'.
### Conclusion:
Based on the available data and analysis, it seems that the root cause of the anomaly lies within 'Servi-searc.us-west-2.elb.amazonaws.com_remote' itself or may be influenced by external factors impacting its infrastructure or incoming requests.
The primary target node most likely affected by this anomaly would be one of the 'petlistadoptions_AWS::ECS::Fargate' services due to their dependency on 'Servi-searc.us-west-2.elb.amazonaws.com_remote'. Further investigation into these services and their performance metrics can provide more insights into how they are impacted by this anomaly.
This analysis hypothesis should guide subsequent investigation and mitigation efforts focusing on addressing potential issues within 'Servi-searc.us-west-2.elb.amazonaws.com_remote', understanding external influences, and evaluating performance impact on dependent services.</t>
  </si>
  <si>
    <t xml:space="preserve">
.
Context:
An anomaly with a Median Absolute Deviation (MAD) score of '31.134646588617642' has been detected in the 'PetSearch_AWS::ECS::Fargate'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'169.254.170.2_remote, AWSSimpleSystemsManagement_AWS::AWSSimpleSystemsManagement, petInfo_AWS::DynamoDB::Table, S3_AWS::S3'.
The service also serves as a crucial dependency for:
'PetSearch_client, PetSite, petlistadoptions_AWS::ECS::Fargate' Services.
Current Service Log for anaomaly detected in PetSearch_AWS::ECS::Fargate:
'microservice PetSearch_AWS::ECS::Fargate
timestamp 2023-04-29 14:20:00
availability_Average 100.0
latency_Average 0.006137
latency_p50 0.004544
latency_p90 0.009698
latency_p95 0.013332
latency_p99 0.052578
requests_Sum 652.0
availability_Average_MAD 0.0
latency_Average_MAD 0.000525
latency_p50_MAD 0.000048
latency_p90_MAD 0.00089
latency_p95_MAD 0.004457
latency_p99_MAD 0.002161
requests_Sum_MAD 31.134647
Max_MAD_Score 31.134647
Metric_With_Max_MAD requests_Sum
Name: 35,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</si>
  <si>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
.
Context:
An anomaly with a Median Absolute Deviation (MAD) score of '65.23449761424648'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2023-04-30 09:00:00
availability_Average 100.0
latency_Average 0.014031
latency_p50 0.004024
latency_p90 0.029338
latency_p95 0.053313
latency_p99 0.383528
requests_Sum 811.0
availability_Average_MAD 0.0
latency_Average_MAD 0.002136
latency_p50_MAD 0.000123
latency_p90_MAD 0.000453
latency_p95_MAD 0.002531
latency_p99_MAD 0.011958
requests_Sum_MAD 65.234498
Max_MAD_Score 65.234498
Metric_With_Max_MAD requests_Sum
Name: 170,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</si>
  <si>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data, let's analyze the anomaly in the 'petInfo_AWS::DynamoDB::Table' service’s 'requests_Sum' metric to identify the singular root cause node and the primary target node.
### Analysis:
#### 1. Singular Root Cause Node:
- Since there are no direct dependencies listed for the 'petInfo_AWS::DynamoDB::Table' service, we need to consider potential issues within the service itself or indirect dependencies.
- The MAD score of '65.23449761424648' for the 'requests_Sum' metric indicates a significant deviation from normal behavior.
- The high MAD score suggests that there might be abnormal spikes or drops in request volume, potentially indicating issues with data processing, application logic, or external factors impacting request patterns.
#### 2. Primary Target Node:
- The service 'petInfo_AWS::DynamoDB::Table' serves as a crucial dependency for 'lambdastatusupdater_AWS::Lambda::Function' and 'PetSearch_AWS::ECS::Fargate'.
- Analyzing these dependent services can help us identify which one is most directly impacted by the anomaly in 'requests_Sum'.
- We should evaluate how each dependent service interacts with 'petInfo_AWS::DynamoDB::Table', such as frequency and type of requests made to it.
### Hypothesis for Investigation and Mitigation Efforts:
- **Root Cause Hypothesis:** The abnormal deviation in request volume could be attributed to issues within the data processing or application logic of the 'petInfo_AWS::DynamoDB::Table' service. Alternatively, external factors impacting request patterns could also be contributing to this anomaly.
- **Primary Target Hypothesis:** Further investigation into the dependent services is required to determine which one experiences a substantial impact due to this anomaly. It's essential to assess how each dependent service utilizes data from 'petInfo_AWS::DynamoDB::Table'.
### Conclusion:
Based on current data, it appears that further investigation into both the root cause and primary target nodes is necessary to pinpoint specific issues leading to this anomaly. Understanding how each dependent service interacts with the affected metric will provide insights into its impact.
This analysis aims to guide subsequent efforts by highlighting potential areas of focus for investigation and mitigation strategies.
Would you like further analysis on any specific aspect?</t>
  </si>
  <si>
    <t xml:space="preserve">
.
Context:
An anomaly with a Median Absolute Deviation (MAD) score of '77.0953153622913'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2023-04-30 15:10:00
availability_Average 100.0
latency_Average 0.010747
latency_p50 0.003757
latency_p90 0.025297
latency_p95 0.043108
latency_p99 0.076788
requests_Sum 979.0
availability_Average_MAD 0.0
latency_Average_MAD 0.001719
latency_p50_MAD 0.000079
latency_p90_MAD 0.008463
latency_p95_MAD 0.007673
latency_p99_MAD 0.060876
requests_Sum_MAD 77.095315
Max_MAD_Score 77.095315
Metric_With_Max_MAD requests_Sum
Name: 170,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</si>
  <si>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Based on the provided information, let's analyze the anomaly detected in the 'petInfo_AWS::DynamoDB::Table' service's 'requests_Sum' metric and identify the singular root cause node and primary target node.
### Analysis:
#### Singular Root Cause Node:
Since there are no direct dependencies listed for the 'petInfo_AWS::DynamoDB::Table' service, we need to consider potential issues within the service itself that could lead to such a deviation. The historical metadata is not available, so we will focus on analyzing the current metrics to identify potential causes.
The MAD score for 'requests_Sum' is 77.0953153622913, indicating a significant deviation from normal behavior. This could be indicative of sudden spikes or drops in request volume that might be impacting the performance of the DynamoDB table.
Given that there are no direct dependencies listed, it is essential to investigate internal factors within the 'petInfo_AWS::DynamoDB::Table' service. Potential causes could include sudden changes in data access patterns, inefficient queries leading to increased latency, or an unexpected surge in demand causing performance degradation.
#### Primary Target Node:
The primary target node is identified as the most directly impacted dependent service due to the anomaly in 'petInfo_AWS::DynamoDB::Table'. In this case, we have two dependents: 'lambdastatusupdater_AWS::Lambda::Function' and 'PetSearch_AWS::ECS::Fargate'.
To determine which dependent is most affected by this anomaly, we should evaluate their reliance on data from 'petInfo_AWS::DynamoDB::Table'. This involves assessing how they consume data from this DynamoDB table and their sensitivity to fluctuations in request volume.
If no significant impact is found on either dependent from available data, then we would declare 'petInfo_AWS::DynamoDB::Table' itself as the primary target node due to its critical role in serving data for other services.
### Hypothesis for Investigation and Mitigation Efforts:
- Investigate potential changes in usage patterns or application behavior within 'petInfo_AWS::DynamoDB::Table'.
- Analyze query patterns and performance of data access operations within the DynamoDB table.
- Evaluate dependencies of both dependents ('lambdastatusupdater_AWS::Lambda:Function', 'PetSearch_AWS:ECS:Fargate') to understand their interaction with 'petInfo_AWS:DynamoDB:Table'.
### Conclusion:
Based on current analysis without historical data, it appears that internal factors within 'petInfo_AWS:DynamoDB:Table' may be contributing to the anomaly. Further investigation into usage patterns and query performance within this service is warranted. Additionally, a detailed assessment of how dependents interact with this DynamoDB table will provide insights into identifying any significant impacts on them.
This analysis provides a focused approach for subsequent investigation and mitigation efforts aimed at addressing anomalies within the microservices architecture related to pet adoption website operations.
</t>
  </si>
  <si>
    <t xml:space="preserve">
.
Context:
An anomaly with a Median Absolute Deviation (MAD) score of '74.13011092528009'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2023-04-29 20:35:00
availability_Average 100.0
latency_Average 0.008086
latency_p50 0.007566
latency_p90 0.010573
latency_p95 0.012492
latency_p99 0.027267
requests_Sum 338.0
availability_Average_MAD 0.0
latency_Average_MAD 0.000096
latency_p50_MAD 0.000124
latency_p90_MAD 0.000247
latency_p95_MAD 0.000252
latency_p99_MAD 0.002781
requests_Sum_MAD 74.130111
Max_MAD_Score 74.130111
Metric_With_Max_MAD requests_Sum
Name: 65,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</si>
  <si>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Based on the provided context, I will conduct an analysis to identify the singular root cause node and the primary target node impacted by the anomaly in the 'Servi-searc.us-west-2.elb.amazonaws.com_remote' service’s 'requests_Sum' metric.
### Analysis:
#### 1. Singular Root Cause Node:
The 'Servi-searc.us-west-2.elb.amazonaws.com_remote' service does not have any direct dependencies. However, it serves as a crucial dependency for the 'petlistadoptions_AWS::ECS::Fargate' services. Since there are no direct dependencies of 'Servi-searc.us-west-2.elb.amazonaws.com_remote', we need to investigate potential issues within its own infrastructure or functionality that could lead to such a deviation in the 'requests_Sum' metric.
Given that there is no historical data available, we will focus on analyzing the current service log for any indicators of internal issues, such as latency spikes, availability fluctuations, or other anomalies in related metrics.
#### 2. Primary Target Node:
The primary target node is the dependent service most directly impacted by this anomaly. In this case, we need to identify which service relying on 'Servi-searc.us-west-2.elb.amazonaws.com_remote' would face the most significant impact due to the anomaly in 'requests_Sum'. If no specific target node is found from the data, we will declare 'Servi-searc.us-west-2.elb.amazonaws.com_remote' itself as the primary target node.
### Detailed Analysis Hypothesis:
1. **Singular Root Cause Node:** The anomaly in the 'requests_Sum' metric of 'Servi-searc.us-west-2.elb.amazonaws.com_remote' could potentially be caused by internal issues within its infrastructure or functionality.
- Hypothesis 1: There might be a sudden increase in incoming requests leading to a spike in request volume.
- Hypothesis 2: The service might be experiencing intermittent connectivity issues resulting in request anomalies.
- Hypothesis 3: There could be an underlying issue with resource allocation affecting request processing.
2. **Primary Target Node:** We will investigate which dependent service relying on 'Servi-searc.us-west-2.elb.amazonaws.com_remote' is most affected by this anomaly.
### Conclusion:
Based on this analysis and hypothesis, further investigation should focus on validating these potential causes within the infrastructure and functionality of 'Servi-searc.us-west-2.elb.amazonaws.com_remote'. Additionally, efforts should be directed towards identifying any dependent services experiencing substantial impacts from this anomaly.
This analysis hypothesis provides guidance for subsequent investigation and mitigation efforts to address both root cause identification and impact assessment within the microservices environment.
</t>
  </si>
  <si>
    <t>Synthetic_RAG_Extensive_Prompt</t>
  </si>
  <si>
    <t xml:space="preserve">
Context:
An anomaly with a Median Absolute Deviation (MAD) score of '99.33434863987533'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2023-04-28 19:25:00
availability_Average 100.0
latency_Average 0.008801
latency_p50 0.007969
latency_p90 0.010566
latency_p95 0.015308
latency_p99 0.043783
requests_Sum 77.0
availability_Average_MAD 0.0
latency_Average_MAD 0.000145
latency_p50_MAD 0.000085
latency_p90_MAD 0.000385
latency_p95_MAD 0.003872
latency_p99_MAD 0.005504
requests_Sum_MAD 99.334349
Max_MAD_Score 99.334349
Metric_With_Max_MAD requests_Sum
Name: 65, dtype: object'
Historcal anomaly MetaData:
'{'Max_MAD_Score': 65.23449761424648, 'Metric_With_Max_MAD': 'requests_Sum', 'availability_Average': 100.0, 'availability_Average_MAD': 0.0, 'latency_Average': 0.009562262, 'latency_Average_MAD': 0.0006740643573424631, 'latency_p50': 0.007968762, 'latency_p50_MAD': 0.0004878769468392022, 'latency_p90': 0.013460173, 'latency_p90_MAD': 0.0020213798647105373, 'latency_p95': 0.024073876, 'latency_p95_MAD': 0.006896267880494505, 'latency_p99': 0.032553221, 'latency_p99_MAD': 0.005940094714315904, 'microservice': 'Servi-searc.us-west-2.elb.amazonaws.com_remote', 'requests_Sum': 62.0, 'requests_Sum_MAD': 65.23449761424648, 'timestamp': '30-04-2023 03:10'}'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</si>
  <si>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context, historical data, and objectives, we will analyze the anomaly detected in the 'Servi-searc.us-west-2.elb.amazonaws.com_remote' service's 'requests_Sum' metric. Our analysis will focus on identifying the singular root cause node and primary target node, assessing dependencies and their impact, mapping pathways of impact, evaluating metrics and effects, and proposing mitigation strategies.
### Singular Root Cause Node and Primary Target Node Identification
The anomaly with a MAD score of 99.33434863987533 in the 'Servi-searc.us-west-2.elb.amazonaws.com_remote' service's 'requests_Sum' metric indicates a significant deviation. We will consider both direct dependencies and dependents to identify the singular root cause node.
#### Root Cause Node:
- The service has no explicit dependencies but serves as a crucial dependency for 'petlistadoptions_AWS::ECS::Fargate.'
- We will investigate if issues originating from this dependency have contributed to the anomaly.
#### Primary Target Node:
- We will assess which dependent service is most directly affected by this anomaly. If no significant impact is found from the data, we will declare 'Servi-searc.us-west-2.elb.amazonaws.com_remote' as the primary target node.
### Dependencies and Their Impact
We'll analyze how 'petlistadoptions_AWS::ECS::Fargate' influences its direct dependencies to understand how issues may propagate to dependent services.
### Pathways of Impact
Using historical anomaly metadata with path information of dependencies and dependents, we'll map out key pathways through which issues are transmitted within the system.
### Metrics and Effects
We'll evaluate how this anomaly affects critical performance metrics like latency and availability based on current data as well as historical anomalies metadata.
### Mitigation Strategies
Based on our analysis, we'll propose actionable mitigation strategies to address the current issues in addition to suggesting preventive measures to enhance system resilience against similar future anomalies.
---
By following this structured approach, we aim to provide detailed insights into dependency-related impacts and propagation mechanisms while offering specific recommendations for both immediate resolution and long-term preventive strategies. Our analysis emphasizes data-driven decision-making in managing microservice architectures.
</t>
  </si>
  <si>
    <t xml:space="preserve">
Context:
An anomaly with a Median Absolute Deviation (MAD) score of '50.40847542919047'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2023-04-29 07:50:00
availability_Average 100.0
latency_Average 0.008048
latency_p50 0.007615
latency_p90 0.010288
latency_p95 0.01194
latency_p99 0.021188
requests_Sum 244.0
availability_Average_MAD 0.0
latency_Average_MAD 0.543312
latency_p50_MAD 0.000079
latency_p90_MAD 0.00039
latency_p95_MAD 0.013316
latency_p99_MAD 16.513555
requests_Sum_MAD 50.408475
Max_MAD_Score 50.408475
Metric_With_Max_MAD requests_Sum
Name: 65, dtype: object'
Historcal anomaly MetaData:
'{'Max_MAD_Score': 65.23449761424648, 'Metric_With_Max_MAD': 'requests_Sum', 'availability_Average': 100.0, 'availability_Average_MAD': 0.0, 'latency_Average': 0.009562262, 'latency_Average_MAD': 0.0006740643573424631, 'latency_p50': 0.007968762, 'latency_p50_MAD': 0.0004878769468392022, 'latency_p90': 0.013460173, 'latency_p90_MAD': 0.0020213798647105373, 'latency_p95': 0.024073876, 'latency_p95_MAD': 0.006896267880494505, 'latency_p99': 0.032553221, 'latency_p99_MAD': 0.005940094714315904, 'microservice': 'Servi-searc.us-west-2.elb.amazonaws.com_remote', 'requests_Sum': 62.0, 'requests_Sum_MAD': 65.23449761424648, 'timestamp': '30-04-2023 03:10'}'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</si>
  <si>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historical anomaly metadata, and the current service log for the 'Servi-searc.us-west-2.elb.amazonaws.com_remote' service, I will analyze the dependencies, impacts, pathways of impact, metrics and effects, and mitigation strategies to identify the singular root cause node and primary target node. Additionally, I will provide detailed insights into dependency-related impacts and propagation mechanisms.
### 1. Singular Root Cause Node and Primary Target Node:
- **Singular Root Cause Node:** Based on the MAD score in historical data (65.23449761424648) for 'requests_Sum' metric on 'Servi-searc.us-west-2.elb.amazonaws.com_remote', it is evident that this service itself is likely the singular root cause of the anomaly.
- **Primary Target Node:** The primary target node most directly affected by this anomaly would be 'petlistadoptions_AWS::ECS::Fargate', which relies on 'Servi-searc.us-west-2.elb.amazonaws.com_remote'.
### 2. Dependencies and Their Impact:
- As per the provided information, there are no direct dependencies for 'Servi-searc.us-west-2.elb.amazonaws.com_remote'. However, it serves as a crucial dependency for 'petlistadoptions_AWS::ECS::Fargate'.
### 3. Pathways of Impact:
- The issues originating from 'Servi-searc.us-west-2.elb.amazonaws.com_remote' can directly impact 'petlistadoptions_AWS::ECS::Fargate', affecting its system performance and reliability.
### 4. Metrics and Effects:
- The MAD score of 50.40847542919047 for the 'requests_Sum' metric indicates a significant deviation from normal behavior in terms of request volume.
- The impact may propagate to critical performance metrics such as latency (latency_p50_MAD: 0.000079) and availability (availability_Average_MAD: 0).
### 5. Mitigation Strategies:
- **Immediate Resolution:** Investigate potential issues within 'Servi-searc.us-west-2.elb.amazonaws.com_remote' related to request processing or handling.
- **Long-term Preventive Strategies:** Implement proactive monitoring measures to detect anomalies early; optimize resource allocation to handle peak loads more efficiently.
In conclusion, based on historical data analysis and current anomaly detection findings, it is likely that 'Servi-searc.us-west-2.elb.amazonaws.com_remote' itself is the singular root cause of the anomaly affecting its dependent service, namely 'petlistadoptions_AWS::ECS::Fargate'. To mitigate such anomalies effectively in future instances requires proactive monitoring measures along with optimization strategies to enhance system resilience.
This analysis emphasizes data-driven decision-making in managing microservice architectures by leveraging historical data alongside current anomalies to pinpoint root causes accurately and develop targeted mitigation strategies effectively.</t>
  </si>
  <si>
    <t xml:space="preserve">
Context:
An anomaly with a Median Absolute Deviation (MAD) score of '31.134646588617642'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2023-04-29 14:20:00
availability_Average 100.0
latency_Average 0.006137
latency_p50 0.004544
latency_p90 0.009698
latency_p95 0.013332
latency_p99 0.052578
requests_Sum 652.0
availability_Average_MAD 0.0
latency_Average_MAD 0.000525
latency_p50_MAD 0.000048
latency_p90_MAD 0.00089
latency_p95_MAD 0.004457
latency_p99_MAD 0.002161
requests_Sum_MAD 31.134647
Max_MAD_Score 31.134647
Metric_With_Max_MAD requests_Sum
Name: 35, dtype: object'
Historcal anomaly MetaData:
'{'Max_MAD_Score': 44.478066555168056, 'Metric_With_Max_MAD': 'requests_Sum', 'availability_Average': 100.0, 'availability_Average_MAD': 0.0, 'latency_Average': 0.009388603, 'latency_Average_MAD': 0.0024071284990290908, 'latency_p50': 0.004375798, 'latency_p50_MAD': 0.00011452138446513748, 'latency_p90': 0.010994381, 'latency_p90_MAD': 0.0010064667399358582, 'latency_p95': 0.016286809, 'latency_p95_MAD': 0.0048263224149123814, 'latency_p99': 0.060913109, 'latency_p99_MAD': 0.004611887725641043, 'microservice': 'PetSearch_AWS::ECS::Fargate', 'requests_Sum': 672.0, 'requests_Sum_MAD': 44.478066555168056, 'timestamp': '29-04-2023 01:55'}'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</si>
  <si>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context and data, let's proceed with the analysis to identify the singular root cause node and primary target node, analyze their impact on dependencies and dependents, map out pathways of impact, evaluate metrics and effects, and propose mitigation strategies.
### 1. Singular Root Cause Node &amp; Primary Target Node
Based on the MAD score of 31.134647 in 'requests_Sum' metric for 'PetSearch_AWS::ECS::Fargate', we need to identify the singular root cause node that led to this anomaly. Additionally, we should pinpoint the primary target node that is most directly affected by this anomaly.
### 2. Dependencies and Their Impact
We'll analyze how 'PetSearch_AWS::ECS::Fargate' influences its direct dependencies: '"169.254.170.2_remote, AWSSimpleSystemsManagement_AWS::AWSSimpleSystemsManagement, petInfo_AWS::DynamoDB::Table, S3_AWS::S3."' This analysis will help us understand if any of these dependencies contributed to the anomaly.
### 3. Pathways of Impact
We'll map out key pathways through which issues are transmitted within the system from 'PetSearch_AWS::ECS::Fargate' to its dependents.
### 4. Metrics and Effects
We'll evaluate how the anomaly affects critical performance metrics like latency and availability within 'PetSearch_AWS::ECS::Fargate' and its dependents.
### 5. Mitigation Strategies
Propose actionable mitigation strategies to address the current anomaly in 'requests_Sum' for 'PetSearch_AWS::ECS::Fargate'. Additionally, suggest preventive measures to enhance system resilience against similar future anomalies.
#### Analysis:
1. **Singular Root Cause Node &amp; Primary Target Node**
- The singular root cause node causing this anomaly needs further investigation based on historical data.
- We will identify the primary target node most impacted by this anomaly or confirm if 'PetSearch_AWS::ECS: :Fargate' itself is significantly impacted.
2. **Dependencies and Their Impact**
- Analyze each dependency's role in relation to anomalies occurring in 'PetSearch_AWS: :ECS: :Fargate'.
3. **Pathways of Impact**
- Map out pathways through which issues originating from 'PetSearch_AWS: :ECS: :Fargate' propagate to dependent services.
4**Metrics &amp; Effects**
- Evaluate historical data along with current metrics for insights into how latency and availability have been affected due to anomalies in 'requests_Sum'.
5**Mitigation Strategies**
- Propose actionable mitigation strategies based on identified root causes.
- Suggest preventive measures such as enhanced monitoring or redundancy planning for future resilience.
#### Conclusion:
By thoroughly analyzing historical data along with current anomalies metadata, we aim to identify a singular root cause node contributing to anomalies in PetSearch_AWS: :ECS: :Fargate's service metrics while also determining its primary target node most impacted by these anomalies or confirming PetSearch_ AWS: ECS:Farget itself as significantly impacted.
This structured approach will guide subsequent investigation efforts with focused identification of root causes enabling effective mitigation strategies tailored specifically toward addressing identified issues within our microservices architecture.
This approach ensures a logical flow while highlighting data-driven decision-making in managing microservice architectures effectively.
</t>
  </si>
  <si>
    <t xml:space="preserve">
Context:
An anomaly with a Median Absolute Deviation (MAD) score of '65.23449761424648'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2023-04-30 09:00:00
availability_Average 100.0
latency_Average 0.014031
latency_p50 0.004024
latency_p90 0.029338
latency_p95 0.053313
latency_p99 0.383528
requests_Sum 811.0
availability_Average_MAD 0.0
latency_Average_MAD 0.002136
latency_p50_MAD 0.000123
latency_p90_MAD 0.000453
latency_p95_MAD 0.002531
latency_p99_MAD 0.011958
requests_Sum_MAD 65.234498
Max_MAD_Score 65.234498
Metric_With_Max_MAD requests_Sum
Name: 170, dtype: object'
Historcal anomaly MetaData:
'{'Max_MAD_Score': 51.14977653844327, 'Metric_With_Max_MAD': 'requests_Sum', 'availability_Average': 100.0, 'availability_Average_MAD': 0.0, 'latency_Average': 0.015936166, 'latency_Average_MAD': 0.0010200829587106133, 'latency_p50': 0.004112549, 'latency_p50_MAD': 0.00011211512106450278, 'latency_p90': 0.027685686, 'latency_p90_MAD': 0.005418678340089669, 'latency_p95': 0.055121044, 'latency_p95_MAD': 0.0033013133251508617, 'latency_p99': 0.420475303, 'latency_p99_MAD': 0.021076944454481654, 'microservice': 'petInfo_AWS::DynamoDB::Table', 'requests_Sum': 609.0, 'requests_Sum_MAD': 51.14977653844327, 'timestamp': '30-04-2023 03:00'}'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</si>
  <si>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and data, let's proceed with the analysis to identify the singular root cause node and primary target node, assess the impact of dependencies, map out pathways of impact, evaluate metrics and effects, and propose mitigation strategies.
### 1. Singular Root Cause Node and Primary Target Node:
- **Singular Root Cause Node**: Based on the anomaly detected in 'petInfo_AWS::DynamoDB::Table' service’s 'requests_Sum' metric, it appears that the root cause lies within this service itself.
- **Primary Target Node**: The primary dependent service most affected by this anomaly would be 'PetSearch_AWS::ECS::Fargate', as it relies on 'petInfo_AWS::DynamoDB::Table'.
### 2. Dependencies and Their Impact:
- Since there are no explicit dependencies for 'petInfo_AWS::DynamoDB::Table', we will focus on assessing how issues originating from 'PetSearch_AWS::ECS::Fargate' might propagate to dependent services.
### 3. Pathways of Impact:
- Utilize historical anomaly metadata to map out key pathways through which issues are transmitted within the system.
- Identify any common paths or interdependencies between services that could contribute to issue propagation.
### 4. Metrics and Effects:
- Evaluate how anomalies affect critical performance metrics such as latency and availability for both the root cause node and its dependents.
### 5. Mitigation Strategies:
- Propose actionable mitigation strategies to address current issues within 'petInfo_AWS::DynamoDB::Table'.
- Suggest preventive measures to enhance system resilience against similar future anomalies.
Now let's delve into each aspect in more detail:
#### Analysis of Historical Anomaly Metadata:
The historical anomaly metadata provides insights into previous occurrences of anomalies related to 'petInfo_AWS::DynamoDB::Table'. By comparing historical data with current data, we can identify any trends or recurring patterns that may indicate underlying systemic issues contributing to anomalies.
#### Impact Assessment of Dependencies:
Since no explicit dependencies are listed for 'petInfo_AWS::DynamoDB:Table', we will focus on understanding how issues originating from dependents like 'PetSearch_AWS:ECS:Fargate' can potentially impact other services in the microservices architecture. This analysis will help us gauge the ripple effect of anomalies across interconnected services.
#### Pathways of Issue Transmission:
By examining historical anomaly metadata along with dependency information, we can map out key pathways through which anomalous behavior is transmitted within the system. This mapping will help in visualizing how anomalies propagate through interconnected services, aiding in pinpointing potential points of failure or vulnerability.
#### Evaluation of Metrics and Effects:
Analyze how anomalies affect critical performance metrics such as latency and availability for both 'petInfo_AWS:DynamoDB:Table' and its dependents like 'PetSearch_AWS:ECS:Fargate'. Understanding these effects is crucial for determining the overall impact on system performance and reliability.
#### Mitigation Strategies &amp; Preventive Measures:
Based on our findings, propose actionable mitigation strategies specifically tailored for addressing current issues within 'petInfo_AWS:DynamoDB:Table'. Additionally, suggest preventive measures aimed at enhancing system resilience against similar future anomalies by considering improvements in monitoring, fault tolerance mechanisms, or architectural adjustments if necessary.
By following this structured approach focused on causality and impact analysis within a microservices environment while utilizing historical data insights, we aim to provide comprehensive identification of both root cause node causing anomalies in service_name itself (if applicable) as well as primary target nodes most impacted by these anomalies.</t>
  </si>
  <si>
    <t xml:space="preserve">
Context:
An anomaly with a Median Absolute Deviation (MAD) score of '77.0953153622913'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2023-04-30 15:10:00
availability_Average 100.0
latency_Average 0.010747
latency_p50 0.003757
latency_p90 0.025297
latency_p95 0.043108
latency_p99 0.076788
requests_Sum 979.0
availability_Average_MAD 0.0
latency_Average_MAD 0.001719
latency_p50_MAD 0.000079
latency_p90_MAD 0.008463
latency_p95_MAD 0.007673
latency_p99_MAD 0.060876
requests_Sum_MAD 77.095315
Max_MAD_Score 77.095315
Metric_With_Max_MAD requests_Sum
Name: 170, dtype: object'
Historcal anomaly MetaData:
'{'Max_MAD_Score': 51.14977653844327, 'Metric_With_Max_MAD': 'requests_Sum', 'availability_Average': 100.0, 'availability_Average_MAD': 0.0, 'latency_Average': 0.015936166, 'latency_Average_MAD': 0.0010200829587106133, 'latency_p50': 0.004112549, 'latency_p50_MAD': 0.00011211512106450278, 'latency_p90': 0.027685686, 'latency_p90_MAD': 0.005418678340089669, 'latency_p95': 0.055121044, 'latency_p95_MAD': 0.0033013133251508617, 'latency_p99': 0.420475303, 'latency_p99_MAD': 0.021076944454481654, 'microservice': 'petInfo_AWS::DynamoDB::Table', 'requests_Sum': 609.0, 'requests_Sum_MAD': 51.14977653844327, 'timestamp': '30-04-2023 03:00'}'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</si>
  <si>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information, let's proceed with the analysis to identify the singular root cause node and primary target node, assess their impact, map out pathways of impact, evaluate metrics and effects, and propose mitigation strategies.
### Identification of Singular Root Cause Node and Primary Target Node
The anomaly has been detected in the 'petInfo_AWS::DynamoDB::Table' service's 'requests_Sum' metric with a MAD score of 77.0953153622913. From the historical data, we observe that this anomaly is significantly higher than previous anomalies (MAD score of 51.14977653844327). This indicates a deviation from normal behavior in the 'requests_Sum' metric.
#### Singular Root Cause Node
Upon examining dependencies, it is noted that the service relies on '"None."' but serves as a crucial dependency for '"lambdastatusupdater_AWS::Lambda::Function" and "PetSearch_AWS::ECS::Fargate."'
Given this information, we need to investigate both lambdastatusupdater_AWS::Lambda::Function and PetSearch_AWS::ECS::Fargate to determine if they are contributing to the anomaly.
#### Primary Target Node
The primary dependent (target node) that is most directly affected by this anomaly needs to be identified. It should be the service that relies on 'petInfo_AWS::DynamoDB::Table' and would face the most significant impact due to the anomaly in 'requests_Sum'.
### Dependencies and Their Impact
#### Influence of PetSearch_AWS::ECS::Fargate on Its Direct Dependencies
We need to analyze how issues originating from PetSearch_AWS::ECS::Fargate propagate to dependent services, affecting system performance and reliability.
### Pathways of Impact
Mapping out key pathways through which issues are transmitted within the system will provide insights into how anomalies propagate within microservices architecture.
### Metrics and Effects
Evaluation of how issues affect critical performance metrics like latency and availability will help understand their impact on system performance.
### Mitigation Strategies
Proposing actionable mitigation strategies to address current issues and suggesting preventive measures will enhance system resilience against similar future anomalies.
By addressing these aspects systematically, we can derive specific insights into dependency-related impacts, propagation mechanisms, offer recommendations for immediate resolution as well as long-term preventive strategies while emphasizing data-driven decision-making in managing microservice architectures.
</t>
  </si>
  <si>
    <t xml:space="preserve">
Context:
An anomaly with a Median Absolute Deviation (MAD) score of '74.13011092528009'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2023-04-29 20:35:00
availability_Average 100.0
latency_Average 0.008086
latency_p50 0.007566
latency_p90 0.010573
latency_p95 0.012492
latency_p99 0.027267
requests_Sum 338.0
availability_Average_MAD 0.0
latency_Average_MAD 0.000096
latency_p50_MAD 0.000124
latency_p90_MAD 0.000247
latency_p95_MAD 0.000252
latency_p99_MAD 0.002781
requests_Sum_MAD 74.130111
Max_MAD_Score 74.130111
Metric_With_Max_MAD requests_Sum
Name: 65, dtype: object'
Historcal anomaly MetaData:
'{'Max_MAD_Score': 65.23449761424648, 'Metric_With_Max_MAD': 'requests_Sum', 'availability_Average': 100.0, 'availability_Average_MAD': 0.0, 'latency_Average': 0.009562262, 'latency_Average_MAD': 0.0006740643573424631, 'latency_p50': 0.007968762, 'latency_p50_MAD': 0.0004878769468392022, 'latency_p90': 0.013460173, 'latency_p90_MAD': 0.0020213798647105373, 'latency_p95': 0.024073876, 'latency_p95_MAD': 0.006896267880494505, 'latency_p99': 0.032553221, 'latency_p99_MAD': 0.005940094714315904, 'microservice': 'Servi-searc.us-west-2.elb.amazonaws.com_remote', 'requests_Sum': 62.0, 'requests_Sum_MAD': 65.23449761424648, 'timestamp': '30-04-2023 03:10'}'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</si>
  <si>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and historical anomaly metadata, let's proceed with the analysis to identify the singular root cause node and primary target node, assess their impact on dependencies, map out pathways of impact, evaluate metrics and effects, and propose mitigation strategies.
1. Singular Root Cause Node and Primary Target Node:
- The singular root cause node for the anomaly in 'Servi-searc.us-west-2.elb.amazonaws.com_remote' can be inferred from its own metrics as well as its historical data. The primary target node is the service most impacted by this anomaly.
- From the given data, 'Servi-searc.us-west-2.elb.amazonaws.com_remote' is both the root cause and primary target node due to the detected anomaly in its 'requests_Sum' metric.
2. Dependencies and Their Impact:
- As per available information, 'Servi-searc.us-west-2.elb.amazonaws.com_remote' does not have direct dependencies but serves as a crucial dependency for 'petlistadoptions_AWS::ECS::Fargate'.
- The impact of 'petlistadoptions_AWS::ECS::Fargate' on its direct dependencies needs further investigation using additional historical data or performance logs.
3. Pathways of Impact:
- To map out key pathways through which issues are transmitted within the system, a detailed analysis of dependency relationships and communication channels between microservices is essential. This may involve examining network traffic patterns or message flow between services.
4. Metrics and Effects:
- An evaluation of how issues affect critical performance metrics like latency and availability should be conducted for both 'Servi-searc.us-west-2.elb.amazonaws.com_remote' and its dependent services.
- It's important to compare current metrics with historical benchmarks to understand deviations in system performance caused by anomalies.
5. Mitigation Strategies:
- Actionable mitigation strategies can include targeted debugging of service communication protocols, load balancing optimization, or resource allocation adjustments based on observed anomalies.
- Preventive measures may involve implementing redundancy in critical services or enhancing monitoring capabilities to detect anomalies at an earlier stage.
Outcome or Conclusion Results:
Singular Root Cause Node: Servi-searc.us-west-2.elb.amazonaws.com_remote
Primary Target Node: Servi-searc.us-west-2.elb.amazonaws.com_remote
Detailed Insights: Dependency-related impacts should be further investigated using additional historical data.
Recommendations: Propose actionable mitigation strategies based on comprehensive analysis of system performance metrics.
Data-driven Decision-making: Emphasize utilizing historical anomaly metadata for informed decision-making in managing microservice architectures.
By following these steps in analyzing current and historical data related to anomalies in microservices architecture, we aim to identify causal relationships leading to anomalous behavior within the system while proposing effective solutions for resolution and prevention.</t>
  </si>
  <si>
    <t>Training_RAG_Extensive_Prompt</t>
  </si>
  <si>
    <t xml:space="preserve">
Context:
An anomaly with a Median Absolute Deviation (MAD) score of '99.33434863987533'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2023-04-28 19:25:00
availability_Average 100.0
latency_Average 0.008801
latency_p50 0.007969
latency_p90 0.010566
latency_p95 0.015308
latency_p99 0.043783
requests_Sum 77.0
availability_Average_MAD 0.0
latency_Average_MAD 0.000145
latency_p50_MAD 0.000085
latency_p90_MAD 0.000385
latency_p95_MAD 0.003872
latency_p99_MAD 0.005504
requests_Sum_MAD 99.334349
Max_MAD_Score 99.334349
Metric_With_Max_MAD requests_Sum
Name: 65, dtype: object'
Historcal anomaly MetaData:
'{'Max_MAD_Score': 9.636914420286413, 'Metric_With_Max_MAD': 'requests_Sum', 'availability_Average': 100.0, 'availability_Average_MAD': 0.0, 'latency_Average': 0.012540878, 'latency_Average_MAD': 0.017274675407021014, 'latency_p50': 0.013080755, 'latency_p50_MAD': 0.0018530177806803686, 'latency_p90': 0.018087059, 'latency_p90_MAD': 0.01923939318014471, 'latency_p95': 0.025309127, 'latency_p95_MAD': 0.06858702891563785, 'latency_p99': 0.026775997, 'latency_p99_MAD': 0.17740085148101203, 'microservice': 'servi-searc.us-west-2.elb.amazonaws.com_remote', 'requests_Sum': 43.0, 'requests_Sum_MAD': 9.636914420286413, 'timestamp': '29-04-2023 01:40'}'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</si>
  <si>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historical anomaly metadata, and current service log, I will conduct an analysis to identify the singular root cause node and primary target node, evaluate dependencies and their impact, map out pathways of impact, assess metrics and effects, and propose mitigation strategies. Let's begin with the analysis.
### 1. Singular Root Cause Node and Primary Target Node
Based on the anomaly detected in 'Servi-searc.us-west-2.elb.amazonaws.com_remote', it is crucial to identify the singular root cause node contributing to this anomaly. Additionally, we need to pinpoint the primary target node most affected by this anomaly.
### 2. Dependencies and Their Impact
As there are no explicit dependencies mentioned for 'Servi-searc.us-west-2.elb.amazonaws.com_remote', we will focus on its role as a crucial dependency for 'petlistadoptions_AWS::ECS::Fargate'. We'll analyze how issues originating from 'petlistadoptions_AWS::ECS::Fargate' could impact 'Servi-searc.us-west-2.elb.amazonaws.com_remote' and other dependent services.
### 3. Pathways of Impact
We will map out the key pathways through which issues are transmitted within the system, highlighting how anomalies propagate from dependencies to dependents.
### 4. Metrics and Effects
The evaluation will focus on understanding how anomalies affect critical performance metrics such as latency and availability in both the root cause node ('Servi-searc.us-west-2.elb.amazonaws.com_remote') and its dependents.
### 5. Mitigation Strategies
Actionable mitigation strategies will be proposed to address the current issues detected in 'Servi-searc.us-west-2.elb.amazonaws.com_remote'. Additionally, preventive measures will be suggested to enhance system resilience against similar future anomalies.
Upon completion of this analysis, detailed insights into dependency-related impacts and propagation mechanisms will be provided along with specific recommendations for immediate resolution and long-term preventive strategies. The discussion will also emphasize data-driven decision-making in managing microservice architectures.
Let's proceed with a comprehensive analysis following these outlined steps.</t>
  </si>
  <si>
    <t xml:space="preserve">
Context:
An anomaly with a Median Absolute Deviation (MAD) score of '31.134646588617642'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2023-04-29 14:20:00
availability_Average 100.0
latency_Average 0.006137
latency_p50 0.004544
latency_p90 0.009698
latency_p95 0.013332
latency_p99 0.052578
requests_Sum 652.0
availability_Average_MAD 0.0
latency_Average_MAD 0.000525
latency_p50_MAD 0.000048
latency_p90_MAD 0.00089
latency_p95_MAD 0.004457
latency_p99_MAD 0.002161
requests_Sum_MAD 31.134647
Max_MAD_Score 31.134647
Metric_With_Max_MAD requests_Sum
Name: 35, dtype: object'
Historcal anomaly MetaData:
'{'Max_MAD_Score': 44.478066555168056, 'Metric_With_Max_MAD': 'requests_Sum', 'availability_Average': 91.55172414, 'availability_Average_MAD': 0.0, 'latency_Average': 0.016579646, 'latency_Average_MAD': 0.0024071284990290908, 'latency_p50': 0.004634149, 'latency_p50_MAD': 0.00011452138446513748, 'latency_p90': 0.020866854, 'latency_p90_MAD': 0.0010064667399358582, 'latency_p95': 0.069343349, 'latency_p95_MAD': 0.0048263224149123814, 'latency_p99': 0.221817382, 'latency_p99_MAD': 0.004611887725641043, 'microservice': 'PetSearch_AWS::ECS::Fargate', 'requests_Sum': 580.0, 'requests_Sum_MAD': 44.478066555168056, 'timestamp': '30-04-2023 03:00'}'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</si>
  <si>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context, I will analyze the anomaly detected in the 'PetSearch_AWS::ECS::Fargate' service's 'requests_Sum' metric and identify the singular root cause node and primary target node. Additionally, I will assess the impact on dependencies, map out pathways of impact, evaluate metrics and effects, and propose mitigation strategies.
### 1. Singular Root Cause Node and Primary Target Node
#### Singular Root Cause Node:
The 'PetSearch_AWS::ECS::Fargate' service itself is identified as the singular root cause node due to the anomaly in its 'requests_Sum' metric.
#### Primary Target Node:
The primary target node most directly affected by this anomaly is 'petlistadoptions_AWS::ECS::Fargate', as it relies on 'PetSearch_AWS::ECS::Fargate'. This dependency faces the most significant impact due to the anomaly in 'requests_Sum'.
### 2. Dependencies and Their Impact
The dependencies of 'PetSearch_AWS::ECS::Fargate' include '"169.254.170.2_remote, AWSSimpleSystemsManagement_AWS::AWSSimpleSystemsManagement, petInfo_AWS::DynamoDB::Table, S3_AWS::S3."'. These dependencies play critical roles in supporting the functionality of 'PetSearch_AWS::ECS::Fargate'. An issue with any of these dependencies could potentially lead to anomalies in the performance metrics of 'PetSearch'.
### 3. Pathways of Impact
The issues originating from 'PetSearch_AWS::ECS::Fargate' could propagate to dependent services such as 'petlistadoptions_AWS::ECS::Fargate'. The pathway of impact involves potential disruptions in communication or data flow between these services.
### 4. Metrics and Effects
- Latency: The historical data indicates an increase in latency during anomalies.
- Availability: Anomalies may lead to a decrease in availability as observed from historical data.
### 5. Mitigation Strategies
To address the current issues and prevent similar future anomalies:
- Conduct a thorough investigation into each dependency to identify potential issues that could contribute to anomalies.
- Implement enhanced monitoring and alerting systems for early anomaly detection.
- Consider implementing fault-tolerant mechanisms within dependent services to mitigate impacts from anomalies originating from critical services like 'PetSearch'.
- Regularly review system architecture for potential optimizations.
By focusing on data-driven decision-making, these recommendations aim to improve system resilience against similar future anomalies within microservices architecture.
In conclusion, by identifying the singular root cause node as well as pinpointing the primary target node most impacted by the anomaly, we can develop targeted strategies for resolution and prevention while understanding how dependencies contribute to issue propagation within microservices architecture.
</t>
  </si>
  <si>
    <t xml:space="preserve">Based on the provided context, I will begin by addressing each objective and providing a logical analysis of the anomaly detected in the 'petInfo_AWS::DynamoDB::Table' service's 'requests_Sum' metric.
### Singular Root Cause Node and Primary Target Node Identification:
#### Singular Root Cause Node:
The 'petInfo_AWS::DynamoDB::Table' service itself is identified as the singular root cause node for the anomaly due to the significant deviation in its 'requests_Sum' metric, as indicated by the MAD score of 65.23449761424648. This suggests that an issue within this specific service has led to the anomaly.
#### Primary Target Node:
As for the primary target node, we need to identify the most directly affected dependent service or declare 'petInfo_AWS::DynamoDB::Table' itself if no significant impact is found. 
### Dependencies and Their Impact:
The service relies on Lambdastatusupdater_AWS::Lambda::Function and PetSearch_AWS::ECS::Fargate as crucial dependencies. Analyzing how these dependencies impact or are impacted by anomalies is essential for understanding their role in this situation.
### Pathways of Impact:
Mapping out key pathways through which issues are transmitted within the system will provide insights into how anomalies propagate through dependencies and dependents.
### Metrics and Effects:
Evaluating how anomalies affect critical performance metrics like latency and availability will help us understand their broader effects on system performance and reliability.
### Mitigation Strategies:
Proposing actionable mitigation strategies to address current issues, as well as suggesting preventive measures to enhance system resilience against similar future anomalies, will be crucial for resolving this anomaly effectively.
Now, let's delve into each aspect systematically to derive a comprehensive understanding of the anomaly's root cause and primary target node, along with its impact on dependencies and dependents.
1. **Singular Root Cause Node**:
- The MAD score of 65.23449761424648 indicates a significant deviation in the 'requests_Sum' metric of 'petInfo_AWS::DynamoDB::Table', leading us to conclude that this service is indeed the singular root cause node for this anomaly.
2. **Primary Target Node**:
- We need to analyze Lambdastatusupdater_AWS::Lambda::Function and PetSearch_AWS::ECS: :Fargate to identify which dependent service is most significantly impacted by this anomaly.
3. **Dependencies and Their Impact**:
- Since there are no direct dependencies identified in this scenario, we can focus on assessing how issues originating from PetSearch_AWS: :ECS: :Fargate propagate to dependent services.
4. **Pathways of Impact**:
- Mapping out pathways through which issues are transmitted within the system involves tracing how anomalies spread from one component or service to another, highlighting potential points of failure or vulnerability.
5. **Metrics and Effects**:
- Evaluating how anomalies affect critical performance metrics such as latency and availability will provide insights into their broader effects on system performance.
6. **Mitigation Strategies**:
- Proposing actionable mitigation strategies involves identifying potential solutions specific to addressing current issues while also suggesting preventive measures aimed at enhancing system resilience against similar future anomalies.
By systematically addressing these aspects based on available data, we can derive detailed insights into dependency-related impacts, propagation mechanisms, relevant metrics affected by anomalies, along with actionable mitigation strategies tailored towards resolving current issues while fortifying against future occurrences.
</t>
  </si>
  <si>
    <t>Based on the provided information, let's proceed with the analysis to identify the singular root cause node and primary target node, assess dependencies and their impact, map out pathways of impact, evaluate metrics and effects, and propose mitigation strategies.
### 1. Singular Root Cause Node and Primary Target Node
- **Singular Root Cause Node**: Based on the MAD score of '77.0953153622913' in the 'requests_Sum' metric for 'petInfo_AWS::DynamoDB::Table', this service itself appears to be the root cause of the anomaly.
- **Primary Target Node**: The primary dependent service most directly affected by this anomaly should be 'PetSearch_AWS::ECS::Fargate', as it relies on 'petInfo_AWS::DynamoDB::Table'.
### 2. Dependencies and Their Impact
Given that the service has no explicit dependencies but serves as a crucial dependency for 'lambdastatusupdater_AWS::Lambda::Function' and 'PetSearch_AWS::ECS::Fargate', it's essential to analyze how these dependent services are impacted.
### 3. Pathways of Impact
- The issues from 'petInfo_AWS::DynamoDB::Table' can directly affect its dependents, leading to potential performance degradation in Lambdastatusupdater and PetSearch services.
### 4. Metrics and Effects
The anomalies in 'requests_Sum' can significantly impact system performance metrics like latency and availability for both direct dependents.
### 5. Mitigation Strategies
#### Immediate Resolution:
- Conduct a thorough investigation into the root cause within petInfo_AWS::DynamoDB:Table.
- Implement targeted fixes or optimizations to address any underlying issues leading to anomalies.
#### Long-term Preventive Strategies:
- Enhance monitoring capabilities to detect anomalies earlier.
- Consider architectural changes or optimizations to mitigate potential future anomalies.
By considering these aspects, we can gain detailed insights into dependency-related impacts, propagation mechanisms, propose actionable mitigation strategies for immediate resolution, suggest preventive measures for long-term resilience enhancement against similar future anomalies.
This data-driven decision-making approach is crucial for managing microservice architectures effectively.
Would you like further analysis or specific recommendations based on this assessment?</t>
  </si>
  <si>
    <t xml:space="preserve">
Context:
An anomaly with a Median Absolute Deviation (MAD) score of '74.13011092528009'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2023-04-29 20:35:00
availability_Average 100.0
latency_Average 0.008086
latency_p50 0.007566
latency_p90 0.010573
latency_p95 0.012492
latency_p99 0.027267
requests_Sum 338.0
availability_Average_MAD 0.0
latency_Average_MAD 0.000096
latency_p50_MAD 0.000124
latency_p90_MAD 0.000247
latency_p95_MAD 0.000252
latency_p99_MAD 0.002781
requests_Sum_MAD 74.130111
Max_MAD_Score 74.130111
Metric_With_Max_MAD requests_Sum
Name: 65, dtype: object'
Historcal anomaly MetaData:
'{'Max_MAD_Score': 9.636914420286413, 'Metric_With_Max_MAD': 'requests_Sum', 'availability_Average': 100.0, 'availability_Average_MAD': 0.0, 'latency_Average': 0.012540878, 'latency_Average_MAD': 0.017274675407021014, 'latency_p50': 0.013080755, 'latency_p50_MAD': 0.0018530177806803686, 'latency_p90': 0.018087059, 'latency_p90_MAD': 0.01923939318014471, 'latency_p95': 0.025309127, 'latency_p95_MAD': 0.06858702891563785, 'latency_p99': 0.026775997, 'latency_p99_MAD': 0.17740085148101203, 'microservice': 'servi-searc.us-west-2.elb.amazonaws.com_remote', 'requests_Sum': 43.0, 'requests_Sum_MAD': 9.636914420286413, 'timestamp': '29-04-2023 01:40'}'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</si>
  <si>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context, historical anomaly metadata, and current service log, let's proceed with the analysis to identify the singular root cause node and primary target node of the anomaly in the 'Servi-searc.us-west-2.elb.amazonaws.com_remote' service.
### 1. Singular Root Cause Node and Primary Target Node Identification:
Based on the provided information, it is observed that there are no explicit dependencies for the 'Servi-searc.us-west-2.elb.amazonaws.com_remote' service. However, it serves as a crucial dependency for 'petlistadoptions_AWS::ECS::Fargate'. Given this information, we can consider 'petlistadoptions_AWS::ECS::Fargate' as a potential root cause or primary target node.
### 2. Dependencies and Their Impact:
Since there are no explicit dependencies mentioned for 'Servi-searc.us-west-2.elb.amazonaws.com_remote', we will focus on assessing how issues originating from 'petlistadoptions_AWS::ECS::Fargate' could propagate to dependent services and affect system performance and reliability.
### 3. Pathways of Impact:
Although direct dependencies are not specified, we can explore potential pathways through which issues from 'petlistadoptions_AWS::ECS::Fargate' might be transmitted within the system based on their role in impacting other services.
### 4. Metrics and Effects:
The current anomaly in the 'requests_Sum' metric of 'Servi-searc.us-west-2.elb.amazonaws.com_remote' indicates a deviation with a MAD score of 74.13011092528009. It's essential to evaluate how this deviation affects critical performance metrics like latency and availability within both 'Servi-searc.us-west-2.elb.amazonaws.com_remote' itself as well as any potential dependent services such as 'petlistadoptions_AWS::ECS::Fargate'.
### 5. Mitigation Strategies:
#### Immediate Resolution:
- Investigate further into historical anomalies to understand patterns leading to such deviations.
- Perform targeted monitoring of both latency and availability metrics for immediate remediation efforts.
#### Long-term Preventive Strategies:
- Implement enhanced monitoring mechanisms specifically targeting requests handling within microservices architecture.
- Develop automated anomaly detection algorithms to proactively identify similar future anomalies.
By considering these factors, we can draw insights into dependency-related impacts, propagation mechanisms, provide specific recommendations for resolution strategies, and suggest preventive measures to enhance system resilience against similar future anomalies.
Considering all these aspects will enable us to effectively pinpoint the singular root cause node causing the anomaly in the service while also identifying or confirming {service_name} itself as the primary target node most impacted by this anomaly.
</t>
  </si>
  <si>
    <t>Synthetic_RAG_Focused_Prompt</t>
  </si>
  <si>
    <t xml:space="preserve">
Context:
An anomaly with a Median Absolute Deviation (MAD) score of '99.33434863987533'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2023-04-28 19:25:00
availability_Average 100.0
latency_Average 0.008801
latency_p50 0.007969
latency_p90 0.010566
latency_p95 0.015308
latency_p99 0.043783
requests_Sum 77.0
availability_Average_MAD 0.0
latency_Average_MAD 0.000145
latency_p50_MAD 0.000085
latency_p90_MAD 0.000385
latency_p95_MAD 0.003872
latency_p99_MAD 0.005504
requests_Sum_MAD 99.334349
Max_MAD_Score 99.334349
Metric_With_Max_MAD requests_Sum
Name: 65, dtype: object'
Historcal Anomalies MetaData:
'{'Max_MAD_Score': 65.23449761424648, 'Metric_With_Max_MAD': 'requests_Sum', 'availability_Average': 100.0, 'availability_Average_MAD': 0.0, 'latency_Average': 0.009562262, 'latency_Average_MAD': 0.0006740643573424631, 'latency_p50': 0.007968762, 'latency_p50_MAD': 0.0004878769468392022, 'latency_p90': 0.013460173, 'latency_p90_MAD': 0.0020213798647105373, 'latency_p95': 0.024073876, 'latency_p95_MAD': 0.006896267880494505, 'latency_p99': 0.032553221, 'latency_p99_MAD': 0.005940094714315904, 'microservice': 'Servi-searc.us-west-2.elb.amazonaws.com_remote', 'requests_Sum': 62.0, 'requests_Sum_MAD': 65.23449761424648, 'timestamp': '30-04-2023 03:10'}'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</si>
  <si>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
Context:
An anomaly with a Median Absolute Deviation (MAD) score of '50.40847542919047'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2023-04-29 07:50:00
availability_Average 100.0
latency_Average 0.008048
latency_p50 0.007615
latency_p90 0.010288
latency_p95 0.01194
latency_p99 0.021188
requests_Sum 244.0
availability_Average_MAD 0.0
latency_Average_MAD 0.543312
latency_p50_MAD 0.000079
latency_p90_MAD 0.00039
latency_p95_MAD 0.013316
latency_p99_MAD 16.513555
requests_Sum_MAD 50.408475
Max_MAD_Score 50.408475
Metric_With_Max_MAD requests_Sum
Name: 65, dtype: object'
Historcal Anomalies MetaData:
'{'Max_MAD_Score': 65.23449761424648, 'Metric_With_Max_MAD': 'requests_Sum', 'availability_Average': 100.0, 'availability_Average_MAD': 0.0, 'latency_Average': 0.009562262, 'latency_Average_MAD': 0.0006740643573424631, 'latency_p50': 0.007968762, 'latency_p50_MAD': 0.0004878769468392022, 'latency_p90': 0.013460173, 'latency_p90_MAD': 0.0020213798647105373, 'latency_p95': 0.024073876, 'latency_p95_MAD': 0.006896267880494505, 'latency_p99': 0.032553221, 'latency_p99_MAD': 0.005940094714315904, 'microservice': 'Servi-searc.us-west-2.elb.amazonaws.com_remote', 'requests_Sum': 62.0, 'requests_Sum_MAD': 65.23449761424648, 'timestamp': '30-04-2023 03:10'}'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</si>
  <si>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Based on the provided context and data, let's proceed with the analysis to identify the singular root cause node and the primary target node affected by the anomaly in the 'Servi-searc.us-west-2.elb.amazonaws.com_remote' service.
### 1. Identification of Singular Root Cause Node:
#### Evaluation of Dependencies:
The service 'Servi-searc.us-west-2.elb.amazonaws.com_remote' does not have any direct dependencies listed. However, it serves as a crucial dependency for 'petlistadoptions_AWS::ECS::Fargate'. This implies that any issues within 'Servi-searc.us-west-2.elb.amazonaws.com_remote' could potentially impact 'petlistadoptions_AWS::ECS::Fargate'.
#### Analysis of Anomaly Metrics:
The anomaly is detected in the 'requests_Sum' metric, with a Median Absolute Deviation (MAD) score of 50.40847542919047. This signifies a significant deviation from normal behavior.
#### Historical Data Insight:
Referring to historical anomalies metadata, a previous anomaly with a higher MAD score (65.23449761424648) was observed on '30-04-2023 03:10', also in the 'requests_Sum' metric.
#### Conclusion for Singular Root Cause Node:
Considering the lack of direct dependencies and the historical pattern, it is likely that internal issues within 'Servi-searc.us-west-2.elb.amazonaws.com_remote' are contributing to these anomalies. The root cause node is identified as 'Servi-searc.us-west-2.elb.amazonaws.com_remote'.
### 2. Identification of Primary Target Node:
Given that there are no explicit dependents mentioned, we will consider services relying directly on 'Servi-searc.us-west-2.elb.amazonaws.com_remote'. If no significant impact is found from available data, we will declare 'Servi-searc.us-west-2.elb.amazonaws.com_remote' as the primary target node.
### Assessment of Impact on Dependent Services:
As there is no specific information about dependent services, we cannot determine a primary target node based solely on available data.
### Conclusion for Primary Target Node:
Based on available information, and without explicit details about dependents, we conclude that 'Servi-searc.us-west-2.elb.amazonaws.com_remote' itself is deemed as the primary target node due to lack of conclusive evidence pointing to another dependent service being significantly impacted.
### Operational and Integration Challenges Faced by Affected Nodes:
The anomalies observed in 'requests_Sum' indicate potential operational challenges within 'Servi-searc.us-west-2.elb.amazonaws.com_remote', impacting its functionality and potentially causing disruptions downstream to services relying on it such as ‘petlistadoptions_AWS::ECS::Fargate’.
In summary,
**Singular Root Cause Node**: Servi-searc.us-west-2.elb.amazonaws.com_remote
**Primary Target Node**: Servi-searc.us-west-2.elb.amazonaws.com_remote
The dependencies and dependents contribute to propagating issues by creating interdependencies within the microservices architecture where issues in one component can cascade down affecting others downstream.
This concludes our analysis based on available information.
</t>
  </si>
  <si>
    <t xml:space="preserve">
Context:
An anomaly with a Median Absolute Deviation (MAD) score of '65.23449761424648'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2023-04-30 09:00:00
availability_Average 100.0
latency_Average 0.014031
latency_p50 0.004024
latency_p90 0.029338
latency_p95 0.053313
latency_p99 0.383528
requests_Sum 811.0
availability_Average_MAD 0.0
latency_Average_MAD 0.002136
latency_p50_MAD 0.000123
latency_p90_MAD 0.000453
latency_p95_MAD 0.002531
latency_p99_MAD 0.011958
requests_Sum_MAD 65.234498
Max_MAD_Score 65.234498
Metric_With_Max_MAD requests_Sum
Name: 170, dtype: object'
Historcal Anomalies MetaData:
'{'Max_MAD_Score': 51.14977653844327, 'Metric_With_Max_MAD': 'requests_Sum', 'availability_Average': 100.0, 'availability_Average_MAD': 0.0, 'latency_Average': 0.015936166, 'latency_Average_MAD': 0.0010200829587106133, 'latency_p50': 0.004112549, 'latency_p50_MAD': 0.00011211512106450278, 'latency_p90': 0.027685686, 'latency_p90_MAD': 0.005418678340089669, 'latency_p95': 0.055121044, 'latency_p95_MAD': 0.0033013133251508617, 'latency_p99': 0.420475303, 'latency_p99_MAD': 0.021076944454481654, 'microservice': 'petInfo_AWS::DynamoDB::Table', 'requests_Sum': 609.0, 'requests_Sum_MAD': 51.14977653844327, 'timestamp': '30-04-2023 03:00'}'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</si>
  <si>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**Analysis of Anomaly in 'petInfo_AWS::DynamoDB::Table' Service**
1. **Identification of Singular Root Cause Node:**
- Given that the service has no explicit dependencies, we need to focus on its role as a dependency for other services, namely 'lambdastatusupdater_AWS::Lambda::Function' and 'PetSearch_AWS::ECS::Fargate'.
- The anomaly detected in the 'requests_Sum' metric indicates a deviation from normal behavior.
- By analyzing the historical data, it is evident that the anomaly score of 65.23449761424648 is higher than the previous maximum anomaly score of 51.14977653844327.
- Considering this, it is probable that the root cause lies within the 'petInfo_AWS::DynamoDB::Table' service itself rather than any external dependencies.
2. **Identification of Primary Target Node:**
- The primary target node would be the service most directly impacted by this anomaly. In this case, it would be either 'lambdastatusupdater_AWS::Lambda::Function' or 'PetSearch_AWS::ECS::Fargate'.
- However, based on the provided data and without specific impact metrics for these dependent services, we cannot definitively identify which one is most affected.
- If no significant impact can be determined from available data, then we declare 'petInfo_AWS::DynamoDB::Table' itself as the primary target node.
3. **Assessment of Impact on Dependent Services:**
- Without direct impact metrics for dependent services, it's challenging to assess their operational and integration challenges caused by this anomaly.
- To fully understand the impact on dependent services and their challenges within the architecture, detailed analysis and correlation with their respective metrics are necessary.
4. **Outcome or Conclusion Results:**
- Singular Root Cause Node: petInfo_AWS::DynamoDB::Table
- Primary Target Node: petInfo_AWS::DynamoDB::Table (due to lack of specific impact metrics for dependent services)
- Dependencies and dependents contribute to issue propagation by forming a chain where anomalies in one service can potentially affect others down the line.
In conclusion, based on available data and historical trends, it is likely that an internal issue within 'petInfo_AWS::DynamoDB::Table' led to this anomaly. Further investigation into its internal processes and interactions with dependent services is warranted to gain deeper insights into causality and potential resolutions.</t>
  </si>
  <si>
    <t xml:space="preserve">
Context:
An anomaly with a Median Absolute Deviation (MAD) score of '77.0953153622913'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2023-04-30 15:10:00
availability_Average 100.0
latency_Average 0.010747
latency_p50 0.003757
latency_p90 0.025297
latency_p95 0.043108
latency_p99 0.076788
requests_Sum 979.0
availability_Average_MAD 0.0
latency_Average_MAD 0.001719
latency_p50_MAD 0.000079
latency_p90_MAD 0.008463
latency_p95_MAD 0.007673
latency_p99_MAD 0.060876
requests_Sum_MAD 77.095315
Max_MAD_Score 77.095315
Metric_With_Max_MAD requests_Sum
Name: 170, dtype: object'
Historcal Anomalies MetaData:
'{'Max_MAD_Score': 51.14977653844327, 'Metric_With_Max_MAD': 'requests_Sum', 'availability_Average': 100.0, 'availability_Average_MAD': 0.0, 'latency_Average': 0.015936166, 'latency_Average_MAD': 0.0010200829587106133, 'latency_p50': 0.004112549, 'latency_p50_MAD': 0.00011211512106450278, 'latency_p90': 0.027685686, 'latency_p90_MAD': 0.005418678340089669, 'latency_p95': 0.055121044, 'latency_p95_MAD': 0.0033013133251508617, 'latency_p99': 0.420475303, 'latency_p99_MAD': 0.021076944454481654, 'microservice': 'petInfo_AWS::DynamoDB::Table', 'requests_Sum': 609.0, 'requests_Sum_MAD': 51.14977653844327, 'timestamp': '30-04-2023 03:00'}'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</si>
  <si>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
Context:
An anomaly with a Median Absolute Deviation (MAD) score of '74.13011092528009'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2023-04-29 20:35:00
availability_Average 100.0
latency_Average 0.008086
latency_p50 0.007566
latency_p90 0.010573
latency_p95 0.012492
latency_p99 0.027267
requests_Sum 338.0
availability_Average_MAD 0.0
latency_Average_MAD 0.000096
latency_p50_MAD 0.000124
latency_p90_MAD 0.000247
latency_p95_MAD 0.000252
latency_p99_MAD 0.002781
requests_Sum_MAD 74.130111
Max_MAD_Score 74.130111
Metric_With_Max_MAD requests_Sum
Name: 65, dtype: object'
Historcal Anomalies MetaData:
'{'Max_MAD_Score': 65.23449761424648, 'Metric_With_Max_MAD': 'requests_Sum', 'availability_Average': 100.0, 'availability_Average_MAD': 0.0, 'latency_Average': 0.009562262, 'latency_Average_MAD': 0.0006740643573424631, 'latency_p50': 0.007968762, 'latency_p50_MAD': 0.0004878769468392022, 'latency_p90': 0.013460173, 'latency_p90_MAD': 0.0020213798647105373, 'latency_p95': 0.024073876, 'latency_p95_MAD': 0.006896267880494505, 'latency_p99': 0.032553221, 'latency_p99_MAD': 0.005940094714315904, 'microservice': 'Servi-searc.us-west-2.elb.amazonaws.com_remote', 'requests_Sum': 62.0, 'requests_Sum_MAD': 65.23449761424648, 'timestamp': '30-04-2023 03:10'}'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</si>
  <si>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Based on the provided context, I will proceed with the analysis to identify the singular root cause node and the primary target node impacted by the anomaly in the 'Servi-searc.us-west-2.elb.amazonaws.com_remote' service's 'requests_Sum' metric. I will utilize both current and historical data to support my analysis.
### Singular Root Cause Node Identification:
Given that there are no explicit dependencies listed for the 'Servi-searc.us-west-2.elb.amazonaws.com_remote' service, we can consider it as a standalone component in this context. However, it serves as a crucial dependency for 'petlistadoptions_AWS::ECS::Fargate.'
#### Analysis of Singular Root Cause:
The anomaly with a MAD score of 74.13011092528009 in the 'requests_Sum' metric of 'Servi-searc.us-west-2.elb.amazonaws.com_remote' indicates a significant deviation from normal behavior. This could be attributed to factors such as increased traffic, unexpected usage patterns, or underlying issues within the service itself.
### Primary Target Node Identification:
As per the provided information, there are no explicit dependents mentioned for the 'Servi-searc.us-west-2.elb.amazonaws.com_remote' service. Therefore, we can consider this service itself as the primary target node impacted by this anomaly.
#### Summary and Conclusion:
1. **Singular Root Cause Node**: The root cause of the anomaly in 'Servi-searc.us-west-2.elb.amazonaws.com_remote' is likely internal to this specific service, potentially related to sudden spikes in request volume or issues within its processing logic.
2. **Primary Target Node**: The primary target node impacted by this anomaly is identified as 'Servi-searc.us-west-2.elb.amazonaws.com_remote' itself due to lack of explicitly defined dependents.
3. **Impact Assessment**: As there are no explicit dependents mentioned, further investigation is warranted to understand any potential cascading effects within the microservices architecture and operational challenges faced by affected nodes.
By considering these findings and utilizing historical data along with current metrics, we have identified both the singular root cause node and primary target node impacted by the anomaly in question.
</t>
  </si>
  <si>
    <t>Training_RAG_Foucsed_Prompt</t>
  </si>
  <si>
    <t xml:space="preserve">Based on the provided context and data, let's proceed with the analysis to identify the singular root cause node and the primary target node for the anomaly detected in the 'Servi-searc.us-west-2.elb.amazonaws.com_remote' service's 'requests_Sum' metric.
### 1. Identifying the Singular Root Cause Node:
Since there are no explicit dependencies listed for the 'Servi-searc.us-west-2.elb.amazonaws.com_remote' service, we need to consider its role within the architecture as well as any historical patterns of anomalies. Based on the historical data, we observe that there is a significant increase in MAD score for 'requests_Sum' metric on a specific timestamp.
#### Analysis of Historical Data:
The historical anomaly metadata indicates that on '30-04-2023 03:10', there was a spike in MAD score for 'requests_Sum', reaching 65.23449761424648. This suggests that there might be an ongoing issue related to handling requests within this service.
#### Conclusion - Singular Root Cause Node:
Based on this analysis, it is reasonable to conclude that 'Servi-searc.us-west-2.elb.amazonaws.com_remote' itself is likely serving as the singular root cause node for this anomaly, especially considering its critical role in managing incoming requests.
### 2. Identifying the Primary Target Node:
The primary target node represents a dependent service most directly impacted by the anomaly in 'Servi-searc.us-west-2.elb.amazonaws.com_remote'.
Given that 'petlistadoptions_AWS::ECS::Fargate' relies on 'Servi-searc.us-west-2.elb.amazonaws.com_remote', it is crucial to assess its potential impact due to anomalies in request handling.
#### Impact Assessment:
Without specific metrics or logs related to 'petlistadoptions_AWS::ECS::Fargate', it's challenging to quantify its exact impact. However, it can be inferred that any issues with request handling in 'Servi-searc.us-west-2.elb.amazonaws.com_remote' could potentially affect downstream services like 'petlistadoptions_AWS::ECS::Fargate', leading to degraded performance or availability issues.
#### Conclusion - Primary Target Node:
In absence of detailed metrics from dependent services, we would declare 'petlistadoptions_AWS::ECS::Fargate' as the primary target node based on its direct dependency relationship with 'Servi-searc.us-west-2.elb.amazonaws.com_remote'.
### Operational and Integration Challenges Faced by Affected Nodes:
The affected nodes within this microservices architecture may face operational challenges such as increased latency, reduced availability, or even potential disruptions in processing incoming requests and serving downstream dependencies. Integration challenges could arise from cascading effects of anomalies impacting downstream services leading to overall degradation of user experience and system performance.
In summary, based on our analysis, we have identified "Servi-searc.us-west-2.elb.amazonaws.com_remote" as the singular root cause node for this anomaly and declared "petlistadoptions_AWS::ECS::Fargate" as the primary target node most impacted by this anomaly within the microservices architecture.
This analysis provides valuable insights into understanding causality and impact within the microservices environment, guiding subsequent investigation and mitigation efforts effectively.
</t>
  </si>
  <si>
    <t xml:space="preserve">
Context:
An anomaly with a Median Absolute Deviation (MAD) score of '31.134646588617642'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2023-04-29 14:20:00
availability_Average 100.0
latency_Average 0.006137
latency_p50 0.004544
latency_p90 0.009698
latency_p95 0.013332
latency_p99 0.052578
requests_Sum 652.0
availability_Average_MAD 0.0
latency_Average_MAD 0.000525
latency_p50_MAD 0.000048
latency_p90_MAD 0.00089
latency_p95_MAD 0.004457
latency_p99_MAD 0.002161
requests_Sum_MAD 31.134647
Max_MAD_Score 31.134647
Metric_With_Max_MAD requests_Sum
Name: 35, dtype: object'
Historcal Anomalies MetaData:
'{'Max_MAD_Score': 44.478066555168056, 'Metric_With_Max_MAD': 'requests_Sum', 'availability_Average': 91.55172414, 'availability_Average_MAD': 0.0, 'latency_Average': 0.016579646, 'latency_Average_MAD': 0.0024071284990290908, 'latency_p50': 0.004634149, 'latency_p50_MAD': 0.00011452138446513748, 'latency_p90': 0.020866854, 'latency_p90_MAD': 0.0010064667399358582, 'latency_p95': 0.069343349, 'latency_p95_MAD': 0.0048263224149123814, 'latency_p99': 0.221817382, 'latency_p99_MAD': 0.004611887725641043, 'microservice': 'PetSearch_AWS::ECS::Fargate', 'requests_Sum': 580.0, 'requests_Sum_MAD': 44.478066555168056, 'timestamp': '30-04-2023 03:00'}'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</si>
  <si>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data and historical anomalies metadata, let's analyze and identify the singular root cause node and primary target node for the anomaly detected in the 'petInfo_AWS::DynamoDB::Table' service's 'requests_Sum' metric.
### 1. Identifying the Singular Root Cause Node:
- The 'petInfo_AWS::DynamoDB::Table' service does not have any direct dependencies but is a crucial dependency for 'lambdastatusupdater_AWS::Lambda::Function' and 'PetSearch_AWS::ECS::Fargate'.
- The anomaly is observed in the 'requests_Sum' metric, with a MAD score of 65.234498.
- Comparing with historical data, a previous anomaly with a MAD score of 51.149776 was recorded on 30-04-2023 at 03:00.
**Analysis:**
From this information, it can be inferred that the root cause node could be within the 'petInfo_AWS::DynamoDB::Table' service itself or in its interaction with dependent services. Given that no direct dependencies are reported, it is likely that an internal issue within 'petInfo_AWS::DynamoDB::Table' or its interaction with dependent services led to this anomaly.
### 2. Identifying the Primary Target Node:
- The primary target node is the most directly impacted dependent service due to the anomaly in 'requests_Sum'.
**Analysis:**
- Based on available data, there are two dependent services: 'lambdastatusupdater_AWS::Lambda::Function' and 'PetSearch_AWS::ECS:Fargate'. By assessing their reliance on metrics from 'petInfo_AWS:DynamoDB:Table', we can determine which one has been most significantly impacted by this anomaly.
### Conclusion Results:
- Singular Root Cause Node: It appears that based on available information, the root cause of this anomaly may lie within the interactions of petInfo_AWS:DynamoDB:Table itself or its communication with dependent services.
- Primary Target Node: Further analysis is required to identify whether 'lambdastatusupdater_AWS:Lamda:Function' or 'PetSearch:Aws:Ecs:Fargate' has been most affected by this anomaly.
By focusing on these nodes and their interactions, we can assess how dependencies contribute to issues and understand operational challenges faced by affected nodes within our microservices architecture.</t>
  </si>
  <si>
    <t>Based on the provided context, I will begin by identifying the singular root cause node among the dependencies and dependents. Then, I will pinpoint the primary target node most directly affected by this anomaly.
### Singular Root Cause Node Identification:
Upon analyzing the data and historical anomalies metadata, it is evident that the 'petInfo_AWS::DynamoDB::Table' service itself is the singular root cause of the anomaly. The 'requests_Sum' metric for this service has a Median Absolute Deviation (MAD) score of '77.0953153622913', indicating a significant deviation from normal behavior.
The historical data also shows that in a prior instance, there was an anomaly with a MAD score of '51.14977653844327' in the same 'requests_Sum' metric. This consistency in anomalies points towards an internal issue within the 'petInfo_AWS::DynamoDB::Table' service rather than an external dependency causing these deviations.
### Primary Target Node Identification:
As for identifying the primary target node most directly affected by this anomaly, since there are no explicit dependencies listed for 'petInfo_AWS::DynamoDB::Table', we need to consider its dependents - 'lambdastatusupdater_AWS::Lambda::Function' and 'PetSearch_AWS::ECS::Fargate'.
Given that there is no direct information available on how these dependents interact with or rely on metrics from 'petInfo_AWS::DynamoDB::Table', it's challenging to pinpoint a specific primary target node from the given data. Therefore, in absence of clear evidence from provided data, we can declare 'petInfo_AWS::DynamoDB::Table' itself as the primary target node since it directly experiences anomalies in its metrics.
### Impact Assessment:
The impact on dependent services such as 'lambdastatusupdater_AWS::Lambda::Function' and 'PetSearch_AWS::ECS::Fargate' cannot be conclusively determined based on available information. However, it is essential to conduct further investigation into how these services interact with and rely on data or functionalities provided by 'petInfo_AWS:DynamoDB:Table'. Understanding these interactions will help assess their impact and any operational or integration challenges they may face due to anomalies in petInfo's metrics.
In conclusion, based on current and historical data analysis, we identify "petInfo_AWS:DynamoDB:Table" as both the singular root cause node and declare "petInfo_AWS:DynamoDB:Table" itself as the primary target node due to lack of clear evidence pointing towards another specific dependent being significantly impacted by this anomaly.
This assessment provides guidance for subsequent investigation efforts into understanding how anomalies within "petInfo:Aws:Dynamodb:table" can affect its own operations as well as those of its dependents.</t>
  </si>
  <si>
    <t>petlistadoptions_AWS::ECS::Fargate</t>
  </si>
  <si>
    <t>petInfo_ AWS: ::DynamoDB_ Table</t>
  </si>
  <si>
    <t>petsite</t>
  </si>
  <si>
    <t>petInfo_AWS:DynamoDB:Table</t>
  </si>
  <si>
    <t>'Servi-searc.us-west-2.elb.amazonaws.com_remote'</t>
  </si>
  <si>
    <t>petlistadoptions_AWS::ECS::Fargate.</t>
  </si>
  <si>
    <t>PetSite'</t>
  </si>
  <si>
    <t>PetSearch_AWS::ECS::Fargate's</t>
  </si>
  <si>
    <t>'petlistadoptions_AWS::ECS::Fargate</t>
  </si>
  <si>
    <t>PetSearch_AWS: ECS: Fargate</t>
  </si>
  <si>
    <t>PetSearch_AWS:ECS:Fargate</t>
  </si>
  <si>
    <t>lambdastatusupdater_AWS:Lamda:Function</t>
  </si>
  <si>
    <t>payforadoption_AWS::ECS::Container</t>
  </si>
  <si>
    <t>lambdastatusupdater_AWS::Lambda::Function</t>
  </si>
  <si>
    <t>GT_Root Cause Node</t>
  </si>
  <si>
    <t>PetSite</t>
  </si>
  <si>
    <t>GT_Target Node</t>
  </si>
  <si>
    <t>Strict Evaluation</t>
  </si>
  <si>
    <t>Focused Evaluation</t>
  </si>
  <si>
    <t>Extensive Evaluation</t>
  </si>
  <si>
    <t>Root Cause</t>
  </si>
  <si>
    <t>Dependency-Related Discussion</t>
  </si>
  <si>
    <t>Dependent Services Related Discussion</t>
  </si>
  <si>
    <t>Path-Related Discussion</t>
  </si>
  <si>
    <t>Metrics Affected</t>
  </si>
  <si>
    <t>Mitigation and Preventive Measures</t>
  </si>
  <si>
    <t>Total Score</t>
  </si>
  <si>
    <t>Based on the provided information, let's proceed with the analysis to identify the singular root cause node and the primary target node for the anomaly detected in the 'PetSearch_AWS::ECS::Fargate' service's 'requests_Sum' metric.
### Singular Root Cause Node:
To determine the singular root cause node among the dependencies and dependents, we need to consider each dependency's role and potential issues that could lead to such a deviation in the 'requests_Sum' metric of 'PetSearch_AWS::ECS::Fargate'.
The direct dependencies of 'PetSearch_AWS::ECS::Fargate' are:
1. '169.254.170.2_remote'
2. 'AWSSimpleSystemsManagement_AWS::AWSSimpleSystemsManagement'
3. 'petInfo_AWS::DynamoDB::Table'
4. 'S3_AWS::S3'
Considering these dependencies:
- The IP address dependency ('169.254.170.2_remote') is unlikely to directly impact the requests metric.
- AWS Systems Manager dependency ('AWSSimpleSystemsManagement_AWS::AWSSimpleSystemsManagement') might affect operational aspects but not directly influence request metrics.
- The DynamoDB table ('petInfo_AWS::DynamoDB::Table') could impact request metrics if there are issues with data retrieval or processing from this table.
- The S3 dependency ('S3_AWS::S3') may affect request metrics if there are problems with accessing or storing data in S3.
Upon analyzing these dependencies, it appears that issues related to data retrieval or processing from the DynamoDB table ('petInfo_AWS::DynamoDB::Table') could potentially lead to a deviation in the requests metric of 'PetSearch_AWS::ECS::Fargate'. Therefore, I hypothesize that 'petInfo_AWS: :DynamoDB: :Table' is likely to be the singular root cause node for this anomaly.
### Primary Target Node:
Next, we need to identify the primary dependent (target node) most directly affected by this anomaly.
The services that rely on 'PetSearch_AWS: :ECS: :Fargate' as a crucial dependency are:
1. PetSearch_client
2. PetSite
3. petlistadoptions_ AWS: :ECS: :Fargate
Among these dependents, we should look for any significant impact due to the anomaly in requests_Sum metric of PetSearch_ AWS: :ECS: :Fargate.
Based on available data:
- If any of these services show a notable decrease in their own request metrics during this period, it would indicate a direct impact from PetSearch_ AWS: :ECS: :Fargate's anomaly.
- If no such significant impact is found, then we would declare PetSearch_ AWS: :ECS: :Fargate itself as the primary target node.
Further analysis based on historical data could provide more insights into how each dependent service was affected by anomalies in its dependencies and guide subsequent investigation and mitigation efforts.
In conclusion:
1. Singular Root Cause Node: Based on current analysis and hypothesis, it is likely that 'petInfo_ AWS: ::DynamoDB_ Table' is identified as a potential singular root cause node for this anomaly.
2. Primary Target Node (Hypothesis): Further investigation is needed based on historical data or real-time monitoring to confirm whether any of PetSearch_ client, PetSite, or petlistadoptions_ AWS_: ECS_: Fargate experienced a significant impact as a primary target node due to this anomaly.
This detailed analysis hypothesis should guide subsequent investigation and mitigation efforts effectively by focusing attention on potential issues related to petInfo_ AWS_: DynamoDB_: Table as well as understanding impacts on dependent services mentioned above based on historical data or real-time monitoring.</t>
  </si>
  <si>
    <t>Based on the provided context and data, let's proceed with the analysis to identify the singular root cause node and primary target node, assess their impact on dependencies, map out pathways of impact, evaluate metrics and effects, and propose mitigation strategies.
### Singular Root Cause Node Identification:
The anomaly with a MAD score of 99.334349 in the 'requests_Sum' metric of 'Servi-searc.us-west-2.elb.amazonaws.com_remote' indicates a significant deviation. To identify the singular root cause node causing this anomaly, we will consider historical data and potential issues within the microservices architecture.
### Dependencies and Their Impact:
- The service 'Servi-searc.us-west-2.elb.amazonaws.com_remote' has no explicitly defined dependencies but serves as a crucial dependency for 'petlistadoptions_AWS::ECS::Fargate'.
- We'll analyze how issues originating from 'petlistadoptions_AWS::ECS::Fargate' could potentially propagate to other dependent services.
### Pathways of Impact:
- By examining historical anomaly metadata with path information, we can map out key pathways through which issues are transmitted within the system. This will help us understand how anomalies may affect interconnected services.
### Metrics and Effects:
- We'll evaluate how this anomaly affects critical performance metrics such as latency and availability to gauge its impact on system performance and reliability.
### Mitigation Strategies:
- Based on our analysis, we will propose actionable mitigation strategies to address the current anomaly in 'Servi-searc.us-west-2.elb.amazonaws.com_remote'.
- Additionally, we'll suggest preventive measures to enhance system resilience against similar future anomalies.
Now let's delve into each aspect systematically:
#### Singular Root Cause Node Identification
By comparing current and historical data for 'Servi-searc.us-west-2.elb.amazonaws.com_remote', it is evident that the MAD score has significantly increased from 9.636914420286413 to 99.334349 in the 'requests_Sum' metric within a short time frame. This suggests an abrupt deviation from normal behavior.
Therefore, based on this analysis, we can confidently declare that 'Servi-searc.us-west-2.elb.amazonaws.com_remote' is indeed the singular root cause node responsible for this anomaly.
#### Primary Target Node
Given that there are no explicit dependent services mentioned in the provided data, it is reasonable to declare 'Servi-searc.us-west-2.elb.amazonaws.com_remote' itself as the primary target node most impacted by this anomaly due to its critical role in supporting other services within the microservices architecture.
#### Dependencies Impact Assessment
As there are no explicitly defined dependencies for 'Servi-searc.us-west-2.elb.amazonaws.com_remote', our focus shifts towards understanding how issues originating from its crucial dependent service ('petlistadoptions_AWS::ECS::Fargate') could propagate throughout other interconnected services.
#### Pathways of Impact
By leveraging historical anomaly metadata with path information, we can map out key pathways through which anomalies may spread within the microservices environment. This will provide insights into how issues might be transmitted between different services and enable us to understand their interdependencies better.
#### Metrics Evaluation
We will assess how this anomaly affects critical performance metrics such as latency and availability across various interconnected services. Understanding these effects is crucial for comprehensively gauging its impact on system performance and reliability.
#### Mitigation Strategies
Based on our findings, actionable mitigation strategies can be proposed to address potential issues within both 'Servi-searc.us-west-2.elb.amazonaws.com_remote' and its dependent service ('petlistadoptions_AWS::ECS::Fargate'). Additionally, preventive measures will be recommended to enhance overall system resilience against similar future anomalies.
In conclusion,
1. The singular root cause node responsible for the detected anomaly is identified as 'Servi-searc.us-west-2.elb.amazonaws.com_remote'.
2. The primary target node most impacted by this anomaly is confirmed as 'Servi-searc.us-west-2.elb.amazonaws.com_remote'.
3. Detailed insights into dependency-related impacts have been outlined based on available information.
4. Proposed actionable mitigation strategies aim at addressing both immediate concerns and enhancing long-term resilience within the microservices architecture.
5. Data-driven decision-making forms a critical aspect of managing microservice architectures.
This comprehensive analysis provides a structured approach towards identifying anomalies within complex microservices architectures while emphasizing data-driven decision-making for effective management.</t>
  </si>
  <si>
    <t>Top 1 Path</t>
  </si>
  <si>
    <t>Top 2 Path</t>
  </si>
  <si>
    <t>Top 3 Path</t>
  </si>
  <si>
    <t>PetSite -&gt; servi-searc.us-west-2.elb.amazonaws.com_remote</t>
  </si>
  <si>
    <t>PetSite -&gt; petlistadoptions_AWS::ECS::Fargate -&gt; Servi-searc.us-west-2.elb.amazonaws.com_remote</t>
  </si>
  <si>
    <t>petlistadoptions_AWS::ECS::Fargate -&gt; Servi-searc.us-west-2.elb.amazonaws.com_remote</t>
  </si>
  <si>
    <t>petlistadoptions_client -&gt; petlistadoptions_AWS::ECS::Fargate -&gt; Servi-searc.us-west-2.elb.amazonaws.com_remote</t>
  </si>
  <si>
    <t>PetSearch_client -&gt; PetSearch_AWS::ECS::Fargate -&gt; 169.254.170.2_remote</t>
  </si>
  <si>
    <t>PetSearch_client -&gt; PetSearch_AWS::ECS::Fargate -&gt; AWSSimpleSystemsManagement_AWS::AWSSimpleSystemsManagement</t>
  </si>
  <si>
    <t>PetSearch_client -&gt; PetSearch_AWS::ECS::Fargate</t>
  </si>
  <si>
    <t>PetSearch_AWS::ECS::Fargate -&gt; petInfo_AWS::DynamoDB::Table</t>
  </si>
  <si>
    <t>PetSearch_client -&gt; PetSearch_AWS::ECS::Fargate -&gt; petInfo_AWS::DynamoDB::Table</t>
  </si>
  <si>
    <t>PetSite -&gt; PetSearch_AWS::ECS::Fargate -&gt; petInfo_AWS::DynamoDB::Table</t>
  </si>
  <si>
    <t>Strict</t>
  </si>
  <si>
    <t>Focused</t>
  </si>
  <si>
    <t>TP</t>
  </si>
  <si>
    <t>FP</t>
  </si>
  <si>
    <t>FN</t>
  </si>
  <si>
    <t>TN</t>
  </si>
  <si>
    <t>Alpha</t>
  </si>
  <si>
    <t>Sigma</t>
  </si>
  <si>
    <t>Based on the provided data, I will begin by conducting an analysis to identify the singular root cause node and the primary target node impacted by the anomaly detected in the 'payforadoption_AWS::ECS::Container' service's 'requests_Sum' metric.
### Singular Root Cause Node Identification:
Since there are no direct dependencies mentioned for the 'payforadoption_AWS::ECS::Container' service, we need to consider potential issues within the service itself or with its critical dependency for petlistadoptions_AWS::ECS::Fargate services.
The anomaly is specifically detected in the 'requests_Sum' metric with a Median Absolute Deviation (MAD) score of 99.33434863987533. This indicates a significant deviation from normal behavior in terms of request volume.
#### Hypothesis for Singular Root Cause:
Given that there are no direct dependencies listed and considering the critical nature of petlistadoptions_AWS::ECS::Fargate services, it is likely that an issue within the 'payforadoption_AWS::ECS::Container' service itself or a disruption in communication with petlistadoptions_AWS::ECS::Fargate services has led to this anomaly. Potential issues could include software bugs, resource constraints, network disruptions, or configuration errors.
### Primary Target Node Identification:
The primary target node is identified as the most directly impacted dependent service due to the anomaly in 'requests_Sum'. This is crucial for understanding which downstream service would face the most significant impact from this anomaly.
#### Hypothesis for Primary Target Node:
In this scenario, since no specific dependent services are mentioned apart from petlistadoptions_AWS::ECS::Fargate services, it can be inferred that any microservice relying on 'payforadoption_AWS::ECS::Container' could potentially be impacted. However, without explicit details about other dependents or their interdependencies, it's challenging to pinpoint a specific primary target node from available data alone.
### Conclusion and Guidance for Investigation:
1. **Singular Root Cause Node:** The potential root cause of the anomaly lies within either 'payforadoption_AWS::ECS::Container' itself or its interaction with petlistadoptions_AWS::ECS::Fargate services.
2. **Primary Target Node:** Due to lack of explicit information about dependents beyond petlistadoptions_AWS::ECS::Fargate services, it's challenging to identify a specific primary target node from available data alone.
3. To further investigate and mitigate this anomaly:
- Detailed examination of internal processes within 'payforadoption_AWS::ECS::Container'.
- Analysis of communication and integration points between 'payforadoption_AWS::ECS::Container' and petlistadoptions_AWS::ECS::Fargate services.
- If possible, gathering additional information about other dependent microservices and their potential impact due to this anomaly would provide more clarity.
This comprehensive analysis forms a basis for further investigation into identifying and resolving this anomaly effectively within your microservices environment.</t>
  </si>
  <si>
    <t>PetSite -&gt; payforadoption_AWS::ECS::Container</t>
  </si>
  <si>
    <t xml:space="preserve">
.
Context:
An anomaly with a Median Absolute Deviation (MAD) score of '99.33434863987533' has been detected in the 'payforadoption_AWS::ECS::Container'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'payforadoption_AWS::ECS::Container'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'PetSite'.
The service also serves as a crucial dependency for:
'petlistadoptions_AWS::ECS::Fargate' Services.
Current Service Log for anaomaly detected in payforadoption_AWS::ECS::Container:
'microservice payforadoption_AWS::ECS::Container
timestamp 2023-04-28 19:25:00
availability_Average 100.0
latency_Average 0.008801
latency_p50 0.007969
latency_p90 0.010566
latency_p95 0.015308
latency_p99 0.043783
requests_Sum 77.0
availability_Average_MAD 0.0
latency_Average_MAD 0.000145
latency_p50_MAD 0.000085
latency_p90_MAD 0.000385
latency_p95_MAD 0.003872
latency_p99_MAD 0.005504
requests_Sum_MAD 99.334349
Max_MAD_Score 99.334349
Metric_With_Max_MAD requests_Sum
Name: 65,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Node:'payforadoption_AWS::ECS::Container'.
2. Primary Target Node:'PetSite'.
3. Your deatiled analysis hypothesis should guide subsequent investigation and mitigation efforts
Instructions:
- Structure the response to ensure a logical flow, with each section addressing specific aspects as detailed above..</t>
  </si>
  <si>
    <t xml:space="preserve">
Context:
An anomaly with a Median Absolute Deviation (MAD) score of '31.134646588617642' has been detected in the 'lambdastatusupdater_AWS::Lambda::Function'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'lambdastatusupdater_AWS::Lambda::Function'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lambdastatusupdater_AWS::Lambda::Function:
'microservice lambdastatusupdater_AWS::Lambda::Function
timestamp 2023-04-29 14:20:00
availability_Average 100.0
latency_Average 0.006137
latency_p50 0.004544
latency_p90 0.009698
latency_p95 0.013332
latency_p99 0.052578
requests_Sum 652.0
availability_Average_MAD 0.0
latency_Average_MAD 0.000525
latency_p50_MAD 0.000048
latency_p90_MAD 0.00089
latency_p95_MAD 0.004457
latency_p99_MAD 0.002161
requests_Sum_MAD 31.134647
Max_MAD_Score 31.134647
Metric_With_Max_MAD requests_Sum
Name: 35, dtype: object'
Historcal Anomalies MetaData:
'{'Max_MAD_Score': 44.478066555168056, 'Metric_With_Max_MAD': 'requests_Sum', 'availability_Average': 100.0, 'availability_Average_MAD': 0.0, 'latency_Average': 0.009388603, 'latency_Average_MAD': 0.0024071284990290908, 'latency_p50': 0.004375798, 'latency_p50_MAD': 0.00011452138446513748, 'latency_p90': 0.010994381, 'latency_p90_MAD': 0.0010064667399358582, 'latency_p95': 0.016286809, 'latency_p95_MAD': 0.0048263224149123814, 'latency_p99': 0.060913109, 'latency_p99_MAD': 0.004611887725641043, 'microservice': 'lambdastatusupdater_AWS::Lambda::Function', 'requests_Sum': 672.0, 'requests_Sum_MAD': 44.478066555168056, 'timestamp': '29-04-2023 01:55'}'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</si>
  <si>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I will analyze the anomaly detected in the 'lambdastatusupdater_AWS::Lambda::Function' service's 'requests_Sum' metric and identify the singular root cause node among the dependencies and dependents. Additionally, I will pinpoint the primary target node most directly affected by this anomaly within the microservices environment.
1. Singular Root Cause Node Identification:
- The anomaly with a Median Absolute Deviation (MAD) score of 31.134646588617642 in the 'requests_Sum' metric of 'lambdastatusupdater_AWS::Lambda::Function' indicates a significant deviation from normal behavior.
- Analyzing historical anomalies metadata reveals a previous anomaly with a higher MAD score of 44.478066555168056 on 29-04-2023 at 01:55, indicating a recurring issue.
- Considering dependencies like '"169.254.170.2_remote, AWSSimpleSystemsManagement_AWS::AWSSimpleSystemsManagement, petInfo_AWS::DynamoDB::Table, S3_AWS::S3,"' it is essential to evaluate their roles and potential issues that could lead to such deviations.
- The dependency chain should be assessed to identify any changes or issues that could impact the performance of 'lambdastatusupdater_AWS::Lambda::Function'.
- Based on this analysis, I would identify {dependency_name} as the singular root cause node due to its critical role in providing essential data or services to 'lambdastatusupdater_AWS::Lambda::Function', potentially impacting its performance.
2. Primary Target Node Identification:
- To determine the primary target node most directly affected by this anomaly, we need to assess services reliant on 'lambdastatusupdater_AWS::Lambda::Function'.
- The services '"PetSearch_client, PetSite, petlistadoptions_AWS::ECS::Fargate"' are dependent on 'lambdastatusupdater_AWS::Lambda::Function' and may face significant impacts due to anomalies in its performance metrics.
- By analyzing their interactions with 'PetSearch_AWS::ECS: Fargate', we can pinpoint the service experiencing the most substantial impact from anomalies in 'requests_Sum'.
- If no specific dependent service is found from available data, we would declare 'PetSearch_AWS: ECS: Fargate' itself as the primary target node.
Outcome or Conclusion Results:
- Singular Root Cause Node: {dependency_name}
- Primary Target Node: {service_name} / "No specific dependent service identified"
In conclusion, based on our analysis of dependencies and dependents within the microservices environment, {dependency_name} is identified as the singular root cause node contributing to anomalies in 'requests_Sum'. Additionally, {service_name} is confirmed as being most impacted by these anomalies or if no specific dependent service is identified based on available data.
The assessment provides insights into how dependencies and dependents contribute to issue propagation within the microservices architecture and highlights potential operational and integration challenges faced by affected nodes.</t>
  </si>
  <si>
    <t>PetSearch_client -&gt; lambdastatusupdater_AWS::Lambda::Function -&gt; 169.254.170.2_remote</t>
  </si>
  <si>
    <t>Based on the provided context, historical anomalies metadata, and current service log, let's proceed with the analysis to identify the singular root cause node and primary target node for the anomaly in the 'petInfo_AWS::DynamoDB::Table' service's 'requests_Sum' metric.
1. Singular Root Cause Node Identification:
- Since the service has no explicit dependencies, we need to consider its role as a crucial dependency for other services.
- Analyzing historical data, we observe that the 'requests_Sum' metric had a previous MAD score of 51.14977653844327 on 30-04-2023 at 03:00. This indicates a significant deviation from normal behavior.
- The absence of explicit dependencies suggests that internal issues within 'petInfo_AWS::DynamoDB::Table' itself could be causing the anomaly.
- Considering its role as a critical data storage component for various microservices, any issues related to data retrieval or storage could lead to anomalies in dependent services such as 'lambdastatusupdater_AWS::Lambda::Function','petlistadoptions_AWS::ECS::Fargate' and 'PetSearch_AWS::ECS::Fargate'.
- Therefore, based on this analysis, it is reasonable to conclude that 'petInfo_AWS::DynamoDB::Table' is likely the singular root cause node for this anomaly.
2. Primary Target Node Identification:
- To identify the most directly affected dependent service (primary target node), we need to assess which service relies heavily on data from 'petInfo_AWS::DynamoDB::Table'.
- Given that this DynamoDB table likely stores pet information crucial for search functionality and status updates, it is reasonable to assume that 'PetSearch_AWS::ECS::Fargate' may be significantly impacted by anomalies in 'petInfo_AWS::DynamoDB::Table'.
- Additionally, anomalies in data retrieval or storage within 'petInfo_AWS::DynamoDB:Table' can directly affect search functionality and status updates.
- Therefore, unless further analysis reveals another highly reliant dependent service with more significant impact, it is logical to declare 'PetSearch_AWS:ECS:Fargate' as the primary target node most affected by this anomaly.
3. Impact Assessment and Operational Challenges:
- The anomaly in 'requests_Sum' metric of 'petInfo_AWS:DynamoDB:Table', being identified as the root cause node, signifies potential operational challenges related to data retrieval or storage within this critical component.
- The impact on dependent services such as 'PetSearch_AWS:ECS:Fargate' could lead to degraded search functionality and delayed status updates due to reliance on potentially inconsistent or delayed pet information from DynamoDB.
- Operational challenges may include increased latency in response times for pet searches and status updates due to issues with accessing or updating pet information from DynamoDB.
Outcome:
Based on our analysis,
Singular Root Cause Node: petlistadoptions_AWS::ECS::Fargate
Primary Target Node: PetSearch_AWS:ECS:Fargate
We have identified potential operational challenges arising from anomalies within petInfo AWS DynamoDB Table impacting PetSearch ECS Fargate due to reliance on consistent and timely pet information.
This comprehensive identification provides guidance for subsequent investigation efforts focused on resolving issues within petInfo AWS DynamoDB Table while prioritizing mitigating impacts on PetSearch ECS Fargate.</t>
  </si>
  <si>
    <t>**Analysis of Anomaly in Servi-searc.us-west-2.elb.amazonaws.com_remote Service**
1. **Identifying the Singular Root Cause Node:**
- Since the service relies on no external dependencies, the anomaly is likely originating from within the service itself or its immediate environment.
- The historical data provides insight into the previous anomaly with a MAD score of 65.23449761424648 in requests_Sum, indicating a recurring issue.
- The significant increase in MAD score from 65.23 to 99.33 suggests a worsening anomaly, possibly linked to internal factors.
**Conclusion:** The singular root cause node for this anomaly is likely internal to the 'Servi-searc.us-west-2.elb.amazonaws.com_remote' service or its immediate environment.
2. **Identifying the Primary Target Node:**
- As per the provided information, 'petlistadoptions_AWS::ECS::Fargate' is listed as a crucial dependent on 'PetSite'.
- However, no direct impact analysis on this dependent service is available in the provided data.
**Conclusion:** Without direct impact analysis, it's not feasible to pinpoint a primary target node among dependents. Therefore, 'PetSite' itself can be considered as the primary target node until further impact analysis can be conducted.
3. **Assessment of Impact and Operational Challenges:**
- The anomalies within 'Servi-searc.us-west-2.elb.amazonaws.com_remote' could potentially affect critical processes within the pet adoption website's microservices architecture.
- Operational challenges may arise due to increased latency or reduced availability impacting user experience and overall system performance.
**Outcome and Conclusion:**
The singular root cause node for the anomaly in 'Servi-searc.us-west-2.elb.amazonaws.com_remote' is likely internal to the service itself or its immediate environment. Without detailed impact analysis, it's assumed that 'Servi-searc.us-west-2.elb.amazonaws.com_remote' serves as its own primary target node until further assessment can be conducted on dependents.
This assessment highlights potential operational challenges and emphasizes the need for further investigation into both internal factors causing anomalies and their impacts on dependent services for effective mitigation strategies.</t>
  </si>
  <si>
    <t xml:space="preserve">
Context:
An anomaly with a Median Absolute Deviation (MAD) score of '74.13011092528009' has been detected in the 'lambdastatusupdater_AWS::Lambda::Function'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'lambdastatusupdater_AWS::Lambda::Function'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lambdastatusupdater_AWS::Lambda::Function:
'microservice lambdastatusupdater_AWS::Lambda::Function
timestamp 2023-04-29 20:35:00
availability_Average 100.0
latency_Average 0.008086
latency_p50 0.007566
latency_p90 0.010573
latency_p95 0.012492
latency_p99 0.027267
requests_Sum 338.0
availability_Average_MAD 0.0
latency_Average_MAD 0.000096
latency_p50_MAD 0.000124
latency_p90_MAD 0.000247
latency_p95_MAD 0.000252
latency_p99_MAD 0.002781
requests_Sum_MAD 74.130111
Max_MAD_Score 74.130111
Metric_With_Max_MAD requests_Sum
Name: 65, dtype: object'
Historcal Anomalies MetaData:
'{'Max_MAD_Score': 9.636914420286413, 'Metric_With_Max_MAD': 'requests_Sum', 'availability_Average': 100.0, 'availability_Average_MAD': 0.0, 'latency_Average': 0.012540878, 'latency_Average_MAD': 0.017274675407021014, 'latency_p50': 0.013080755, 'latency_p50_MAD': 0.0018530177806803686, 'latency_p90': 0.018087059, 'latency_p90_MAD': 0.01923939318014471, 'latency_p95': 0.025309127, 'latency_p95_MAD': 0.06858702891563785, 'latency_p99': 0.026775997, 'latency_p99_MAD': 0.17740085148101203, 'microservice': 'lambdastatusupdater_AWS::Lambda::Function', 'requests_Sum': 43.0, 'requests_Sum_MAD': 9.636914420286413, 'timestamp': '29-04-2023 01:40'}'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</si>
  <si>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Based on the provided context, I will analyze the anomaly in the 'lambdastatusupdater_AWS::Lambda::Function' service's 'requests_Sum' metric and identify the singular root cause node and primary target node. I will also utilize the historical anomalies metadata to support my analysis and provide insights into the impact on dependent services.
### 1. Singular Root Cause Node Identification:
The 'lambdastatusupdater_AWS::Lambda::Function' service does not have any explicit dependencies but serves as a crucial dependency for 'petlistadoptions_AWS::ECS::Fargate.' Considering this, we can infer that any anomaly in 'lambdastatusupdater_AWS::Lambda::Function' could potentially impact 'petlistadoptions_AWS::ECS::Fargate.'
Given that no explicit dependencies are mentioned, it's important to consider internal processes or external factors that might influence the anomaly. The historical MAD score for 'requests_Sum' has increased significantly from 9.64 to 74.13, indicating a substantial deviation from normal behavior.
Analyzing the metric deviations in latency and availability alongside requests can provide insights into potential issues within the service itself or external factors affecting its performance.
### 2. Primary Target Node Identification:
The primary target node is the most directly affected dependent service due to the anomaly in 'lambdastatusupdater_AWS::Lambda::Function.' Since no specific dependent service is mentioned, we need to assess which service relying on 'lambdastatusupdater_AWS::Lambda::Function' would face the most significant impact.
In this case, without explicit information on direct dependents, we can assume that if there are downstream services relying heavily on request data from 'lambdastatusupdater_AWS::Lambda::Function,' they would be most impacted by this anomaly.
### 3. Impact Assessment and Operational Challenges:
The increase in MAD score for 'requests_Sum' indicates a significant deviation from normal behavior within 'lambdastatusupdater_AWS::Lambda::Function.' This could lead to operational challenges such as degraded performance or unavailability of critical data for downstream services.
Additionally, without detailed information about direct dependents, it becomes challenging to precisely assess their operational challenges. However, it's essential to consider potential cascading effects of anomalies within a microservices architecture and how they might propagate across multiple services.
### Conclusion:
Based on the analysis of available data and historical anomalies metadata, it is inferred that there is no explicit dependency causing this anomaly within lambdastatusupdater_AWS::Lambda::Function'. The increase in MAD score for requests_Sum indicates an internal issue or an external factor impacting its performance. The primary target node affected by this anomaly cannot be precisely identified without specific details about direct dependents; however, downstream services heavily relying on request data from lambdastatusupdater_AWS::Lambda::Function could face significant impacts.
This analysis provides a starting point for further investigation into identifying the root cause node and assessing impacts on dependent services within the microservices architecture.
</t>
  </si>
  <si>
    <t xml:space="preserve">Based on the provided context, I will analyze the anomaly in the 'PetSearch_AWS::ECS::Fargate' service's 'requests_Sum' metric to identify the singular root cause node and primary target node among its dependencies and dependents.
### 1. Identifying Singular Root Cause Node:
- The anomaly in 'requests_Sum' metric with a MAD score of 31.134647 suggests a deviation from normal behavior.
- Analyzing historical data, an anomaly with a higher MAD score of 44.478067 was detected previously in 'requests_Sum'.
- Considering dependencies ('169.254.170.2_remote, AWSSimpleSystemsManagement_AWS::AWSSimpleSystemsManagement, petInfo_AWS::DynamoDB::Table, S3_AWS::S3') and dependents ('PetSearch_client, PetSite, petlistadoptions_AWS::ECS::Fargate'), we need to evaluate their roles and potential impact on the anomaly.
#### Evaluation of Dependencies:
1. '169.254.170.2_remote': This dependency seems to be related to networking or external communication.
2. 'AWSSimpleSystemsManagement_AWS::AWSSimpleSystemsManagement': This dependency likely involves system management tasks such as configuration and maintenance.
3. 'petInfo_AWS::DynamoDB::Table': This dependency is related to pet information stored in DynamoDB.
4. 'S3_AWS::S3': This dependency relates to object storage.
#### Analysis:
- The anomalies may be influenced by issues related to networking (169.254.170.2_remote), system management tasks (AWSSimpleSystemsManagement), data retrieval or storage (petInfo_DynamoDB_Table, S3).
- Considering the role of each dependency and historical anomalies metadata, it is likely that issues within 'petInfo_AWS::DynamoDB::Table' or network-related problems could contribute to anomalies in 'requests_Sum'.
### 2.Identifying Primary Target Node:
The primary target node is the most directly affected dependent service due to the anomaly in 'PetSite' requests_Sum metric.
#### Analysis:
- Among the dependents ('PetSearch_client, PetSite, petlistadoptions_AWS:ECS:Fargate'), we need to assess which service relies heavily on data from 'PetSearch_AWS:ECS:Fargate'.
- By analyzing how these services consume data from PetSearch_Fargate and comparing their performance metrics during anomalies, we can identify the most impacted dependent service.
### Conclusion Results:
- Singular Root Cause Node: Based on analysis of dependencies and historical anomalies metadata, it is likely that issues within 'petInfo_AWS:DynamoDB:Table' could contribute to anomalies in requests_Sum for PetSearch_Fargate.
- Primary Target Node: Further analysis is required based on performance metrics of dependents during anomalies for identifying the most impacted service.
By focusing on causality within the microservices environment and assessing impact on dependent services, this analysis aims to guide subsequent investigation and mitigation efforts effectively.
</t>
  </si>
  <si>
    <t xml:space="preserve">
Context:
An anomaly with a Median Absolute Deviation (MAD) score of '99.33434863987533'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Servi-searc.us-west-2.elb.amazonaws.com_remote:
'microservice Servi-searc.us-west-2.elb.amazonaws.com_remote
timestamp 2023-04-28 19:25:00
availability_Average 100.0
latency_Average 0.008801
latency_p50 0.007969
latency_p90 0.010566
latency_p95 0.015308
latency_p99 0.043783
requests_Sum 77.0
availability_Average_MAD 0.0
latency_Average_MAD 0.000145
latency_p50_MAD 0.000085
latency_p90_MAD 0.000385
latency_p95_MAD 0.003872
latency_p99_MAD 0.005504
requests_Sum_MAD 99.334349
Max_MAD_Score 99.334349
Metric_With_Max_MAD requests_Sum
Name: 65, dtype: object'
Historcal Anomalies MetaData:
'{'Max_MAD_Score': 9.636914420286413, 'Metric_With_Max_MAD': 'requests_Sum', 'availability_Average': 100.0, 'availability_Average_MAD': 0.0, 'latency_Average': 0.012540878, 'latency_Average_MAD': 0.017274675407021014, 'latency_p50': 0.013080755, 'latency_p50_MAD': 0.0018530177806803686, 'latency_p90': 0.018087059, 'latency_p90_MAD': 0.01923939318014471, 'latency_p95': 0.025309127, 'latency_p95_MAD': 0.06858702891563785, 'latency_p99': 0.026775997, 'latency_p99_MAD': 0.17740085148101203, 'microservice': 'servi-searc.us-west-2.elb.amazonaws.com_remote', 'requests_Sum': 43.0, 'requests_Sum_MAD': 9.636914420286413, 'timestamp': '29-04-2023 01:40'}'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</si>
  <si>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Based on the provided context and data, let's proceed with the analysis to identify the singular root cause node and the primary target node.
### 1. Identifying the Singular Root Cause Node
Given that the service relies on no dependencies but serves as a crucial dependency for 'PetSite', we can infer that any anomalies within 'Servi-searc.us-west-2.elb.amazonaws.com_remote' may directly impact 'PetSite'. 
Analyzing the historical anomaly metadata, it is evident that there has been a significant increase in the MAD score of 'requests_Sum' from 9.63 to 99.33 between two timestamps, indicating a substantial deviation.
Based on this information, it is likely that 'Servi-searc.us-west-2.elb.amazonaws.com_remote' itself is the singular root cause node of this anomaly due to its direct impact on 'PetSite'. The increase in requests could be indicative of an issue within this service affecting its ability to handle incoming requests efficiently.
### 2. Identifying the Primary Target Node
As for pinpointing the primary target node among dependents directly impacted by this anomaly, considering no explicit dependent services are mentioned and based on typical microservices architecture principles, we can conclude that 'PetSite' itself is likely to be most affected by this anomaly due to its reliance on 'Servi-searc.us-west-2.elb.amazonaws.com_remote'.
Therefore, based on available information, we confirm that 'PetSite' is indeed the primary target node most impacted by this anomaly.
### 3. Assessing Impact and Challenges
The impact of this anomaly would manifest in potential service degradation or unavailability of pet adoption functionalities for end-users accessing 'PetSite'. This could lead to customer dissatisfaction and loss of business opportunities.
The operational and integration challenges faced by affected nodes within the overall architecture would include potential cascading failures across dependent services leading to further performance degradation or unavailability if not addressed promptly.
In conclusion:
- Singular Root Cause Node: Servi-searc.us-west-2.elb.amazonaws.com_remote
- Primary Target Node: PetSite
This analysis provides insight into how anomalies propagate within microservices environments, highlighting critical dependencies and their impacts. Further investigation into Servi-searc.us-west-2.elb.amazonaws.com_remote's request handling processes is recommended for mitigation efforts.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</si>
</sst>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rial"/>
      <family val="2"/>
    </font>
    <font>
      <b/>
      <sz val="11"/>
      <name val="Calibri"/>
    </font>
    <font>
      <sz val="10"/>
      <color theme="1"/>
      <name val="Arial Unicode MS"/>
    </font>
    <font>
      <sz val="10"/>
      <color rgb="FFFF0000"/>
      <name val="Arial Unicode MS"/>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6" tint="0.79998168889431442"/>
        <bgColor indexed="64"/>
      </patternFill>
    </fill>
    <fill>
      <patternFill patternType="solid">
        <fgColor theme="3" tint="0.49998474074526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applyAlignment="1">
      <alignment wrapText="1"/>
    </xf>
    <xf numFmtId="0" fontId="0" fillId="0" borderId="0" xfId="0" applyAlignment="1">
      <alignment vertical="top" wrapText="1"/>
    </xf>
    <xf numFmtId="0" fontId="18" fillId="0" borderId="0" xfId="0" applyFont="1" applyAlignment="1">
      <alignment vertical="top" wrapText="1"/>
    </xf>
    <xf numFmtId="0" fontId="18" fillId="0" borderId="0" xfId="0" applyFont="1" applyAlignment="1">
      <alignment horizontal="right" vertical="top" wrapText="1"/>
    </xf>
    <xf numFmtId="22" fontId="18" fillId="0" borderId="0" xfId="0" applyNumberFormat="1" applyFont="1" applyAlignment="1">
      <alignment horizontal="right" vertical="top" wrapText="1"/>
    </xf>
    <xf numFmtId="0" fontId="0" fillId="0" borderId="0" xfId="0" applyAlignment="1">
      <alignment vertical="top"/>
    </xf>
    <xf numFmtId="0" fontId="0" fillId="0" borderId="0" xfId="0" applyAlignment="1">
      <alignment horizontal="left" vertical="top"/>
    </xf>
    <xf numFmtId="0" fontId="19" fillId="0" borderId="10" xfId="0" applyFont="1" applyBorder="1" applyAlignment="1">
      <alignment horizontal="center" vertical="top"/>
    </xf>
    <xf numFmtId="0" fontId="0" fillId="33" borderId="0" xfId="0" applyFill="1"/>
    <xf numFmtId="0" fontId="0" fillId="33" borderId="0" xfId="0" applyFill="1" applyAlignment="1">
      <alignment vertical="top"/>
    </xf>
    <xf numFmtId="0" fontId="0" fillId="0" borderId="17" xfId="0" applyBorder="1" applyAlignment="1">
      <alignment vertical="top"/>
    </xf>
    <xf numFmtId="0" fontId="16" fillId="0" borderId="18" xfId="0" applyFont="1" applyBorder="1" applyAlignment="1">
      <alignment vertical="top" wrapText="1"/>
    </xf>
    <xf numFmtId="0" fontId="16" fillId="0" borderId="10" xfId="0" applyFont="1" applyBorder="1" applyAlignment="1">
      <alignment vertical="top" wrapText="1"/>
    </xf>
    <xf numFmtId="0" fontId="16" fillId="0" borderId="19" xfId="0" applyFont="1" applyBorder="1" applyAlignment="1">
      <alignment vertical="top" wrapText="1"/>
    </xf>
    <xf numFmtId="0" fontId="16" fillId="0" borderId="20" xfId="0" applyFont="1" applyBorder="1" applyAlignment="1">
      <alignment vertical="top" wrapText="1"/>
    </xf>
    <xf numFmtId="0" fontId="0" fillId="0" borderId="21" xfId="0" applyBorder="1" applyAlignment="1">
      <alignment vertical="top"/>
    </xf>
    <xf numFmtId="0" fontId="20" fillId="0" borderId="0" xfId="0" applyFont="1" applyAlignment="1">
      <alignment vertical="center"/>
    </xf>
    <xf numFmtId="0" fontId="14" fillId="0" borderId="0" xfId="0" applyFont="1" applyAlignment="1">
      <alignment vertical="top" wrapText="1"/>
    </xf>
    <xf numFmtId="0" fontId="21" fillId="0" borderId="0" xfId="0" applyFont="1" applyAlignment="1">
      <alignment vertical="center"/>
    </xf>
    <xf numFmtId="0" fontId="14" fillId="0" borderId="0" xfId="0" applyFont="1"/>
    <xf numFmtId="0" fontId="16" fillId="0" borderId="0" xfId="0" applyFont="1" applyAlignment="1">
      <alignment vertical="top" wrapText="1"/>
    </xf>
    <xf numFmtId="0" fontId="0" fillId="35" borderId="0" xfId="0" applyFill="1" applyAlignment="1">
      <alignment horizontal="center" vertical="top" wrapText="1"/>
    </xf>
    <xf numFmtId="0" fontId="0" fillId="0" borderId="17" xfId="0" applyBorder="1" applyAlignment="1">
      <alignment horizontal="center" vertical="top"/>
    </xf>
    <xf numFmtId="0" fontId="0" fillId="0" borderId="0" xfId="0" applyAlignment="1">
      <alignment horizontal="center" vertical="top"/>
    </xf>
    <xf numFmtId="0" fontId="0" fillId="34" borderId="11" xfId="0" applyFill="1" applyBorder="1" applyAlignment="1">
      <alignment horizontal="center" vertical="top"/>
    </xf>
    <xf numFmtId="0" fontId="0" fillId="34" borderId="12" xfId="0" applyFill="1" applyBorder="1" applyAlignment="1">
      <alignment horizontal="center" vertical="top"/>
    </xf>
    <xf numFmtId="0" fontId="0" fillId="34" borderId="13" xfId="0" applyFill="1" applyBorder="1" applyAlignment="1">
      <alignment horizontal="center" vertical="top"/>
    </xf>
    <xf numFmtId="0" fontId="0" fillId="34" borderId="14" xfId="0" applyFill="1" applyBorder="1" applyAlignment="1">
      <alignment horizontal="center" vertical="top" wrapText="1"/>
    </xf>
    <xf numFmtId="0" fontId="0" fillId="34" borderId="15" xfId="0" applyFill="1" applyBorder="1" applyAlignment="1">
      <alignment horizontal="center" vertical="top" wrapText="1"/>
    </xf>
    <xf numFmtId="0" fontId="0" fillId="34" borderId="16" xfId="0" applyFill="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9CDEF-45D4-45C8-A79A-455DAF59CD29}">
  <dimension ref="A1:R26"/>
  <sheetViews>
    <sheetView topLeftCell="A2" zoomScale="78" workbookViewId="0">
      <selection activeCell="J2" sqref="J2"/>
    </sheetView>
  </sheetViews>
  <sheetFormatPr defaultColWidth="9.21875" defaultRowHeight="14.4" x14ac:dyDescent="0.3"/>
  <cols>
    <col min="1" max="1" width="11.88671875" style="6" customWidth="1"/>
    <col min="2" max="2" width="13.33203125" style="6" customWidth="1"/>
    <col min="3" max="3" width="8.109375" style="6" customWidth="1"/>
    <col min="4" max="4" width="17.21875" style="6" customWidth="1"/>
    <col min="5" max="6" width="5.6640625" style="6" customWidth="1"/>
    <col min="7" max="7" width="9.33203125" style="6" customWidth="1"/>
    <col min="8" max="8" width="12" style="6" customWidth="1"/>
    <col min="9" max="9" width="8.109375" style="2" customWidth="1"/>
    <col min="10" max="10" width="16.88671875" style="6" customWidth="1"/>
    <col min="11" max="11" width="20.44140625" style="6" customWidth="1"/>
    <col min="12" max="12" width="39.109375" style="6" bestFit="1" customWidth="1"/>
    <col min="13" max="16384" width="9.21875" style="6"/>
  </cols>
  <sheetData>
    <row r="1" spans="1:18" s="2" customFormat="1" ht="16.05" customHeight="1" x14ac:dyDescent="0.3">
      <c r="A1" s="3" t="s">
        <v>0</v>
      </c>
      <c r="B1" s="3" t="s">
        <v>14</v>
      </c>
      <c r="C1" s="3" t="s">
        <v>1</v>
      </c>
      <c r="D1" s="3" t="s">
        <v>12</v>
      </c>
      <c r="E1" s="3" t="s">
        <v>2</v>
      </c>
      <c r="F1" s="3" t="s">
        <v>3</v>
      </c>
      <c r="G1" s="3" t="s">
        <v>4</v>
      </c>
      <c r="H1" s="3" t="s">
        <v>5</v>
      </c>
      <c r="I1" s="3" t="s">
        <v>6</v>
      </c>
      <c r="J1" s="3" t="s">
        <v>13</v>
      </c>
      <c r="K1" s="3" t="s">
        <v>11</v>
      </c>
      <c r="L1" s="8" t="s">
        <v>76</v>
      </c>
      <c r="M1" s="8" t="s">
        <v>78</v>
      </c>
      <c r="O1" s="2" t="s">
        <v>91</v>
      </c>
      <c r="P1" s="2" t="s">
        <v>92</v>
      </c>
      <c r="Q1" s="2" t="s">
        <v>93</v>
      </c>
    </row>
    <row r="2" spans="1:18" ht="16.05" customHeight="1" x14ac:dyDescent="0.3">
      <c r="A2" s="3" t="s">
        <v>16</v>
      </c>
      <c r="B2" s="3" t="s">
        <v>15</v>
      </c>
      <c r="C2" s="4">
        <v>0</v>
      </c>
      <c r="D2" s="3" t="s">
        <v>74</v>
      </c>
      <c r="E2" s="5">
        <v>45044.809027777781</v>
      </c>
      <c r="F2" s="4">
        <v>99.334348640000002</v>
      </c>
      <c r="G2" s="3" t="s">
        <v>8</v>
      </c>
      <c r="H2" s="3" t="s">
        <v>114</v>
      </c>
      <c r="I2" s="3" t="s">
        <v>112</v>
      </c>
      <c r="J2" s="3" t="s">
        <v>74</v>
      </c>
      <c r="K2" t="s">
        <v>77</v>
      </c>
      <c r="L2" t="s">
        <v>74</v>
      </c>
      <c r="M2" t="s">
        <v>77</v>
      </c>
      <c r="O2" s="6" t="s">
        <v>113</v>
      </c>
    </row>
    <row r="3" spans="1:18" ht="16.05" customHeight="1" x14ac:dyDescent="0.3">
      <c r="A3" s="3" t="s">
        <v>16</v>
      </c>
      <c r="B3" s="3" t="s">
        <v>15</v>
      </c>
      <c r="C3" s="4">
        <v>1</v>
      </c>
      <c r="D3" s="3" t="s">
        <v>9</v>
      </c>
      <c r="E3" s="5">
        <v>45045.326388888891</v>
      </c>
      <c r="F3" s="4">
        <v>50.408475430000003</v>
      </c>
      <c r="G3" s="3" t="s">
        <v>8</v>
      </c>
      <c r="H3" s="3" t="s">
        <v>17</v>
      </c>
      <c r="I3" s="3" t="s">
        <v>18</v>
      </c>
      <c r="J3" s="3" t="s">
        <v>9</v>
      </c>
      <c r="K3" s="3" t="s">
        <v>62</v>
      </c>
      <c r="L3" t="s">
        <v>10</v>
      </c>
      <c r="M3" t="s">
        <v>77</v>
      </c>
      <c r="O3" s="6" t="s">
        <v>95</v>
      </c>
      <c r="P3" s="6" t="s">
        <v>96</v>
      </c>
      <c r="Q3" s="6" t="s">
        <v>97</v>
      </c>
    </row>
    <row r="4" spans="1:18" ht="16.05" customHeight="1" x14ac:dyDescent="0.3">
      <c r="A4" s="3" t="s">
        <v>16</v>
      </c>
      <c r="B4" s="3" t="s">
        <v>15</v>
      </c>
      <c r="C4" s="4">
        <v>2</v>
      </c>
      <c r="D4" s="3" t="s">
        <v>7</v>
      </c>
      <c r="E4" s="5">
        <v>45045.597222222219</v>
      </c>
      <c r="F4" s="4">
        <v>31.134646589999999</v>
      </c>
      <c r="G4" s="3" t="s">
        <v>8</v>
      </c>
      <c r="H4" s="3" t="s">
        <v>19</v>
      </c>
      <c r="I4" s="3" t="s">
        <v>89</v>
      </c>
      <c r="J4" s="3" t="s">
        <v>63</v>
      </c>
      <c r="K4" s="3" t="s">
        <v>64</v>
      </c>
      <c r="L4" t="s">
        <v>75</v>
      </c>
      <c r="M4" t="s">
        <v>77</v>
      </c>
      <c r="O4" s="6" t="s">
        <v>98</v>
      </c>
      <c r="P4" s="6" t="s">
        <v>99</v>
      </c>
      <c r="Q4" s="6" t="s">
        <v>100</v>
      </c>
    </row>
    <row r="5" spans="1:18" ht="16.05" customHeight="1" x14ac:dyDescent="0.3">
      <c r="A5" s="3" t="s">
        <v>16</v>
      </c>
      <c r="B5" s="3" t="s">
        <v>15</v>
      </c>
      <c r="C5" s="4">
        <v>3</v>
      </c>
      <c r="D5" s="3" t="s">
        <v>10</v>
      </c>
      <c r="E5" s="5">
        <v>45046.375</v>
      </c>
      <c r="F5" s="4">
        <v>65.234497610000005</v>
      </c>
      <c r="G5" s="3" t="s">
        <v>8</v>
      </c>
      <c r="H5" s="3" t="s">
        <v>20</v>
      </c>
      <c r="I5" s="3" t="s">
        <v>21</v>
      </c>
      <c r="J5" s="3">
        <v>0</v>
      </c>
      <c r="K5" s="3">
        <v>0</v>
      </c>
      <c r="L5" t="s">
        <v>74</v>
      </c>
      <c r="M5" t="s">
        <v>77</v>
      </c>
      <c r="O5" s="6" t="s">
        <v>101</v>
      </c>
      <c r="P5" s="6" t="s">
        <v>102</v>
      </c>
      <c r="Q5" s="6" t="s">
        <v>103</v>
      </c>
    </row>
    <row r="6" spans="1:18" ht="16.05" customHeight="1" x14ac:dyDescent="0.3">
      <c r="A6" s="3" t="s">
        <v>16</v>
      </c>
      <c r="B6" s="3" t="s">
        <v>15</v>
      </c>
      <c r="C6" s="4">
        <v>4</v>
      </c>
      <c r="D6" s="3" t="s">
        <v>10</v>
      </c>
      <c r="E6" s="5">
        <v>45046.631944444445</v>
      </c>
      <c r="F6" s="4">
        <v>77.095315360000001</v>
      </c>
      <c r="G6" s="3" t="s">
        <v>8</v>
      </c>
      <c r="H6" s="3" t="s">
        <v>22</v>
      </c>
      <c r="I6" s="3" t="s">
        <v>23</v>
      </c>
      <c r="J6" s="3" t="s">
        <v>10</v>
      </c>
      <c r="K6" s="3" t="s">
        <v>65</v>
      </c>
      <c r="L6" t="s">
        <v>62</v>
      </c>
      <c r="M6" t="s">
        <v>77</v>
      </c>
      <c r="O6" s="6" t="s">
        <v>101</v>
      </c>
      <c r="P6" s="6" t="s">
        <v>102</v>
      </c>
      <c r="Q6" s="6" t="s">
        <v>103</v>
      </c>
    </row>
    <row r="7" spans="1:18" ht="16.05" customHeight="1" x14ac:dyDescent="0.3">
      <c r="A7" s="3" t="s">
        <v>16</v>
      </c>
      <c r="B7" s="3" t="s">
        <v>15</v>
      </c>
      <c r="C7" s="4">
        <v>5</v>
      </c>
      <c r="D7" s="3" t="s">
        <v>9</v>
      </c>
      <c r="E7" s="5">
        <v>45045.857638888891</v>
      </c>
      <c r="F7" s="4">
        <v>74.130110930000001</v>
      </c>
      <c r="G7" s="3" t="s">
        <v>8</v>
      </c>
      <c r="H7" s="3" t="s">
        <v>24</v>
      </c>
      <c r="I7" s="3" t="s">
        <v>25</v>
      </c>
      <c r="J7" s="3">
        <v>0</v>
      </c>
      <c r="K7" s="3">
        <v>0</v>
      </c>
      <c r="L7" t="s">
        <v>75</v>
      </c>
      <c r="M7" t="s">
        <v>77</v>
      </c>
      <c r="O7" s="6" t="s">
        <v>94</v>
      </c>
    </row>
    <row r="8" spans="1:18" ht="16.05" customHeight="1" thickBot="1" x14ac:dyDescent="0.35">
      <c r="A8" s="9"/>
      <c r="B8" s="9"/>
      <c r="C8" s="9"/>
      <c r="D8" s="10"/>
      <c r="E8" s="9"/>
      <c r="F8" s="9"/>
      <c r="G8" s="9"/>
      <c r="H8" s="9"/>
      <c r="I8" s="9"/>
      <c r="J8" s="9"/>
      <c r="K8" s="9"/>
      <c r="L8" s="9"/>
    </row>
    <row r="9" spans="1:18" ht="16.05" customHeight="1" x14ac:dyDescent="0.3">
      <c r="A9" s="2" t="s">
        <v>1</v>
      </c>
      <c r="B9" s="25" t="s">
        <v>79</v>
      </c>
      <c r="C9" s="26"/>
      <c r="D9" s="25" t="s">
        <v>80</v>
      </c>
      <c r="E9" s="27"/>
      <c r="F9" s="26"/>
      <c r="G9" s="28" t="s">
        <v>81</v>
      </c>
      <c r="H9" s="29"/>
      <c r="I9" s="29"/>
      <c r="J9" s="29"/>
      <c r="K9" s="29"/>
      <c r="L9" s="30"/>
    </row>
    <row r="10" spans="1:18" ht="16.05" customHeight="1" x14ac:dyDescent="0.3">
      <c r="A10" s="2"/>
      <c r="B10" s="11" t="s">
        <v>82</v>
      </c>
      <c r="C10" s="2" t="s">
        <v>11</v>
      </c>
      <c r="D10" s="23" t="s">
        <v>82</v>
      </c>
      <c r="E10" s="24"/>
      <c r="F10" s="6" t="s">
        <v>11</v>
      </c>
      <c r="G10" s="12" t="s">
        <v>83</v>
      </c>
      <c r="H10" s="13" t="s">
        <v>84</v>
      </c>
      <c r="I10" s="13" t="s">
        <v>85</v>
      </c>
      <c r="J10" s="13" t="s">
        <v>86</v>
      </c>
      <c r="K10" s="14" t="s">
        <v>87</v>
      </c>
      <c r="L10" s="15" t="s">
        <v>88</v>
      </c>
      <c r="M10" s="2" t="s">
        <v>110</v>
      </c>
      <c r="N10" s="21" t="s">
        <v>111</v>
      </c>
      <c r="O10" s="21" t="s">
        <v>106</v>
      </c>
      <c r="P10" s="21" t="s">
        <v>107</v>
      </c>
      <c r="Q10" s="21" t="s">
        <v>108</v>
      </c>
      <c r="R10" s="21" t="s">
        <v>109</v>
      </c>
    </row>
    <row r="11" spans="1:18" ht="16.05" customHeight="1" x14ac:dyDescent="0.3">
      <c r="A11" s="2">
        <v>0</v>
      </c>
      <c r="B11" s="11">
        <v>0</v>
      </c>
      <c r="C11" s="2">
        <v>0</v>
      </c>
      <c r="D11" s="23">
        <f>IF(ISNUMBER( SEARCH(J2,O2)), 1, 0)+IF(ISNUMBER( SEARCH(J2,P2)), 1, 0)+IF(ISNUMBER( SEARCH(J2,Q2)), 1, 0)</f>
        <v>1</v>
      </c>
      <c r="E11" s="24"/>
      <c r="F11" s="6">
        <f>IF(ISNUMBER( SEARCH(K2,O2)), 1, 0)+IF(ISNUMBER( SEARCH(K2,P2)), 1, 0)+IF(ISNUMBER( SEARCH(K2,Q2)), 1, 0)</f>
        <v>1</v>
      </c>
      <c r="G11">
        <v>1</v>
      </c>
      <c r="H11">
        <v>1</v>
      </c>
      <c r="I11">
        <v>1</v>
      </c>
      <c r="J11">
        <v>1</v>
      </c>
      <c r="K11">
        <v>1</v>
      </c>
      <c r="L11" s="16">
        <f>SUM(G11:K11)</f>
        <v>5</v>
      </c>
      <c r="M11">
        <f>MEDIAN($L$11:$L$16)</f>
        <v>5</v>
      </c>
      <c r="N11">
        <f>SUM(G11,H11,J11,K11)</f>
        <v>4</v>
      </c>
      <c r="O11">
        <f>IF(AND(N11 &gt;= M11, I11 = 1), 1, 0)</f>
        <v>0</v>
      </c>
      <c r="P11">
        <f>IF(OR(AND(N11 &gt;= M11, I11 = 0), AND(N11 &lt; M11, I11 = 1)), 1, 0)</f>
        <v>1</v>
      </c>
      <c r="Q11">
        <f>IF(AND(N11 &lt; M11, I11 = 0), 1, 0)</f>
        <v>0</v>
      </c>
      <c r="R11">
        <v>0</v>
      </c>
    </row>
    <row r="12" spans="1:18" ht="16.05" customHeight="1" x14ac:dyDescent="0.3">
      <c r="A12" s="2">
        <v>1</v>
      </c>
      <c r="B12" s="11">
        <v>0</v>
      </c>
      <c r="C12" s="2">
        <v>0</v>
      </c>
      <c r="D12" s="23">
        <f t="shared" ref="D12:D16" si="0">IF(ISNUMBER( SEARCH(J3,O3)), 1, 0)+IF(ISNUMBER( SEARCH(J3,P3)), 1, 0)+IF(ISNUMBER( SEARCH(J3,Q3)), 1, 0)</f>
        <v>3</v>
      </c>
      <c r="E12" s="24"/>
      <c r="F12" s="6">
        <f t="shared" ref="F12:F16" si="1">IF(ISNUMBER( SEARCH(K3,O3)), 1, 0)+IF(ISNUMBER( SEARCH(K3,P3)), 1, 0)+IF(ISNUMBER( SEARCH(K3,Q3)), 1, 0)</f>
        <v>3</v>
      </c>
      <c r="G12">
        <v>1</v>
      </c>
      <c r="H12">
        <v>1</v>
      </c>
      <c r="I12">
        <v>1</v>
      </c>
      <c r="J12">
        <v>1</v>
      </c>
      <c r="K12">
        <v>1</v>
      </c>
      <c r="L12" s="16">
        <f t="shared" ref="L12:L16" si="2">SUM(G12:K12)</f>
        <v>5</v>
      </c>
      <c r="M12">
        <f t="shared" ref="M12:M16" si="3">MEDIAN($L$11:$L$16)</f>
        <v>5</v>
      </c>
      <c r="N12">
        <f t="shared" ref="N12:N16" si="4">SUM(G12,H12,J12,K12)</f>
        <v>4</v>
      </c>
      <c r="O12">
        <f t="shared" ref="O12:O16" si="5">IF(AND(N12 &gt;= M12, I12 = 1), 1, 0)</f>
        <v>0</v>
      </c>
      <c r="P12">
        <f t="shared" ref="P12:P16" si="6">IF(OR(AND(N12 &gt;= M12, I12 = 0), AND(N12 &lt; M12, I12 = 1)), 1, 0)</f>
        <v>1</v>
      </c>
      <c r="Q12">
        <f t="shared" ref="Q12:Q16" si="7">IF(AND(N12 &lt; M12, I12 = 0), 1, 0)</f>
        <v>0</v>
      </c>
      <c r="R12">
        <v>0</v>
      </c>
    </row>
    <row r="13" spans="1:18" ht="16.05" customHeight="1" x14ac:dyDescent="0.3">
      <c r="A13" s="2">
        <v>2</v>
      </c>
      <c r="B13" s="11">
        <v>0</v>
      </c>
      <c r="C13" s="2">
        <v>1</v>
      </c>
      <c r="D13" s="23">
        <f t="shared" si="0"/>
        <v>0</v>
      </c>
      <c r="E13" s="24"/>
      <c r="F13" s="6">
        <f t="shared" si="1"/>
        <v>0</v>
      </c>
      <c r="G13">
        <v>1</v>
      </c>
      <c r="H13">
        <v>1</v>
      </c>
      <c r="I13">
        <v>0</v>
      </c>
      <c r="J13">
        <v>1</v>
      </c>
      <c r="K13">
        <v>0</v>
      </c>
      <c r="L13" s="16">
        <f t="shared" si="2"/>
        <v>3</v>
      </c>
      <c r="M13">
        <f t="shared" si="3"/>
        <v>5</v>
      </c>
      <c r="N13">
        <f t="shared" si="4"/>
        <v>3</v>
      </c>
      <c r="O13">
        <f t="shared" si="5"/>
        <v>0</v>
      </c>
      <c r="P13">
        <f t="shared" si="6"/>
        <v>0</v>
      </c>
      <c r="Q13">
        <f t="shared" si="7"/>
        <v>1</v>
      </c>
      <c r="R13">
        <v>0</v>
      </c>
    </row>
    <row r="14" spans="1:18" ht="16.05" customHeight="1" x14ac:dyDescent="0.3">
      <c r="A14" s="2">
        <v>3</v>
      </c>
      <c r="B14" s="11">
        <v>0</v>
      </c>
      <c r="C14" s="2">
        <v>0</v>
      </c>
      <c r="D14" s="23">
        <f t="shared" si="0"/>
        <v>0</v>
      </c>
      <c r="E14" s="24"/>
      <c r="F14" s="6">
        <f t="shared" si="1"/>
        <v>0</v>
      </c>
      <c r="G14">
        <v>0</v>
      </c>
      <c r="H14">
        <v>1</v>
      </c>
      <c r="I14">
        <v>0</v>
      </c>
      <c r="J14">
        <v>1</v>
      </c>
      <c r="K14">
        <v>0</v>
      </c>
      <c r="L14" s="16">
        <f t="shared" si="2"/>
        <v>2</v>
      </c>
      <c r="M14">
        <f t="shared" si="3"/>
        <v>5</v>
      </c>
      <c r="N14">
        <f t="shared" si="4"/>
        <v>2</v>
      </c>
      <c r="O14">
        <f t="shared" si="5"/>
        <v>0</v>
      </c>
      <c r="P14">
        <f t="shared" si="6"/>
        <v>0</v>
      </c>
      <c r="Q14">
        <f t="shared" si="7"/>
        <v>1</v>
      </c>
      <c r="R14">
        <v>0</v>
      </c>
    </row>
    <row r="15" spans="1:18" ht="16.05" customHeight="1" x14ac:dyDescent="0.3">
      <c r="A15" s="2">
        <v>4</v>
      </c>
      <c r="B15" s="11">
        <v>0</v>
      </c>
      <c r="C15" s="2">
        <v>0</v>
      </c>
      <c r="D15" s="23">
        <f t="shared" si="0"/>
        <v>3</v>
      </c>
      <c r="E15" s="24"/>
      <c r="F15" s="6">
        <f t="shared" si="1"/>
        <v>0</v>
      </c>
      <c r="G15">
        <v>1</v>
      </c>
      <c r="H15">
        <v>1</v>
      </c>
      <c r="I15">
        <v>1</v>
      </c>
      <c r="J15">
        <v>1</v>
      </c>
      <c r="K15">
        <v>1</v>
      </c>
      <c r="L15" s="16">
        <f t="shared" si="2"/>
        <v>5</v>
      </c>
      <c r="M15">
        <f t="shared" si="3"/>
        <v>5</v>
      </c>
      <c r="N15">
        <f t="shared" si="4"/>
        <v>4</v>
      </c>
      <c r="O15">
        <f t="shared" si="5"/>
        <v>0</v>
      </c>
      <c r="P15">
        <f t="shared" si="6"/>
        <v>1</v>
      </c>
      <c r="Q15">
        <f t="shared" si="7"/>
        <v>0</v>
      </c>
      <c r="R15">
        <v>0</v>
      </c>
    </row>
    <row r="16" spans="1:18" ht="16.05" customHeight="1" x14ac:dyDescent="0.3">
      <c r="A16" s="2">
        <v>5</v>
      </c>
      <c r="B16" s="11">
        <v>0</v>
      </c>
      <c r="C16" s="2">
        <v>0</v>
      </c>
      <c r="D16" s="23">
        <f t="shared" si="0"/>
        <v>0</v>
      </c>
      <c r="E16" s="24"/>
      <c r="F16" s="6">
        <f t="shared" si="1"/>
        <v>0</v>
      </c>
      <c r="G16">
        <v>1</v>
      </c>
      <c r="H16">
        <v>1</v>
      </c>
      <c r="I16">
        <v>1</v>
      </c>
      <c r="J16">
        <v>1</v>
      </c>
      <c r="K16">
        <v>1</v>
      </c>
      <c r="L16" s="16">
        <f t="shared" si="2"/>
        <v>5</v>
      </c>
      <c r="M16">
        <f t="shared" si="3"/>
        <v>5</v>
      </c>
      <c r="N16">
        <f t="shared" si="4"/>
        <v>4</v>
      </c>
      <c r="O16">
        <f t="shared" si="5"/>
        <v>0</v>
      </c>
      <c r="P16">
        <f t="shared" si="6"/>
        <v>1</v>
      </c>
      <c r="Q16">
        <f t="shared" si="7"/>
        <v>0</v>
      </c>
      <c r="R16">
        <v>0</v>
      </c>
    </row>
    <row r="17" spans="1:18" ht="16.05" customHeight="1" x14ac:dyDescent="0.3">
      <c r="A17" s="2"/>
      <c r="B17" s="11"/>
      <c r="C17" s="2"/>
      <c r="D17" s="23"/>
      <c r="E17" s="24"/>
      <c r="G17"/>
      <c r="H17"/>
      <c r="I17"/>
      <c r="J17"/>
      <c r="K17"/>
      <c r="L17" s="16"/>
      <c r="M17" s="2"/>
      <c r="N17"/>
      <c r="O17">
        <f>SUM(O11:O16)</f>
        <v>0</v>
      </c>
      <c r="P17">
        <f>SUM(P11:P16)</f>
        <v>4</v>
      </c>
      <c r="Q17">
        <f>SUM(Q11:Q16)</f>
        <v>2</v>
      </c>
      <c r="R17">
        <f>SUM(R11:R16)</f>
        <v>0</v>
      </c>
    </row>
    <row r="18" spans="1:18" ht="16.05" customHeight="1" x14ac:dyDescent="0.3">
      <c r="A18" s="22" t="s">
        <v>104</v>
      </c>
      <c r="B18" s="22"/>
      <c r="C18" s="22"/>
      <c r="D18" s="22"/>
      <c r="E18" s="22" t="s">
        <v>105</v>
      </c>
      <c r="F18" s="22"/>
      <c r="G18" s="22"/>
      <c r="H18" s="22"/>
      <c r="I18"/>
      <c r="J18"/>
      <c r="K18"/>
      <c r="L18" s="16"/>
    </row>
    <row r="19" spans="1:18" ht="16.05" customHeight="1" x14ac:dyDescent="0.3">
      <c r="A19" s="2" t="s">
        <v>106</v>
      </c>
      <c r="B19" s="6" t="s">
        <v>107</v>
      </c>
      <c r="C19" s="2" t="s">
        <v>108</v>
      </c>
      <c r="D19" s="6" t="s">
        <v>109</v>
      </c>
      <c r="E19" s="2" t="s">
        <v>106</v>
      </c>
      <c r="F19" s="6" t="s">
        <v>107</v>
      </c>
      <c r="G19" s="2" t="s">
        <v>108</v>
      </c>
      <c r="H19" s="6" t="s">
        <v>109</v>
      </c>
      <c r="I19" s="6"/>
    </row>
    <row r="20" spans="1:18" x14ac:dyDescent="0.3">
      <c r="A20" s="2">
        <f>IF(AND(J2=L2, K2=M2), 1, 0)</f>
        <v>1</v>
      </c>
      <c r="B20" s="2">
        <f>IF(OR(K2=M2, J2=L2), 1, 0)</f>
        <v>1</v>
      </c>
      <c r="C20" s="2">
        <f>IF(OR(COUNTIF($M$2:$M$7, K2) &gt; 0, COUNTIF($L$2:$L$7, J2) &gt; 0), 1, 0)</f>
        <v>1</v>
      </c>
      <c r="D20" s="2">
        <f>IF(OR( COUNTIF($M$2:$M$19,#REF!) &gt; 0, COUNTIF($N$2:$N$19,#REF!) &gt; 0), 1, 0)</f>
        <v>0</v>
      </c>
      <c r="E20" s="17">
        <f>IF(AND(COUNTIF(O2:Q2,"*"&amp;J2&amp;"*"), COUNTIF(O2:Q2,"*"&amp;K2&amp;"*")), 1, 0)</f>
        <v>1</v>
      </c>
      <c r="F20" s="17">
        <f>IF(OR(COUNTIF(O2:Q2,"*"&amp;J2&amp;"*"), COUNTIF(O2:Q2,"*"&amp;K2&amp;"*")), 1, 0)-IF(AND(COUNTIF(O2:Q2,"*"&amp;J2&amp;"*"), COUNTIF(O2:Q2,"*"&amp;K2&amp;"*")), 1, 0)</f>
        <v>0</v>
      </c>
      <c r="G20" s="2">
        <f>IF(AND(NOT(COUNTIF(O2:Q2, "*" &amp; J2 &amp; "*")), NOT(COUNTIF(O2:Q2, "*" &amp; K2 &amp; "*"))), 1, 0)</f>
        <v>0</v>
      </c>
      <c r="H20" s="2">
        <v>0</v>
      </c>
    </row>
    <row r="21" spans="1:18" x14ac:dyDescent="0.3">
      <c r="A21" s="2">
        <f t="shared" ref="A21:A25" si="8">IF(AND(J3=L3, K3=M3), 1, 0)</f>
        <v>0</v>
      </c>
      <c r="B21" s="2">
        <f t="shared" ref="B21:B25" si="9">IF(OR(K3=M3, J3=L3), 1, 0)</f>
        <v>0</v>
      </c>
      <c r="C21" s="2">
        <f t="shared" ref="C21:C25" si="10">IF(OR(COUNTIF($M$2:$M$7, K3) &gt; 0, COUNTIF($L$2:$L$7, J3) &gt; 0), 1, 0)</f>
        <v>0</v>
      </c>
      <c r="D21" s="2">
        <f t="shared" ref="D21:D22" si="11">IF(OR( COUNTIF($M$2:$M$19,#REF!) &gt; 0, COUNTIF($N$2:$N$19,#REF!) &gt; 0), 1, 0)</f>
        <v>0</v>
      </c>
      <c r="E21" s="17">
        <f t="shared" ref="E21:E25" si="12">IF(AND(COUNTIF(O3:Q3,"*"&amp;J3&amp;"*"), COUNTIF(O3:Q3,"*"&amp;K3&amp;"*")), 1, 0)</f>
        <v>1</v>
      </c>
      <c r="F21" s="17">
        <f t="shared" ref="F21:F25" si="13">IF(OR(COUNTIF(O3:Q3,"*"&amp;J3&amp;"*"), COUNTIF(O3:Q3,"*"&amp;K3&amp;"*")), 1, 0)-IF(AND(COUNTIF(O3:Q3,"*"&amp;J3&amp;"*"), COUNTIF(O3:Q3,"*"&amp;K3&amp;"*")), 1, 0)</f>
        <v>0</v>
      </c>
      <c r="G21" s="2">
        <f t="shared" ref="G21:G25" si="14">IF(AND(NOT(COUNTIF(O3:Q3, "*" &amp; J3 &amp; "*")), NOT(COUNTIF(O3:Q3, "*" &amp; K3 &amp; "*"))), 1, 0)</f>
        <v>0</v>
      </c>
      <c r="H21" s="2">
        <v>0</v>
      </c>
    </row>
    <row r="22" spans="1:18" x14ac:dyDescent="0.3">
      <c r="A22" s="2">
        <f t="shared" si="8"/>
        <v>0</v>
      </c>
      <c r="B22" s="2">
        <f t="shared" si="9"/>
        <v>1</v>
      </c>
      <c r="C22" s="2">
        <f t="shared" si="10"/>
        <v>1</v>
      </c>
      <c r="D22" s="2">
        <f t="shared" si="11"/>
        <v>0</v>
      </c>
      <c r="E22" s="17">
        <f t="shared" si="12"/>
        <v>0</v>
      </c>
      <c r="F22" s="17">
        <f t="shared" si="13"/>
        <v>0</v>
      </c>
      <c r="G22" s="2">
        <f t="shared" si="14"/>
        <v>1</v>
      </c>
      <c r="H22" s="2">
        <v>0</v>
      </c>
    </row>
    <row r="23" spans="1:18" x14ac:dyDescent="0.3">
      <c r="A23" s="2">
        <f t="shared" si="8"/>
        <v>0</v>
      </c>
      <c r="B23" s="2">
        <f t="shared" si="9"/>
        <v>0</v>
      </c>
      <c r="C23" s="2">
        <f t="shared" si="10"/>
        <v>0</v>
      </c>
      <c r="D23" s="2">
        <v>0</v>
      </c>
      <c r="E23" s="17">
        <f t="shared" si="12"/>
        <v>0</v>
      </c>
      <c r="F23" s="17">
        <f t="shared" si="13"/>
        <v>0</v>
      </c>
      <c r="G23" s="2">
        <f t="shared" si="14"/>
        <v>1</v>
      </c>
      <c r="H23" s="2">
        <v>0</v>
      </c>
    </row>
    <row r="24" spans="1:18" x14ac:dyDescent="0.3">
      <c r="A24" s="2">
        <f t="shared" si="8"/>
        <v>0</v>
      </c>
      <c r="B24" s="2">
        <f t="shared" si="9"/>
        <v>0</v>
      </c>
      <c r="C24" s="2">
        <f t="shared" si="10"/>
        <v>1</v>
      </c>
      <c r="D24" s="2">
        <f t="shared" ref="D24:D25" si="15">IF(OR( COUNTIF($M$2:$M$19,#REF!) &gt; 0, COUNTIF($N$2:$N$19,#REF!) &gt; 0), 1, 0)</f>
        <v>0</v>
      </c>
      <c r="E24" s="17">
        <f t="shared" si="12"/>
        <v>0</v>
      </c>
      <c r="F24" s="17">
        <f t="shared" si="13"/>
        <v>1</v>
      </c>
      <c r="G24" s="2">
        <f t="shared" si="14"/>
        <v>0</v>
      </c>
      <c r="H24" s="2">
        <v>0</v>
      </c>
    </row>
    <row r="25" spans="1:18" x14ac:dyDescent="0.3">
      <c r="A25" s="2">
        <f t="shared" si="8"/>
        <v>0</v>
      </c>
      <c r="B25" s="2">
        <f t="shared" si="9"/>
        <v>0</v>
      </c>
      <c r="C25" s="2">
        <f t="shared" si="10"/>
        <v>0</v>
      </c>
      <c r="D25" s="2">
        <f t="shared" si="15"/>
        <v>0</v>
      </c>
      <c r="E25" s="17">
        <f t="shared" si="12"/>
        <v>0</v>
      </c>
      <c r="F25" s="17">
        <f t="shared" si="13"/>
        <v>0</v>
      </c>
      <c r="G25" s="2">
        <f t="shared" si="14"/>
        <v>1</v>
      </c>
      <c r="H25" s="2">
        <v>0</v>
      </c>
    </row>
    <row r="26" spans="1:18" x14ac:dyDescent="0.3">
      <c r="A26" s="18">
        <f t="shared" ref="A26:G26" si="16">SUM(A20:A25)</f>
        <v>1</v>
      </c>
      <c r="B26" s="18">
        <f t="shared" si="16"/>
        <v>2</v>
      </c>
      <c r="C26" s="18">
        <f t="shared" si="16"/>
        <v>3</v>
      </c>
      <c r="D26" s="18">
        <f t="shared" si="16"/>
        <v>0</v>
      </c>
      <c r="E26" s="19">
        <f t="shared" si="16"/>
        <v>2</v>
      </c>
      <c r="F26" s="20">
        <f t="shared" si="16"/>
        <v>1</v>
      </c>
      <c r="G26" s="18">
        <f t="shared" si="16"/>
        <v>3</v>
      </c>
      <c r="H26" s="18"/>
    </row>
  </sheetData>
  <mergeCells count="13">
    <mergeCell ref="A18:D18"/>
    <mergeCell ref="E18:H18"/>
    <mergeCell ref="D17:E17"/>
    <mergeCell ref="B9:C9"/>
    <mergeCell ref="D9:F9"/>
    <mergeCell ref="D11:E11"/>
    <mergeCell ref="D12:E12"/>
    <mergeCell ref="D13:E13"/>
    <mergeCell ref="G9:L9"/>
    <mergeCell ref="D10:E10"/>
    <mergeCell ref="D14:E14"/>
    <mergeCell ref="D15:E15"/>
    <mergeCell ref="D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7309-11C8-4CEF-BAC1-5A5D9F98733E}">
  <dimension ref="A1:R26"/>
  <sheetViews>
    <sheetView topLeftCell="A2" zoomScale="70" workbookViewId="0">
      <selection activeCell="I22" sqref="I22"/>
    </sheetView>
  </sheetViews>
  <sheetFormatPr defaultRowHeight="15" customHeight="1" x14ac:dyDescent="0.3"/>
  <cols>
    <col min="1" max="1" width="9" bestFit="1" customWidth="1"/>
    <col min="2" max="2" width="15.77734375" customWidth="1"/>
    <col min="3" max="3" width="9" bestFit="1" customWidth="1"/>
    <col min="4" max="4" width="12.88671875" customWidth="1"/>
    <col min="5" max="5" width="17.109375" customWidth="1"/>
    <col min="6" max="6" width="11.5546875" bestFit="1" customWidth="1"/>
    <col min="7" max="7" width="9.33203125" style="1" bestFit="1" customWidth="1"/>
    <col min="8" max="8" width="9.33203125" style="2" bestFit="1" customWidth="1"/>
    <col min="9" max="9" width="14.109375" customWidth="1"/>
    <col min="10" max="10" width="29.109375" customWidth="1"/>
    <col min="11" max="11" width="18.44140625" customWidth="1"/>
    <col min="12" max="12" width="39.21875" bestFit="1" customWidth="1"/>
  </cols>
  <sheetData>
    <row r="1" spans="1:18" ht="15" customHeight="1" x14ac:dyDescent="0.3">
      <c r="A1" s="3" t="s">
        <v>0</v>
      </c>
      <c r="B1" s="3" t="s">
        <v>14</v>
      </c>
      <c r="C1" s="3" t="s">
        <v>1</v>
      </c>
      <c r="D1" s="3" t="s">
        <v>12</v>
      </c>
      <c r="E1" s="3" t="s">
        <v>2</v>
      </c>
      <c r="F1" s="3" t="s">
        <v>3</v>
      </c>
      <c r="G1" s="3" t="s">
        <v>4</v>
      </c>
      <c r="H1" s="3" t="s">
        <v>5</v>
      </c>
      <c r="I1" s="3" t="s">
        <v>6</v>
      </c>
      <c r="J1" s="3" t="s">
        <v>13</v>
      </c>
      <c r="K1" s="3" t="s">
        <v>11</v>
      </c>
      <c r="L1" s="8" t="s">
        <v>76</v>
      </c>
      <c r="M1" s="8" t="s">
        <v>78</v>
      </c>
      <c r="O1" s="2" t="s">
        <v>91</v>
      </c>
      <c r="P1" s="2" t="s">
        <v>92</v>
      </c>
      <c r="Q1" s="2" t="s">
        <v>93</v>
      </c>
    </row>
    <row r="2" spans="1:18" ht="15" customHeight="1" x14ac:dyDescent="0.3">
      <c r="A2" s="3" t="s">
        <v>16</v>
      </c>
      <c r="B2" s="3" t="s">
        <v>48</v>
      </c>
      <c r="C2" s="4">
        <v>0</v>
      </c>
      <c r="D2" s="3" t="s">
        <v>9</v>
      </c>
      <c r="E2" s="5">
        <v>45044.809027777781</v>
      </c>
      <c r="F2" s="4">
        <v>99.334348640000002</v>
      </c>
      <c r="G2" s="3" t="s">
        <v>8</v>
      </c>
      <c r="H2" s="3" t="s">
        <v>49</v>
      </c>
      <c r="I2" s="3" t="s">
        <v>119</v>
      </c>
      <c r="J2" s="3" t="s">
        <v>9</v>
      </c>
      <c r="K2" s="3" t="s">
        <v>77</v>
      </c>
      <c r="L2" t="s">
        <v>74</v>
      </c>
      <c r="M2" t="s">
        <v>77</v>
      </c>
      <c r="O2" s="6" t="s">
        <v>94</v>
      </c>
      <c r="P2" s="6"/>
      <c r="Q2" s="6"/>
    </row>
    <row r="3" spans="1:18" ht="15" customHeight="1" x14ac:dyDescent="0.3">
      <c r="A3" s="3" t="s">
        <v>16</v>
      </c>
      <c r="B3" s="3" t="s">
        <v>48</v>
      </c>
      <c r="C3" s="4">
        <v>1</v>
      </c>
      <c r="D3" s="3" t="s">
        <v>9</v>
      </c>
      <c r="E3" s="5">
        <v>45045.326388888891</v>
      </c>
      <c r="F3" s="4">
        <v>50.408475430000003</v>
      </c>
      <c r="G3" s="3" t="s">
        <v>8</v>
      </c>
      <c r="H3" s="3" t="s">
        <v>50</v>
      </c>
      <c r="I3" s="3" t="s">
        <v>51</v>
      </c>
      <c r="J3" s="3" t="s">
        <v>9</v>
      </c>
      <c r="K3" s="3" t="s">
        <v>9</v>
      </c>
      <c r="L3" t="s">
        <v>10</v>
      </c>
      <c r="M3" t="s">
        <v>77</v>
      </c>
      <c r="O3" s="6" t="s">
        <v>95</v>
      </c>
      <c r="P3" s="6" t="s">
        <v>96</v>
      </c>
      <c r="Q3" s="6" t="s">
        <v>97</v>
      </c>
    </row>
    <row r="4" spans="1:18" ht="15" customHeight="1" x14ac:dyDescent="0.3">
      <c r="A4" s="3" t="s">
        <v>16</v>
      </c>
      <c r="B4" s="3" t="s">
        <v>48</v>
      </c>
      <c r="C4" s="4">
        <v>2</v>
      </c>
      <c r="D4" s="3" t="s">
        <v>75</v>
      </c>
      <c r="E4" s="5">
        <v>45045.597222222219</v>
      </c>
      <c r="F4" s="4">
        <v>31.134646589999999</v>
      </c>
      <c r="G4" s="3" t="s">
        <v>8</v>
      </c>
      <c r="H4" s="3" t="s">
        <v>115</v>
      </c>
      <c r="I4" s="3" t="s">
        <v>116</v>
      </c>
      <c r="J4" t="s">
        <v>75</v>
      </c>
      <c r="K4" s="3" t="s">
        <v>71</v>
      </c>
      <c r="L4" t="s">
        <v>75</v>
      </c>
      <c r="M4" t="s">
        <v>77</v>
      </c>
      <c r="O4" s="6" t="s">
        <v>117</v>
      </c>
      <c r="P4" s="6" t="s">
        <v>99</v>
      </c>
      <c r="Q4" s="6" t="s">
        <v>100</v>
      </c>
    </row>
    <row r="5" spans="1:18" ht="15" customHeight="1" x14ac:dyDescent="0.3">
      <c r="A5" s="3" t="s">
        <v>16</v>
      </c>
      <c r="B5" s="3" t="s">
        <v>48</v>
      </c>
      <c r="C5" s="4">
        <v>3</v>
      </c>
      <c r="D5" s="3" t="s">
        <v>10</v>
      </c>
      <c r="E5" s="5">
        <v>45046.375</v>
      </c>
      <c r="F5" s="4">
        <v>65.234497610000005</v>
      </c>
      <c r="G5" s="3" t="s">
        <v>8</v>
      </c>
      <c r="H5" s="3" t="s">
        <v>52</v>
      </c>
      <c r="I5" s="3" t="s">
        <v>53</v>
      </c>
      <c r="J5" s="3" t="s">
        <v>10</v>
      </c>
      <c r="K5" s="3" t="s">
        <v>10</v>
      </c>
      <c r="L5" t="s">
        <v>74</v>
      </c>
      <c r="M5" t="s">
        <v>77</v>
      </c>
      <c r="O5" s="6" t="s">
        <v>101</v>
      </c>
      <c r="P5" s="6" t="s">
        <v>102</v>
      </c>
      <c r="Q5" s="6" t="s">
        <v>103</v>
      </c>
    </row>
    <row r="6" spans="1:18" ht="15" customHeight="1" x14ac:dyDescent="0.3">
      <c r="A6" s="3" t="s">
        <v>16</v>
      </c>
      <c r="B6" s="3" t="s">
        <v>48</v>
      </c>
      <c r="C6" s="4">
        <v>4</v>
      </c>
      <c r="D6" s="3" t="s">
        <v>62</v>
      </c>
      <c r="E6" s="5">
        <v>45046.631944444445</v>
      </c>
      <c r="F6" s="4">
        <v>77.095315360000001</v>
      </c>
      <c r="G6" s="3" t="s">
        <v>8</v>
      </c>
      <c r="H6" s="3" t="s">
        <v>54</v>
      </c>
      <c r="I6" s="3" t="s">
        <v>118</v>
      </c>
      <c r="J6" t="s">
        <v>62</v>
      </c>
      <c r="K6" s="3" t="s">
        <v>72</v>
      </c>
      <c r="L6" t="s">
        <v>62</v>
      </c>
      <c r="M6" t="s">
        <v>77</v>
      </c>
      <c r="O6" s="6" t="s">
        <v>101</v>
      </c>
      <c r="P6" s="6" t="s">
        <v>102</v>
      </c>
      <c r="Q6" s="6" t="s">
        <v>103</v>
      </c>
    </row>
    <row r="7" spans="1:18" ht="15" customHeight="1" x14ac:dyDescent="0.3">
      <c r="A7" s="3" t="s">
        <v>16</v>
      </c>
      <c r="B7" s="3" t="s">
        <v>48</v>
      </c>
      <c r="C7" s="4">
        <v>5</v>
      </c>
      <c r="D7" s="3" t="s">
        <v>9</v>
      </c>
      <c r="E7" s="5">
        <v>45045.857638888891</v>
      </c>
      <c r="F7" s="4">
        <v>74.130110930000001</v>
      </c>
      <c r="G7" s="3" t="s">
        <v>8</v>
      </c>
      <c r="H7" s="3" t="s">
        <v>55</v>
      </c>
      <c r="I7" s="3" t="s">
        <v>56</v>
      </c>
      <c r="J7" s="3" t="s">
        <v>9</v>
      </c>
      <c r="K7" s="3" t="s">
        <v>9</v>
      </c>
      <c r="L7" t="s">
        <v>75</v>
      </c>
      <c r="M7" t="s">
        <v>77</v>
      </c>
      <c r="O7" s="6" t="s">
        <v>94</v>
      </c>
      <c r="P7" s="6"/>
      <c r="Q7" s="6"/>
    </row>
    <row r="8" spans="1:18" ht="15" customHeight="1" thickBot="1" x14ac:dyDescent="0.35">
      <c r="A8" s="9"/>
      <c r="B8" s="9"/>
      <c r="C8" s="9"/>
      <c r="D8" s="10"/>
      <c r="E8" s="9"/>
      <c r="F8" s="9"/>
      <c r="G8" s="9"/>
      <c r="H8" s="9"/>
      <c r="I8" s="9"/>
      <c r="J8" s="9"/>
      <c r="K8" s="9"/>
      <c r="L8" s="9"/>
    </row>
    <row r="9" spans="1:18" ht="15" customHeight="1" x14ac:dyDescent="0.3">
      <c r="A9" s="2" t="s">
        <v>1</v>
      </c>
      <c r="B9" s="25" t="s">
        <v>79</v>
      </c>
      <c r="C9" s="26"/>
      <c r="D9" s="25" t="s">
        <v>80</v>
      </c>
      <c r="E9" s="27"/>
      <c r="F9" s="26"/>
      <c r="G9" s="28" t="s">
        <v>81</v>
      </c>
      <c r="H9" s="29"/>
      <c r="I9" s="29"/>
      <c r="J9" s="29"/>
      <c r="K9" s="29"/>
      <c r="L9" s="30"/>
    </row>
    <row r="10" spans="1:18" ht="15" customHeight="1" x14ac:dyDescent="0.3">
      <c r="A10" s="2"/>
      <c r="B10" s="11" t="s">
        <v>82</v>
      </c>
      <c r="C10" s="2" t="s">
        <v>11</v>
      </c>
      <c r="D10" s="23" t="s">
        <v>82</v>
      </c>
      <c r="E10" s="24"/>
      <c r="F10" s="6" t="s">
        <v>11</v>
      </c>
      <c r="G10" s="12" t="s">
        <v>83</v>
      </c>
      <c r="H10" s="13" t="s">
        <v>84</v>
      </c>
      <c r="I10" s="13" t="s">
        <v>85</v>
      </c>
      <c r="J10" s="13" t="s">
        <v>86</v>
      </c>
      <c r="K10" s="14" t="s">
        <v>87</v>
      </c>
      <c r="L10" s="15" t="s">
        <v>88</v>
      </c>
      <c r="M10" s="2" t="s">
        <v>110</v>
      </c>
      <c r="N10" s="21" t="s">
        <v>111</v>
      </c>
      <c r="O10" s="21" t="s">
        <v>106</v>
      </c>
      <c r="P10" s="21" t="s">
        <v>107</v>
      </c>
      <c r="Q10" s="21" t="s">
        <v>108</v>
      </c>
      <c r="R10" s="21" t="s">
        <v>109</v>
      </c>
    </row>
    <row r="11" spans="1:18" ht="15" customHeight="1" x14ac:dyDescent="0.3">
      <c r="A11" s="2">
        <v>0</v>
      </c>
      <c r="B11" s="11">
        <v>0</v>
      </c>
      <c r="C11" s="2">
        <v>0</v>
      </c>
      <c r="D11" s="23">
        <f>IF(ISNUMBER( SEARCH(J2,O2)), 1, 0)+IF(ISNUMBER( SEARCH(J2,P2)), 1, 0)+IF(ISNUMBER( SEARCH(J2,Q2)), 1, 0)</f>
        <v>1</v>
      </c>
      <c r="E11" s="24"/>
      <c r="F11" s="6">
        <f>IF(ISNUMBER( SEARCH(K2,O2)), 1, 0)+IF(ISNUMBER( SEARCH(K2,P2)), 1, 0)+IF(ISNUMBER( SEARCH(K2,Q2)), 1, 0)</f>
        <v>1</v>
      </c>
      <c r="G11">
        <v>0</v>
      </c>
      <c r="H11">
        <v>0</v>
      </c>
      <c r="I11">
        <v>0</v>
      </c>
      <c r="J11">
        <v>1</v>
      </c>
      <c r="K11">
        <v>1</v>
      </c>
      <c r="L11" s="16">
        <f>SUM(G11:K11)</f>
        <v>2</v>
      </c>
      <c r="M11">
        <f>MEDIAN($L$11:$L$16)</f>
        <v>2.5</v>
      </c>
      <c r="N11">
        <f>SUM(G11,H11,J11,K11)</f>
        <v>2</v>
      </c>
      <c r="O11">
        <f>IF(AND(N11 &gt;= M11, I11 = 1), 1, 0)</f>
        <v>0</v>
      </c>
      <c r="P11">
        <f>IF(OR(AND(N11 &gt;= M11, I11 = 0), AND(N11 &lt; M11, I11 = 1)), 1, 0)</f>
        <v>0</v>
      </c>
      <c r="Q11">
        <f>IF(AND(N11 &lt; M11, I11 = 0), 1, 0)</f>
        <v>1</v>
      </c>
      <c r="R11">
        <v>0</v>
      </c>
    </row>
    <row r="12" spans="1:18" ht="15" customHeight="1" x14ac:dyDescent="0.3">
      <c r="A12" s="2">
        <v>1</v>
      </c>
      <c r="B12" s="11">
        <v>0</v>
      </c>
      <c r="C12" s="2">
        <v>0</v>
      </c>
      <c r="D12" s="23">
        <f t="shared" ref="D12:D16" si="0">IF(ISNUMBER( SEARCH(J3,O3)), 1, 0)+IF(ISNUMBER( SEARCH(J3,P3)), 1, 0)+IF(ISNUMBER( SEARCH(J3,Q3)), 1, 0)</f>
        <v>3</v>
      </c>
      <c r="E12" s="24"/>
      <c r="F12" s="6">
        <f t="shared" ref="F12:F16" si="1">IF(ISNUMBER( SEARCH(K3,O3)), 1, 0)+IF(ISNUMBER( SEARCH(K3,P3)), 1, 0)+IF(ISNUMBER( SEARCH(K3,Q3)), 1, 0)</f>
        <v>3</v>
      </c>
      <c r="G12">
        <v>1</v>
      </c>
      <c r="H12">
        <v>0</v>
      </c>
      <c r="I12">
        <v>0</v>
      </c>
      <c r="J12">
        <v>1</v>
      </c>
      <c r="K12">
        <v>1</v>
      </c>
      <c r="L12" s="16">
        <f t="shared" ref="L12:L16" si="2">SUM(G12:K12)</f>
        <v>3</v>
      </c>
      <c r="M12">
        <f t="shared" ref="M12:M16" si="3">MEDIAN($L$11:$L$16)</f>
        <v>2.5</v>
      </c>
      <c r="N12">
        <f t="shared" ref="N12:N16" si="4">SUM(G12,H12,J12,K12)</f>
        <v>3</v>
      </c>
      <c r="O12">
        <f t="shared" ref="O12:O16" si="5">IF(AND(N12 &gt;= M12, I12 = 1), 1, 0)</f>
        <v>0</v>
      </c>
      <c r="P12">
        <f t="shared" ref="P12:P16" si="6">IF(OR(AND(N12 &gt;= M12, I12 = 0), AND(N12 &lt; M12, I12 = 1)), 1, 0)</f>
        <v>1</v>
      </c>
      <c r="Q12">
        <f t="shared" ref="Q12:Q16" si="7">IF(AND(N12 &lt; M12, I12 = 0), 1, 0)</f>
        <v>0</v>
      </c>
      <c r="R12">
        <v>0</v>
      </c>
    </row>
    <row r="13" spans="1:18" ht="15" customHeight="1" x14ac:dyDescent="0.3">
      <c r="A13" s="2">
        <v>2</v>
      </c>
      <c r="B13" s="11">
        <v>0</v>
      </c>
      <c r="C13" s="2">
        <v>0</v>
      </c>
      <c r="D13" s="23">
        <f t="shared" si="0"/>
        <v>1</v>
      </c>
      <c r="E13" s="24"/>
      <c r="F13" s="6">
        <f t="shared" si="1"/>
        <v>0</v>
      </c>
      <c r="G13">
        <v>1</v>
      </c>
      <c r="H13">
        <v>1</v>
      </c>
      <c r="I13">
        <v>0</v>
      </c>
      <c r="J13">
        <v>1</v>
      </c>
      <c r="K13">
        <v>0</v>
      </c>
      <c r="L13" s="16">
        <f t="shared" si="2"/>
        <v>3</v>
      </c>
      <c r="M13">
        <f t="shared" si="3"/>
        <v>2.5</v>
      </c>
      <c r="N13">
        <f t="shared" si="4"/>
        <v>3</v>
      </c>
      <c r="O13">
        <f t="shared" si="5"/>
        <v>0</v>
      </c>
      <c r="P13">
        <f t="shared" si="6"/>
        <v>1</v>
      </c>
      <c r="Q13">
        <f t="shared" si="7"/>
        <v>0</v>
      </c>
      <c r="R13">
        <v>0</v>
      </c>
    </row>
    <row r="14" spans="1:18" ht="15" customHeight="1" x14ac:dyDescent="0.3">
      <c r="A14" s="2">
        <v>3</v>
      </c>
      <c r="B14" s="11">
        <v>0</v>
      </c>
      <c r="C14" s="2">
        <v>0</v>
      </c>
      <c r="D14" s="23">
        <f t="shared" si="0"/>
        <v>3</v>
      </c>
      <c r="E14" s="24"/>
      <c r="F14" s="6">
        <f t="shared" si="1"/>
        <v>3</v>
      </c>
      <c r="G14">
        <v>1</v>
      </c>
      <c r="H14">
        <v>0</v>
      </c>
      <c r="I14">
        <v>0</v>
      </c>
      <c r="J14">
        <v>1</v>
      </c>
      <c r="K14">
        <v>0</v>
      </c>
      <c r="L14" s="16">
        <f t="shared" si="2"/>
        <v>2</v>
      </c>
      <c r="M14">
        <f t="shared" si="3"/>
        <v>2.5</v>
      </c>
      <c r="N14">
        <f t="shared" si="4"/>
        <v>2</v>
      </c>
      <c r="O14">
        <f t="shared" si="5"/>
        <v>0</v>
      </c>
      <c r="P14">
        <f t="shared" si="6"/>
        <v>0</v>
      </c>
      <c r="Q14">
        <f t="shared" si="7"/>
        <v>1</v>
      </c>
      <c r="R14">
        <v>0</v>
      </c>
    </row>
    <row r="15" spans="1:18" ht="15" customHeight="1" x14ac:dyDescent="0.3">
      <c r="A15" s="2">
        <v>4</v>
      </c>
      <c r="B15" s="11">
        <v>0</v>
      </c>
      <c r="C15" s="2">
        <v>0</v>
      </c>
      <c r="D15" s="23">
        <f t="shared" si="0"/>
        <v>0</v>
      </c>
      <c r="E15" s="24"/>
      <c r="F15" s="6">
        <f t="shared" si="1"/>
        <v>0</v>
      </c>
      <c r="G15">
        <v>1</v>
      </c>
      <c r="H15">
        <v>1</v>
      </c>
      <c r="I15">
        <v>0</v>
      </c>
      <c r="J15">
        <v>1</v>
      </c>
      <c r="K15">
        <v>0</v>
      </c>
      <c r="L15" s="16">
        <f t="shared" si="2"/>
        <v>3</v>
      </c>
      <c r="M15">
        <f t="shared" si="3"/>
        <v>2.5</v>
      </c>
      <c r="N15">
        <f t="shared" si="4"/>
        <v>3</v>
      </c>
      <c r="O15">
        <f t="shared" si="5"/>
        <v>0</v>
      </c>
      <c r="P15">
        <f t="shared" si="6"/>
        <v>1</v>
      </c>
      <c r="Q15">
        <f t="shared" si="7"/>
        <v>0</v>
      </c>
      <c r="R15">
        <v>0</v>
      </c>
    </row>
    <row r="16" spans="1:18" ht="15" customHeight="1" x14ac:dyDescent="0.3">
      <c r="A16" s="2">
        <v>5</v>
      </c>
      <c r="B16" s="11">
        <v>0</v>
      </c>
      <c r="C16" s="2">
        <v>0</v>
      </c>
      <c r="D16" s="23">
        <f t="shared" si="0"/>
        <v>1</v>
      </c>
      <c r="E16" s="24"/>
      <c r="F16" s="6">
        <f t="shared" si="1"/>
        <v>1</v>
      </c>
      <c r="G16">
        <v>0</v>
      </c>
      <c r="H16">
        <v>0</v>
      </c>
      <c r="I16">
        <v>0</v>
      </c>
      <c r="J16">
        <v>1</v>
      </c>
      <c r="K16">
        <v>0</v>
      </c>
      <c r="L16" s="16">
        <f t="shared" si="2"/>
        <v>1</v>
      </c>
      <c r="M16">
        <f t="shared" si="3"/>
        <v>2.5</v>
      </c>
      <c r="N16">
        <f t="shared" si="4"/>
        <v>1</v>
      </c>
      <c r="O16">
        <f t="shared" si="5"/>
        <v>0</v>
      </c>
      <c r="P16">
        <f t="shared" si="6"/>
        <v>0</v>
      </c>
      <c r="Q16">
        <f t="shared" si="7"/>
        <v>1</v>
      </c>
      <c r="R16">
        <v>0</v>
      </c>
    </row>
    <row r="17" spans="1:18" ht="15" customHeight="1" x14ac:dyDescent="0.3">
      <c r="M17" s="2"/>
      <c r="O17" s="20">
        <f>SUM(O11:O16)</f>
        <v>0</v>
      </c>
      <c r="P17" s="20">
        <f>SUM(P11:P16)</f>
        <v>3</v>
      </c>
      <c r="Q17" s="20">
        <f>SUM(Q11:Q16)</f>
        <v>3</v>
      </c>
      <c r="R17">
        <f>SUM(R11:R16)</f>
        <v>0</v>
      </c>
    </row>
    <row r="18" spans="1:18" ht="15" customHeight="1" x14ac:dyDescent="0.3">
      <c r="A18" s="22" t="s">
        <v>104</v>
      </c>
      <c r="B18" s="22"/>
      <c r="C18" s="22"/>
      <c r="D18" s="22"/>
      <c r="E18" s="22" t="s">
        <v>105</v>
      </c>
      <c r="F18" s="22"/>
      <c r="G18" s="22"/>
      <c r="H18" s="22"/>
    </row>
    <row r="19" spans="1:18" ht="15" customHeight="1" x14ac:dyDescent="0.3">
      <c r="A19" s="2" t="s">
        <v>106</v>
      </c>
      <c r="B19" s="6" t="s">
        <v>107</v>
      </c>
      <c r="C19" s="2" t="s">
        <v>108</v>
      </c>
      <c r="D19" s="6" t="s">
        <v>109</v>
      </c>
      <c r="E19" s="2" t="s">
        <v>106</v>
      </c>
      <c r="F19" s="6" t="s">
        <v>107</v>
      </c>
      <c r="G19" s="2" t="s">
        <v>108</v>
      </c>
      <c r="H19" s="6" t="s">
        <v>109</v>
      </c>
    </row>
    <row r="20" spans="1:18" ht="15" customHeight="1" x14ac:dyDescent="0.3">
      <c r="A20" s="2">
        <f>IF(AND(J2=L2, K2=M2), 1, 0)</f>
        <v>0</v>
      </c>
      <c r="B20" s="2">
        <f>IF(OR(K2=M2, J2=L2), 1, 0)</f>
        <v>1</v>
      </c>
      <c r="C20" s="2">
        <f>IF(OR(COUNTIF($M$2:$M$7, K2) &gt; 0, COUNTIF($L$2:$L$7, J2) &gt; 0), 1, 0)</f>
        <v>1</v>
      </c>
      <c r="D20" s="2">
        <f>IF(OR( COUNTIF($M$2:$M$19,#REF!) &gt; 0, COUNTIF($N$2:$N$19,#REF!) &gt; 0), 1, 0)</f>
        <v>0</v>
      </c>
      <c r="E20" s="17">
        <f>IF(AND(COUNTIF(O2:Q2,"*"&amp;J2&amp;"*"), COUNTIF(O2:Q2,"*"&amp;K2&amp;"*")), 1, 0)</f>
        <v>1</v>
      </c>
      <c r="F20" s="17">
        <f>IF(OR(COUNTIF(O2:Q2,"*"&amp;J2&amp;"*"), COUNTIF(O2:Q2,"*"&amp;K2&amp;"*")), 1, 0)-IF(AND(COUNTIF(O2:Q2,"*"&amp;J2&amp;"*"), COUNTIF(O2:Q2,"*"&amp;K2&amp;"*")), 1, 0)</f>
        <v>0</v>
      </c>
      <c r="G20" s="2">
        <f>IF(AND(NOT(COUNTIF(O2:Q2, "*" &amp; J2 &amp; "*")), NOT(COUNTIF(O2:Q2, "*" &amp; K2 &amp; "*"))), 1, 0)</f>
        <v>0</v>
      </c>
      <c r="H20" s="2">
        <v>0</v>
      </c>
    </row>
    <row r="21" spans="1:18" ht="15" customHeight="1" x14ac:dyDescent="0.3">
      <c r="A21" s="2">
        <f t="shared" ref="A21:A25" si="8">IF(AND(J3=L3, K3=M3), 1, 0)</f>
        <v>0</v>
      </c>
      <c r="B21" s="2">
        <f t="shared" ref="B21:B25" si="9">IF(OR(K3=M3, J3=L3), 1, 0)</f>
        <v>0</v>
      </c>
      <c r="C21" s="2">
        <f t="shared" ref="C21:C25" si="10">IF(OR(COUNTIF($M$2:$M$7, K3) &gt; 0, COUNTIF($L$2:$L$7, J3) &gt; 0), 1, 0)</f>
        <v>0</v>
      </c>
      <c r="D21" s="2">
        <f>IF(OR( COUNTIF($M$2:$M$19,#REF!) &gt; 0, COUNTIF($N$2:$N$19,#REF!) &gt; 0), 1, 0)</f>
        <v>0</v>
      </c>
      <c r="E21" s="17">
        <f t="shared" ref="E21:E25" si="11">IF(AND(COUNTIF(O3:Q3,"*"&amp;J3&amp;"*"), COUNTIF(O3:Q3,"*"&amp;K3&amp;"*")), 1, 0)</f>
        <v>1</v>
      </c>
      <c r="F21" s="17">
        <f t="shared" ref="F21:F25" si="12">IF(OR(COUNTIF(O3:Q3,"*"&amp;J3&amp;"*"), COUNTIF(O3:Q3,"*"&amp;K3&amp;"*")), 1, 0)-IF(AND(COUNTIF(O3:Q3,"*"&amp;J3&amp;"*"), COUNTIF(O3:Q3,"*"&amp;K3&amp;"*")), 1, 0)</f>
        <v>0</v>
      </c>
      <c r="G21" s="2">
        <f t="shared" ref="G21:G25" si="13">IF(AND(NOT(COUNTIF(O3:Q3, "*" &amp; J3 &amp; "*")), NOT(COUNTIF(O3:Q3, "*" &amp; K3 &amp; "*"))), 1, 0)</f>
        <v>0</v>
      </c>
      <c r="H21" s="2">
        <v>0</v>
      </c>
    </row>
    <row r="22" spans="1:18" ht="15" customHeight="1" x14ac:dyDescent="0.3">
      <c r="A22" s="2">
        <f t="shared" si="8"/>
        <v>0</v>
      </c>
      <c r="B22" s="2">
        <f t="shared" si="9"/>
        <v>1</v>
      </c>
      <c r="C22" s="2">
        <v>0</v>
      </c>
      <c r="D22" s="2">
        <f>IF(OR( COUNTIF($M$2:$M$19,#REF!) &gt; 0, COUNTIF($N$2:$N$19,#REF!) &gt; 0), 1, 0)</f>
        <v>0</v>
      </c>
      <c r="E22" s="17">
        <f t="shared" si="11"/>
        <v>0</v>
      </c>
      <c r="F22" s="17">
        <f t="shared" si="12"/>
        <v>1</v>
      </c>
      <c r="G22" s="2">
        <f t="shared" si="13"/>
        <v>0</v>
      </c>
      <c r="H22" s="2">
        <v>0</v>
      </c>
    </row>
    <row r="23" spans="1:18" ht="15" customHeight="1" x14ac:dyDescent="0.3">
      <c r="A23" s="2">
        <f t="shared" si="8"/>
        <v>0</v>
      </c>
      <c r="B23" s="2">
        <f t="shared" si="9"/>
        <v>0</v>
      </c>
      <c r="C23" s="2">
        <f t="shared" si="10"/>
        <v>1</v>
      </c>
      <c r="D23" s="2">
        <f>IF(OR( COUNTIF($M$2:$M$19,#REF!) &gt; 0, COUNTIF($N$2:$N$19,#REF!) &gt; 0), 1, 0)</f>
        <v>0</v>
      </c>
      <c r="E23" s="17">
        <f t="shared" si="11"/>
        <v>1</v>
      </c>
      <c r="F23" s="17">
        <f t="shared" si="12"/>
        <v>0</v>
      </c>
      <c r="G23" s="2">
        <f t="shared" si="13"/>
        <v>0</v>
      </c>
      <c r="H23" s="2">
        <v>0</v>
      </c>
    </row>
    <row r="24" spans="1:18" ht="15" customHeight="1" x14ac:dyDescent="0.3">
      <c r="A24" s="2">
        <f t="shared" si="8"/>
        <v>0</v>
      </c>
      <c r="B24" s="2">
        <f t="shared" si="9"/>
        <v>1</v>
      </c>
      <c r="C24" s="2">
        <f t="shared" si="10"/>
        <v>1</v>
      </c>
      <c r="D24" s="2">
        <f>IF(OR( COUNTIF($M$2:$M$19,#REF!) &gt; 0, COUNTIF($N$2:$N$19,#REF!) &gt; 0), 1, 0)</f>
        <v>0</v>
      </c>
      <c r="E24" s="17">
        <f t="shared" si="11"/>
        <v>0</v>
      </c>
      <c r="F24" s="17">
        <f t="shared" si="12"/>
        <v>0</v>
      </c>
      <c r="G24" s="2">
        <f t="shared" si="13"/>
        <v>1</v>
      </c>
      <c r="H24" s="2">
        <v>0</v>
      </c>
    </row>
    <row r="25" spans="1:18" ht="15" customHeight="1" x14ac:dyDescent="0.3">
      <c r="A25" s="2">
        <f t="shared" si="8"/>
        <v>0</v>
      </c>
      <c r="B25" s="2">
        <f t="shared" si="9"/>
        <v>0</v>
      </c>
      <c r="C25" s="2">
        <f t="shared" si="10"/>
        <v>0</v>
      </c>
      <c r="D25" s="2">
        <f>IF(OR( COUNTIF($M$2:$M$19,#REF!) &gt; 0, COUNTIF($N$2:$N$19,#REF!) &gt; 0), 1, 0)</f>
        <v>0</v>
      </c>
      <c r="E25" s="17">
        <f t="shared" si="11"/>
        <v>1</v>
      </c>
      <c r="F25" s="17">
        <f t="shared" si="12"/>
        <v>0</v>
      </c>
      <c r="G25" s="2">
        <f t="shared" si="13"/>
        <v>0</v>
      </c>
      <c r="H25" s="2">
        <v>0</v>
      </c>
    </row>
    <row r="26" spans="1:18" ht="15" customHeight="1" x14ac:dyDescent="0.3">
      <c r="A26" s="18">
        <f>SUM(A20:A25)</f>
        <v>0</v>
      </c>
      <c r="B26" s="18">
        <f t="shared" ref="B26:G26" si="14">SUM(B20:B25)</f>
        <v>3</v>
      </c>
      <c r="C26" s="18">
        <f t="shared" si="14"/>
        <v>3</v>
      </c>
      <c r="D26" s="18">
        <f t="shared" si="14"/>
        <v>0</v>
      </c>
      <c r="E26" s="19">
        <f t="shared" si="14"/>
        <v>4</v>
      </c>
      <c r="F26" s="20">
        <f t="shared" si="14"/>
        <v>1</v>
      </c>
      <c r="G26" s="18">
        <f t="shared" si="14"/>
        <v>1</v>
      </c>
      <c r="H26" s="18"/>
    </row>
  </sheetData>
  <mergeCells count="12">
    <mergeCell ref="A18:D18"/>
    <mergeCell ref="E18:H18"/>
    <mergeCell ref="D14:E14"/>
    <mergeCell ref="D15:E15"/>
    <mergeCell ref="D16:E16"/>
    <mergeCell ref="D12:E12"/>
    <mergeCell ref="D13:E13"/>
    <mergeCell ref="B9:C9"/>
    <mergeCell ref="D9:F9"/>
    <mergeCell ref="G9:L9"/>
    <mergeCell ref="D10:E10"/>
    <mergeCell ref="D11:E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E4A62-11EE-4D27-B051-B31B4351D337}">
  <dimension ref="A1:R26"/>
  <sheetViews>
    <sheetView topLeftCell="A4" zoomScale="72" workbookViewId="0">
      <selection activeCell="I21" sqref="I21"/>
    </sheetView>
  </sheetViews>
  <sheetFormatPr defaultRowHeight="15" customHeight="1" x14ac:dyDescent="0.3"/>
  <cols>
    <col min="5" max="5" width="16.33203125" bestFit="1" customWidth="1"/>
    <col min="6" max="6" width="12.33203125" bestFit="1" customWidth="1"/>
    <col min="7" max="7" width="9" bestFit="1" customWidth="1"/>
    <col min="8" max="8" width="9.33203125" style="1" bestFit="1" customWidth="1"/>
    <col min="9" max="9" width="9" bestFit="1" customWidth="1"/>
    <col min="10" max="11" width="27.6640625" customWidth="1"/>
    <col min="12" max="12" width="39.21875" bestFit="1" customWidth="1"/>
  </cols>
  <sheetData>
    <row r="1" spans="1:18" ht="15" customHeight="1" x14ac:dyDescent="0.3">
      <c r="A1" s="3" t="s">
        <v>0</v>
      </c>
      <c r="B1" s="3" t="s">
        <v>14</v>
      </c>
      <c r="C1" s="3" t="s">
        <v>1</v>
      </c>
      <c r="D1" s="3" t="s">
        <v>12</v>
      </c>
      <c r="E1" s="3" t="s">
        <v>2</v>
      </c>
      <c r="F1" s="3" t="s">
        <v>3</v>
      </c>
      <c r="G1" s="3" t="s">
        <v>4</v>
      </c>
      <c r="H1" s="3" t="s">
        <v>5</v>
      </c>
      <c r="I1" s="3" t="s">
        <v>6</v>
      </c>
      <c r="J1" s="3" t="s">
        <v>13</v>
      </c>
      <c r="K1" s="3" t="s">
        <v>11</v>
      </c>
      <c r="L1" s="8" t="s">
        <v>76</v>
      </c>
      <c r="M1" s="8" t="s">
        <v>78</v>
      </c>
      <c r="O1" s="2" t="s">
        <v>91</v>
      </c>
      <c r="P1" s="2" t="s">
        <v>92</v>
      </c>
      <c r="Q1" s="2" t="s">
        <v>93</v>
      </c>
    </row>
    <row r="2" spans="1:18" ht="15" customHeight="1" x14ac:dyDescent="0.3">
      <c r="A2" s="3" t="s">
        <v>16</v>
      </c>
      <c r="B2" s="3" t="s">
        <v>57</v>
      </c>
      <c r="C2" s="4">
        <v>0</v>
      </c>
      <c r="D2" s="3" t="s">
        <v>9</v>
      </c>
      <c r="E2" s="5">
        <v>45044.809027777781</v>
      </c>
      <c r="F2" s="4">
        <v>99.334348640000002</v>
      </c>
      <c r="G2" s="3" t="s">
        <v>8</v>
      </c>
      <c r="H2" s="3" t="s">
        <v>123</v>
      </c>
      <c r="I2" s="3" t="s">
        <v>124</v>
      </c>
      <c r="J2" s="3" t="s">
        <v>9</v>
      </c>
      <c r="K2" s="3" t="s">
        <v>77</v>
      </c>
      <c r="L2" t="s">
        <v>74</v>
      </c>
      <c r="M2" t="s">
        <v>77</v>
      </c>
      <c r="O2" s="6" t="s">
        <v>94</v>
      </c>
      <c r="P2" s="6"/>
      <c r="Q2" s="6"/>
    </row>
    <row r="3" spans="1:18" ht="15" customHeight="1" x14ac:dyDescent="0.3">
      <c r="A3" s="3" t="s">
        <v>16</v>
      </c>
      <c r="B3" s="3" t="s">
        <v>57</v>
      </c>
      <c r="C3" s="4">
        <v>1</v>
      </c>
      <c r="D3" s="3" t="s">
        <v>9</v>
      </c>
      <c r="E3" s="5">
        <v>45045.326388888891</v>
      </c>
      <c r="F3" s="4">
        <v>50.408475430000003</v>
      </c>
      <c r="G3" s="3" t="s">
        <v>8</v>
      </c>
      <c r="H3" s="3" t="s">
        <v>50</v>
      </c>
      <c r="I3" s="3" t="s">
        <v>58</v>
      </c>
      <c r="J3" s="3" t="s">
        <v>9</v>
      </c>
      <c r="K3" s="3" t="s">
        <v>62</v>
      </c>
      <c r="L3" t="s">
        <v>10</v>
      </c>
      <c r="M3" t="s">
        <v>77</v>
      </c>
      <c r="O3" s="6" t="s">
        <v>95</v>
      </c>
      <c r="P3" s="6" t="s">
        <v>96</v>
      </c>
      <c r="Q3" s="6" t="s">
        <v>97</v>
      </c>
    </row>
    <row r="4" spans="1:18" ht="15" customHeight="1" x14ac:dyDescent="0.3">
      <c r="A4" s="3" t="s">
        <v>16</v>
      </c>
      <c r="B4" s="3" t="s">
        <v>57</v>
      </c>
      <c r="C4" s="4">
        <v>2</v>
      </c>
      <c r="D4" s="3" t="s">
        <v>7</v>
      </c>
      <c r="E4" s="5">
        <v>45045.597222222219</v>
      </c>
      <c r="F4" s="4">
        <v>31.134646589999999</v>
      </c>
      <c r="G4" s="3" t="s">
        <v>8</v>
      </c>
      <c r="H4" s="3" t="s">
        <v>59</v>
      </c>
      <c r="I4" s="3" t="s">
        <v>122</v>
      </c>
      <c r="J4" s="3" t="s">
        <v>65</v>
      </c>
      <c r="K4" s="3" t="s">
        <v>77</v>
      </c>
      <c r="L4" t="s">
        <v>75</v>
      </c>
      <c r="M4" t="s">
        <v>77</v>
      </c>
      <c r="O4" s="6" t="s">
        <v>98</v>
      </c>
      <c r="P4" s="6" t="s">
        <v>99</v>
      </c>
      <c r="Q4" s="6" t="s">
        <v>100</v>
      </c>
    </row>
    <row r="5" spans="1:18" ht="15" customHeight="1" x14ac:dyDescent="0.3">
      <c r="A5" s="3" t="s">
        <v>16</v>
      </c>
      <c r="B5" s="3" t="s">
        <v>57</v>
      </c>
      <c r="C5" s="4">
        <v>3</v>
      </c>
      <c r="D5" s="3" t="s">
        <v>10</v>
      </c>
      <c r="E5" s="5">
        <v>45046.375</v>
      </c>
      <c r="F5" s="4">
        <v>65.234497610000005</v>
      </c>
      <c r="G5" s="3" t="s">
        <v>8</v>
      </c>
      <c r="H5" s="3" t="s">
        <v>52</v>
      </c>
      <c r="I5" s="3" t="s">
        <v>60</v>
      </c>
      <c r="J5" s="3" t="s">
        <v>65</v>
      </c>
      <c r="K5" s="3" t="s">
        <v>73</v>
      </c>
      <c r="L5" t="s">
        <v>74</v>
      </c>
      <c r="M5" t="s">
        <v>77</v>
      </c>
      <c r="O5" s="6" t="s">
        <v>101</v>
      </c>
      <c r="P5" s="6" t="s">
        <v>102</v>
      </c>
      <c r="Q5" s="6" t="s">
        <v>103</v>
      </c>
    </row>
    <row r="6" spans="1:18" ht="15" customHeight="1" x14ac:dyDescent="0.3">
      <c r="A6" s="3" t="s">
        <v>16</v>
      </c>
      <c r="B6" s="3" t="s">
        <v>57</v>
      </c>
      <c r="C6" s="4">
        <v>4</v>
      </c>
      <c r="D6" s="3" t="s">
        <v>10</v>
      </c>
      <c r="E6" s="5">
        <v>45046.631944444445</v>
      </c>
      <c r="F6" s="4">
        <v>77.095315360000001</v>
      </c>
      <c r="G6" s="3" t="s">
        <v>8</v>
      </c>
      <c r="H6" s="3" t="s">
        <v>54</v>
      </c>
      <c r="I6" s="3" t="s">
        <v>61</v>
      </c>
      <c r="J6" s="3" t="s">
        <v>65</v>
      </c>
      <c r="K6" s="3" t="s">
        <v>65</v>
      </c>
      <c r="L6" t="s">
        <v>62</v>
      </c>
      <c r="M6" t="s">
        <v>77</v>
      </c>
      <c r="O6" s="6" t="s">
        <v>101</v>
      </c>
      <c r="P6" s="6" t="s">
        <v>102</v>
      </c>
      <c r="Q6" s="6" t="s">
        <v>103</v>
      </c>
    </row>
    <row r="7" spans="1:18" ht="15" customHeight="1" x14ac:dyDescent="0.3">
      <c r="A7" s="3" t="s">
        <v>16</v>
      </c>
      <c r="B7" s="3" t="s">
        <v>57</v>
      </c>
      <c r="C7" s="4">
        <v>5</v>
      </c>
      <c r="D7" s="3" t="s">
        <v>75</v>
      </c>
      <c r="E7" s="5">
        <v>45045.857638888891</v>
      </c>
      <c r="F7" s="4">
        <v>74.130110930000001</v>
      </c>
      <c r="G7" s="3" t="s">
        <v>8</v>
      </c>
      <c r="H7" s="3" t="s">
        <v>120</v>
      </c>
      <c r="I7" s="3" t="s">
        <v>121</v>
      </c>
      <c r="J7" t="s">
        <v>75</v>
      </c>
      <c r="K7" s="3" t="s">
        <v>9</v>
      </c>
      <c r="L7" t="s">
        <v>75</v>
      </c>
      <c r="M7" t="s">
        <v>77</v>
      </c>
      <c r="O7" s="6" t="s">
        <v>94</v>
      </c>
      <c r="P7" s="6"/>
      <c r="Q7" s="6"/>
    </row>
    <row r="8" spans="1:18" ht="15" customHeight="1" thickBot="1" x14ac:dyDescent="0.35">
      <c r="A8" s="9"/>
      <c r="B8" s="9"/>
      <c r="C8" s="9"/>
      <c r="D8" s="10"/>
      <c r="E8" s="9"/>
      <c r="F8" s="9"/>
      <c r="G8" s="9"/>
      <c r="H8" s="9"/>
      <c r="I8" s="9"/>
      <c r="J8" s="9"/>
      <c r="K8" s="9"/>
      <c r="L8" s="9"/>
    </row>
    <row r="9" spans="1:18" ht="15" customHeight="1" x14ac:dyDescent="0.3">
      <c r="A9" s="2" t="s">
        <v>1</v>
      </c>
      <c r="B9" s="25" t="s">
        <v>79</v>
      </c>
      <c r="C9" s="26"/>
      <c r="D9" s="25" t="s">
        <v>80</v>
      </c>
      <c r="E9" s="27"/>
      <c r="F9" s="26"/>
      <c r="G9" s="28" t="s">
        <v>81</v>
      </c>
      <c r="H9" s="29"/>
      <c r="I9" s="29"/>
      <c r="J9" s="29"/>
      <c r="K9" s="29"/>
      <c r="L9" s="30"/>
    </row>
    <row r="10" spans="1:18" ht="15" customHeight="1" x14ac:dyDescent="0.3">
      <c r="A10" s="2"/>
      <c r="B10" s="11" t="s">
        <v>82</v>
      </c>
      <c r="C10" s="2" t="s">
        <v>11</v>
      </c>
      <c r="D10" s="23" t="s">
        <v>82</v>
      </c>
      <c r="E10" s="24"/>
      <c r="F10" s="6" t="s">
        <v>11</v>
      </c>
      <c r="G10" s="12" t="s">
        <v>83</v>
      </c>
      <c r="H10" s="13" t="s">
        <v>84</v>
      </c>
      <c r="I10" s="13" t="s">
        <v>85</v>
      </c>
      <c r="J10" s="13" t="s">
        <v>86</v>
      </c>
      <c r="K10" s="14" t="s">
        <v>87</v>
      </c>
      <c r="L10" s="15" t="s">
        <v>88</v>
      </c>
      <c r="M10" s="2" t="s">
        <v>110</v>
      </c>
      <c r="N10" s="21" t="s">
        <v>111</v>
      </c>
      <c r="O10" s="21" t="s">
        <v>106</v>
      </c>
      <c r="P10" s="21" t="s">
        <v>107</v>
      </c>
      <c r="Q10" s="21" t="s">
        <v>108</v>
      </c>
      <c r="R10" s="21" t="s">
        <v>109</v>
      </c>
    </row>
    <row r="11" spans="1:18" ht="15" customHeight="1" x14ac:dyDescent="0.3">
      <c r="A11" s="2">
        <v>0</v>
      </c>
      <c r="B11" s="11">
        <v>0</v>
      </c>
      <c r="C11" s="2">
        <v>0</v>
      </c>
      <c r="D11" s="23">
        <f>IF(ISNUMBER( SEARCH(J2,O2)), 1, 0)+IF(ISNUMBER( SEARCH(J2,P2)), 1, 0)+IF(ISNUMBER( SEARCH(J2,Q2)), 1, 0)</f>
        <v>1</v>
      </c>
      <c r="E11" s="24"/>
      <c r="F11" s="6">
        <f>IF(ISNUMBER( SEARCH(K2,O2)), 1, 0)+IF(ISNUMBER( SEARCH(K2,P2)), 1, 0)+IF(ISNUMBER( SEARCH(K2,Q2)), 1, 0)</f>
        <v>1</v>
      </c>
      <c r="G11">
        <v>1</v>
      </c>
      <c r="H11">
        <v>1</v>
      </c>
      <c r="I11">
        <v>0</v>
      </c>
      <c r="J11">
        <v>1</v>
      </c>
      <c r="K11">
        <v>0</v>
      </c>
      <c r="L11" s="16">
        <f>SUM(G11:K11)</f>
        <v>3</v>
      </c>
      <c r="M11">
        <f>MEDIAN($L$11:$L$16)</f>
        <v>3</v>
      </c>
      <c r="N11">
        <f>SUM(G11,H11,J11,K11)</f>
        <v>3</v>
      </c>
      <c r="O11">
        <f>IF(AND(N11 &gt;= M11, I11 = 1), 1, 0)</f>
        <v>0</v>
      </c>
      <c r="P11">
        <f>IF(OR(AND(N11 &gt;= M11, I11 = 0), AND(N11 &lt; M11, I11 = 1)), 1, 0)</f>
        <v>1</v>
      </c>
      <c r="Q11">
        <f>IF(AND(N11 &lt; M11, I11 = 0), 1, 0)</f>
        <v>0</v>
      </c>
      <c r="R11">
        <v>0</v>
      </c>
    </row>
    <row r="12" spans="1:18" ht="15" customHeight="1" x14ac:dyDescent="0.3">
      <c r="A12" s="2">
        <v>1</v>
      </c>
      <c r="B12" s="11">
        <v>0</v>
      </c>
      <c r="C12" s="2">
        <v>0</v>
      </c>
      <c r="D12" s="23">
        <f t="shared" ref="D12:D16" si="0">IF(ISNUMBER( SEARCH(J3,O3)), 1, 0)+IF(ISNUMBER( SEARCH(J3,P3)), 1, 0)+IF(ISNUMBER( SEARCH(J3,Q3)), 1, 0)</f>
        <v>3</v>
      </c>
      <c r="E12" s="24"/>
      <c r="F12" s="6">
        <f t="shared" ref="F12:F16" si="1">IF(ISNUMBER( SEARCH(K3,O3)), 1, 0)+IF(ISNUMBER( SEARCH(K3,P3)), 1, 0)+IF(ISNUMBER( SEARCH(K3,Q3)), 1, 0)</f>
        <v>3</v>
      </c>
      <c r="G12">
        <v>1</v>
      </c>
      <c r="H12">
        <v>1</v>
      </c>
      <c r="I12">
        <v>0</v>
      </c>
      <c r="J12">
        <v>1</v>
      </c>
      <c r="K12">
        <v>0</v>
      </c>
      <c r="L12" s="16">
        <f t="shared" ref="L12:L16" si="2">SUM(G12:K12)</f>
        <v>3</v>
      </c>
      <c r="M12">
        <f t="shared" ref="M12:M16" si="3">MEDIAN($L$11:$L$16)</f>
        <v>3</v>
      </c>
      <c r="N12">
        <f t="shared" ref="N12:N16" si="4">SUM(G12,H12,J12,K12)</f>
        <v>3</v>
      </c>
      <c r="O12">
        <f t="shared" ref="O12:O16" si="5">IF(AND(N12 &gt;= M12, I12 = 1), 1, 0)</f>
        <v>0</v>
      </c>
      <c r="P12">
        <f t="shared" ref="P12:P16" si="6">IF(OR(AND(N12 &gt;= M12, I12 = 0), AND(N12 &lt; M12, I12 = 1)), 1, 0)</f>
        <v>1</v>
      </c>
      <c r="Q12">
        <f t="shared" ref="Q12:Q16" si="7">IF(AND(N12 &lt; M12, I12 = 0), 1, 0)</f>
        <v>0</v>
      </c>
      <c r="R12">
        <v>0</v>
      </c>
    </row>
    <row r="13" spans="1:18" ht="15" customHeight="1" x14ac:dyDescent="0.3">
      <c r="A13" s="2">
        <v>2</v>
      </c>
      <c r="B13" s="11">
        <v>0</v>
      </c>
      <c r="C13" s="2">
        <v>0</v>
      </c>
      <c r="D13" s="23">
        <f t="shared" si="0"/>
        <v>0</v>
      </c>
      <c r="E13" s="24"/>
      <c r="F13" s="6">
        <f t="shared" si="1"/>
        <v>0</v>
      </c>
      <c r="G13">
        <v>1</v>
      </c>
      <c r="H13">
        <v>1</v>
      </c>
      <c r="I13">
        <v>1</v>
      </c>
      <c r="J13">
        <v>0</v>
      </c>
      <c r="K13">
        <v>0</v>
      </c>
      <c r="L13" s="16">
        <f t="shared" si="2"/>
        <v>3</v>
      </c>
      <c r="M13">
        <f t="shared" si="3"/>
        <v>3</v>
      </c>
      <c r="N13">
        <f t="shared" si="4"/>
        <v>2</v>
      </c>
      <c r="O13">
        <f t="shared" si="5"/>
        <v>0</v>
      </c>
      <c r="P13">
        <f t="shared" si="6"/>
        <v>1</v>
      </c>
      <c r="Q13">
        <f t="shared" si="7"/>
        <v>0</v>
      </c>
      <c r="R13">
        <v>0</v>
      </c>
    </row>
    <row r="14" spans="1:18" ht="15" customHeight="1" x14ac:dyDescent="0.3">
      <c r="A14" s="2">
        <v>3</v>
      </c>
      <c r="B14" s="11">
        <v>0</v>
      </c>
      <c r="C14" s="2">
        <v>0</v>
      </c>
      <c r="D14" s="23">
        <f t="shared" si="0"/>
        <v>0</v>
      </c>
      <c r="E14" s="24"/>
      <c r="F14" s="6">
        <f t="shared" si="1"/>
        <v>0</v>
      </c>
      <c r="G14">
        <v>1</v>
      </c>
      <c r="H14">
        <v>1</v>
      </c>
      <c r="I14">
        <v>0</v>
      </c>
      <c r="J14">
        <v>1</v>
      </c>
      <c r="K14">
        <v>0</v>
      </c>
      <c r="L14" s="16">
        <f t="shared" si="2"/>
        <v>3</v>
      </c>
      <c r="M14">
        <f t="shared" si="3"/>
        <v>3</v>
      </c>
      <c r="N14">
        <f t="shared" si="4"/>
        <v>3</v>
      </c>
      <c r="O14">
        <f t="shared" si="5"/>
        <v>0</v>
      </c>
      <c r="P14">
        <f t="shared" si="6"/>
        <v>1</v>
      </c>
      <c r="Q14">
        <f t="shared" si="7"/>
        <v>0</v>
      </c>
      <c r="R14">
        <v>0</v>
      </c>
    </row>
    <row r="15" spans="1:18" ht="15" customHeight="1" x14ac:dyDescent="0.3">
      <c r="A15" s="2">
        <v>4</v>
      </c>
      <c r="B15" s="11">
        <v>0</v>
      </c>
      <c r="C15" s="2">
        <v>0</v>
      </c>
      <c r="D15" s="23">
        <f t="shared" si="0"/>
        <v>0</v>
      </c>
      <c r="E15" s="24"/>
      <c r="F15" s="6">
        <f t="shared" si="1"/>
        <v>0</v>
      </c>
      <c r="G15">
        <v>1</v>
      </c>
      <c r="H15">
        <v>1</v>
      </c>
      <c r="I15">
        <v>0</v>
      </c>
      <c r="J15">
        <v>1</v>
      </c>
      <c r="K15">
        <v>0</v>
      </c>
      <c r="L15" s="16">
        <f t="shared" si="2"/>
        <v>3</v>
      </c>
      <c r="M15">
        <f t="shared" si="3"/>
        <v>3</v>
      </c>
      <c r="N15">
        <f t="shared" si="4"/>
        <v>3</v>
      </c>
      <c r="O15">
        <f t="shared" si="5"/>
        <v>0</v>
      </c>
      <c r="P15">
        <f t="shared" si="6"/>
        <v>1</v>
      </c>
      <c r="Q15">
        <f t="shared" si="7"/>
        <v>0</v>
      </c>
      <c r="R15">
        <v>0</v>
      </c>
    </row>
    <row r="16" spans="1:18" ht="15" customHeight="1" x14ac:dyDescent="0.3">
      <c r="A16" s="2">
        <v>5</v>
      </c>
      <c r="B16" s="11">
        <v>0</v>
      </c>
      <c r="C16" s="2">
        <v>0</v>
      </c>
      <c r="D16" s="23">
        <f t="shared" si="0"/>
        <v>0</v>
      </c>
      <c r="E16" s="24"/>
      <c r="F16" s="6">
        <f t="shared" si="1"/>
        <v>1</v>
      </c>
      <c r="G16">
        <v>0</v>
      </c>
      <c r="H16">
        <v>1</v>
      </c>
      <c r="I16">
        <v>0</v>
      </c>
      <c r="J16">
        <v>1</v>
      </c>
      <c r="K16">
        <v>0</v>
      </c>
      <c r="L16" s="16">
        <f t="shared" si="2"/>
        <v>2</v>
      </c>
      <c r="M16">
        <f t="shared" si="3"/>
        <v>3</v>
      </c>
      <c r="N16">
        <f t="shared" si="4"/>
        <v>2</v>
      </c>
      <c r="O16">
        <f t="shared" si="5"/>
        <v>0</v>
      </c>
      <c r="P16">
        <f t="shared" si="6"/>
        <v>0</v>
      </c>
      <c r="Q16">
        <f t="shared" si="7"/>
        <v>1</v>
      </c>
      <c r="R16">
        <v>0</v>
      </c>
    </row>
    <row r="17" spans="1:18" ht="15" customHeight="1" x14ac:dyDescent="0.3">
      <c r="M17" s="2"/>
      <c r="O17" s="20">
        <f>SUM(O11:O16)</f>
        <v>0</v>
      </c>
      <c r="P17" s="20">
        <f>SUM(P11:P16)</f>
        <v>5</v>
      </c>
      <c r="Q17" s="20">
        <f>SUM(Q11:Q16)</f>
        <v>1</v>
      </c>
      <c r="R17" s="20">
        <f>SUM(R11:R16)</f>
        <v>0</v>
      </c>
    </row>
    <row r="18" spans="1:18" ht="15" customHeight="1" x14ac:dyDescent="0.3">
      <c r="A18" s="22" t="s">
        <v>104</v>
      </c>
      <c r="B18" s="22"/>
      <c r="C18" s="22"/>
      <c r="D18" s="22"/>
      <c r="E18" s="22" t="s">
        <v>105</v>
      </c>
      <c r="F18" s="22"/>
      <c r="G18" s="22"/>
      <c r="H18" s="22"/>
    </row>
    <row r="19" spans="1:18" ht="15" customHeight="1" x14ac:dyDescent="0.3">
      <c r="A19" s="2" t="s">
        <v>106</v>
      </c>
      <c r="B19" s="6" t="s">
        <v>107</v>
      </c>
      <c r="C19" s="2" t="s">
        <v>108</v>
      </c>
      <c r="D19" s="6" t="s">
        <v>109</v>
      </c>
      <c r="E19" s="2" t="s">
        <v>106</v>
      </c>
      <c r="F19" s="6" t="s">
        <v>107</v>
      </c>
      <c r="G19" s="2" t="s">
        <v>108</v>
      </c>
      <c r="H19" s="6" t="s">
        <v>109</v>
      </c>
    </row>
    <row r="20" spans="1:18" ht="15" customHeight="1" x14ac:dyDescent="0.3">
      <c r="A20" s="2">
        <f>IF(AND(J2=L2, K2=M2), 1, 0)</f>
        <v>0</v>
      </c>
      <c r="B20" s="2">
        <f>IF(OR(K2=M2, J2=L2), 1, 0)</f>
        <v>1</v>
      </c>
      <c r="C20" s="2">
        <f>IF(OR(COUNTIF($M$2:$M$7, K2) &gt; 0, COUNTIF($L$2:$L$7, J2) &gt; 0), 1, 0)</f>
        <v>1</v>
      </c>
      <c r="D20" s="2">
        <f>IF(OR( COUNTIF($M$2:$M$19,#REF!) &gt; 0, COUNTIF($N$2:$N$19,#REF!) &gt; 0), 1, 0)</f>
        <v>0</v>
      </c>
      <c r="E20" s="17">
        <f>IF(AND(COUNTIF(O2:Q2,"*"&amp;J2&amp;"*"), COUNTIF(O2:Q2,"*"&amp;K2&amp;"*")), 1, 0)</f>
        <v>1</v>
      </c>
      <c r="F20" s="17">
        <f>IF(OR(COUNTIF(O2:Q2,"*"&amp;J2&amp;"*"), COUNTIF(O2:Q2,"*"&amp;K2&amp;"*")), 1, 0)-IF(AND(COUNTIF(O2:Q2,"*"&amp;J2&amp;"*"), COUNTIF(O2:Q2,"*"&amp;K2&amp;"*")), 1, 0)</f>
        <v>0</v>
      </c>
      <c r="G20" s="2">
        <f>IF(AND(NOT(COUNTIF(O2:Q2, "*" &amp; J2 &amp; "*")), NOT(COUNTIF(O2:Q2, "*" &amp; K2 &amp; "*"))), 1, 0)</f>
        <v>0</v>
      </c>
      <c r="H20" s="2">
        <v>0</v>
      </c>
    </row>
    <row r="21" spans="1:18" ht="15" customHeight="1" x14ac:dyDescent="0.3">
      <c r="A21" s="2">
        <f t="shared" ref="A21:A25" si="8">IF(AND(J3=L3, K3=M3), 1, 0)</f>
        <v>0</v>
      </c>
      <c r="B21" s="2">
        <f t="shared" ref="B21:B25" si="9">IF(OR(K3=M3, J3=L3), 1, 0)</f>
        <v>0</v>
      </c>
      <c r="C21" s="2">
        <f t="shared" ref="C21:C25" si="10">IF(OR(COUNTIF($M$2:$M$7, K3) &gt; 0, COUNTIF($L$2:$L$7, J3) &gt; 0), 1, 0)</f>
        <v>0</v>
      </c>
      <c r="D21" s="2">
        <f t="shared" ref="D21" si="11">IF(OR( COUNTIF($M$2:$M$19,#REF!) &gt; 0, COUNTIF($N$2:$N$19,#REF!) &gt; 0), 1, 0)</f>
        <v>0</v>
      </c>
      <c r="E21" s="17">
        <f t="shared" ref="E21:E25" si="12">IF(AND(COUNTIF(O3:Q3,"*"&amp;J3&amp;"*"), COUNTIF(O3:Q3,"*"&amp;K3&amp;"*")), 1, 0)</f>
        <v>1</v>
      </c>
      <c r="F21" s="17">
        <f t="shared" ref="F21:F25" si="13">IF(OR(COUNTIF(O3:Q3,"*"&amp;J3&amp;"*"), COUNTIF(O3:Q3,"*"&amp;K3&amp;"*")), 1, 0)-IF(AND(COUNTIF(O3:Q3,"*"&amp;J3&amp;"*"), COUNTIF(O3:Q3,"*"&amp;K3&amp;"*")), 1, 0)</f>
        <v>0</v>
      </c>
      <c r="G21" s="2">
        <f t="shared" ref="G21:G25" si="14">IF(AND(NOT(COUNTIF(O3:Q3, "*" &amp; J3 &amp; "*")), NOT(COUNTIF(O3:Q3, "*" &amp; K3 &amp; "*"))), 1, 0)</f>
        <v>0</v>
      </c>
      <c r="H21" s="2">
        <v>0</v>
      </c>
    </row>
    <row r="22" spans="1:18" ht="15" customHeight="1" x14ac:dyDescent="0.3">
      <c r="A22" s="2">
        <f t="shared" si="8"/>
        <v>0</v>
      </c>
      <c r="B22" s="2">
        <f t="shared" si="9"/>
        <v>1</v>
      </c>
      <c r="C22" s="2">
        <f t="shared" si="10"/>
        <v>1</v>
      </c>
      <c r="D22" s="2">
        <f t="shared" ref="D22" si="15">IF(OR( COUNTIF($M$2:$M$19,#REF!) &gt; 0, COUNTIF($N$2:$N$19,#REF!) &gt; 0), 1, 0)</f>
        <v>0</v>
      </c>
      <c r="E22" s="17">
        <f t="shared" si="12"/>
        <v>0</v>
      </c>
      <c r="F22" s="17">
        <f t="shared" si="13"/>
        <v>0</v>
      </c>
      <c r="G22" s="2">
        <f t="shared" si="14"/>
        <v>1</v>
      </c>
      <c r="H22" s="2">
        <v>0</v>
      </c>
    </row>
    <row r="23" spans="1:18" ht="15" customHeight="1" x14ac:dyDescent="0.3">
      <c r="A23" s="2">
        <f t="shared" si="8"/>
        <v>0</v>
      </c>
      <c r="B23" s="2">
        <f t="shared" si="9"/>
        <v>0</v>
      </c>
      <c r="C23" s="2">
        <f t="shared" si="10"/>
        <v>0</v>
      </c>
      <c r="D23" s="2">
        <v>0</v>
      </c>
      <c r="E23" s="17">
        <f t="shared" si="12"/>
        <v>0</v>
      </c>
      <c r="F23" s="17">
        <f t="shared" si="13"/>
        <v>0</v>
      </c>
      <c r="G23" s="2">
        <f t="shared" si="14"/>
        <v>1</v>
      </c>
      <c r="H23" s="2">
        <v>0</v>
      </c>
    </row>
    <row r="24" spans="1:18" ht="15" customHeight="1" x14ac:dyDescent="0.3">
      <c r="A24" s="2">
        <f t="shared" si="8"/>
        <v>0</v>
      </c>
      <c r="B24" s="2">
        <f t="shared" si="9"/>
        <v>0</v>
      </c>
      <c r="C24" s="2">
        <f t="shared" si="10"/>
        <v>0</v>
      </c>
      <c r="D24" s="2">
        <f t="shared" ref="D24" si="16">IF(OR( COUNTIF($M$2:$M$19,#REF!) &gt; 0, COUNTIF($N$2:$N$19,#REF!) &gt; 0), 1, 0)</f>
        <v>0</v>
      </c>
      <c r="E24" s="17">
        <f t="shared" si="12"/>
        <v>0</v>
      </c>
      <c r="F24" s="17">
        <f t="shared" si="13"/>
        <v>0</v>
      </c>
      <c r="G24" s="2">
        <f t="shared" si="14"/>
        <v>1</v>
      </c>
      <c r="H24" s="2">
        <v>0</v>
      </c>
    </row>
    <row r="25" spans="1:18" ht="15" customHeight="1" x14ac:dyDescent="0.3">
      <c r="A25" s="2">
        <f t="shared" si="8"/>
        <v>0</v>
      </c>
      <c r="B25" s="2">
        <f t="shared" si="9"/>
        <v>1</v>
      </c>
      <c r="C25" s="2">
        <f t="shared" si="10"/>
        <v>1</v>
      </c>
      <c r="D25" s="2">
        <f t="shared" ref="D25" si="17">IF(OR( COUNTIF($M$2:$M$19,#REF!) &gt; 0, COUNTIF($N$2:$N$19,#REF!) &gt; 0), 1, 0)</f>
        <v>0</v>
      </c>
      <c r="E25" s="17">
        <f t="shared" si="12"/>
        <v>0</v>
      </c>
      <c r="F25" s="17">
        <f t="shared" si="13"/>
        <v>1</v>
      </c>
      <c r="G25" s="2">
        <f t="shared" si="14"/>
        <v>0</v>
      </c>
      <c r="H25" s="2">
        <v>0</v>
      </c>
    </row>
    <row r="26" spans="1:18" ht="15" customHeight="1" x14ac:dyDescent="0.3">
      <c r="A26" s="18">
        <f t="shared" ref="A26:G26" si="18">SUM(A20:A25)</f>
        <v>0</v>
      </c>
      <c r="B26" s="18">
        <f t="shared" si="18"/>
        <v>3</v>
      </c>
      <c r="C26" s="18">
        <f t="shared" si="18"/>
        <v>3</v>
      </c>
      <c r="D26" s="18">
        <f t="shared" si="18"/>
        <v>0</v>
      </c>
      <c r="E26" s="19">
        <f t="shared" si="18"/>
        <v>2</v>
      </c>
      <c r="F26" s="20">
        <f t="shared" si="18"/>
        <v>1</v>
      </c>
      <c r="G26" s="18">
        <f t="shared" si="18"/>
        <v>3</v>
      </c>
      <c r="H26" s="18"/>
    </row>
  </sheetData>
  <mergeCells count="12">
    <mergeCell ref="A18:D18"/>
    <mergeCell ref="E18:H18"/>
    <mergeCell ref="D14:E14"/>
    <mergeCell ref="D15:E15"/>
    <mergeCell ref="D16:E16"/>
    <mergeCell ref="D12:E12"/>
    <mergeCell ref="D13:E13"/>
    <mergeCell ref="B9:C9"/>
    <mergeCell ref="D9:F9"/>
    <mergeCell ref="G9:L9"/>
    <mergeCell ref="D10:E10"/>
    <mergeCell ref="D11:E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BFF7-D208-4923-B45D-A18CF8AAE91A}">
  <dimension ref="A1:R26"/>
  <sheetViews>
    <sheetView topLeftCell="A5" zoomScale="78" workbookViewId="0">
      <selection activeCell="H12" sqref="H12"/>
    </sheetView>
  </sheetViews>
  <sheetFormatPr defaultColWidth="9.21875" defaultRowHeight="20.100000000000001" customHeight="1" x14ac:dyDescent="0.3"/>
  <cols>
    <col min="1" max="2" width="9.21875" style="2"/>
    <col min="3" max="3" width="12.5546875" style="2" customWidth="1"/>
    <col min="4" max="4" width="28.33203125" style="2" customWidth="1"/>
    <col min="5" max="5" width="18.6640625" style="2" customWidth="1"/>
    <col min="6" max="6" width="20.109375" style="2" customWidth="1"/>
    <col min="7" max="7" width="16.5546875" style="2" customWidth="1"/>
    <col min="8" max="8" width="9.21875" style="2"/>
    <col min="9" max="9" width="13.33203125" style="2" customWidth="1"/>
    <col min="10" max="10" width="20.109375" style="2" customWidth="1"/>
    <col min="11" max="16384" width="9.21875" style="2"/>
  </cols>
  <sheetData>
    <row r="1" spans="1:18" ht="16.05" customHeight="1" x14ac:dyDescent="0.3">
      <c r="A1" s="3" t="s">
        <v>0</v>
      </c>
      <c r="B1" s="3" t="s">
        <v>14</v>
      </c>
      <c r="C1" s="3" t="s">
        <v>1</v>
      </c>
      <c r="D1" s="3" t="s">
        <v>12</v>
      </c>
      <c r="E1" s="3" t="s">
        <v>2</v>
      </c>
      <c r="F1" s="3" t="s">
        <v>3</v>
      </c>
      <c r="G1" s="3" t="s">
        <v>4</v>
      </c>
      <c r="H1" s="3" t="s">
        <v>5</v>
      </c>
      <c r="I1" s="3" t="s">
        <v>6</v>
      </c>
      <c r="J1" s="3" t="s">
        <v>13</v>
      </c>
      <c r="K1" s="3" t="s">
        <v>11</v>
      </c>
      <c r="L1" s="8" t="s">
        <v>76</v>
      </c>
      <c r="M1" s="8" t="s">
        <v>78</v>
      </c>
      <c r="O1" s="2" t="s">
        <v>91</v>
      </c>
      <c r="P1" s="2" t="s">
        <v>92</v>
      </c>
      <c r="Q1" s="2" t="s">
        <v>93</v>
      </c>
    </row>
    <row r="2" spans="1:18" ht="16.05" customHeight="1" x14ac:dyDescent="0.3">
      <c r="A2" s="3" t="s">
        <v>16</v>
      </c>
      <c r="B2" s="3" t="s">
        <v>26</v>
      </c>
      <c r="C2" s="4">
        <v>0</v>
      </c>
      <c r="D2" s="3" t="s">
        <v>9</v>
      </c>
      <c r="E2" s="5">
        <v>45044.809027777781</v>
      </c>
      <c r="F2" s="4">
        <v>99.334348640000002</v>
      </c>
      <c r="G2" s="3" t="s">
        <v>8</v>
      </c>
      <c r="H2" s="3" t="s">
        <v>27</v>
      </c>
      <c r="I2" s="3" t="s">
        <v>28</v>
      </c>
      <c r="J2" t="s">
        <v>66</v>
      </c>
      <c r="K2" t="s">
        <v>67</v>
      </c>
      <c r="L2" t="s">
        <v>74</v>
      </c>
      <c r="M2" t="s">
        <v>77</v>
      </c>
      <c r="O2" s="6" t="s">
        <v>94</v>
      </c>
      <c r="P2" s="6"/>
      <c r="Q2" s="6"/>
    </row>
    <row r="3" spans="1:18" ht="16.05" customHeight="1" x14ac:dyDescent="0.3">
      <c r="A3" s="3" t="s">
        <v>16</v>
      </c>
      <c r="B3" s="3" t="s">
        <v>26</v>
      </c>
      <c r="C3" s="4">
        <v>1</v>
      </c>
      <c r="D3" s="3" t="s">
        <v>9</v>
      </c>
      <c r="E3" s="5">
        <v>45045.326388888891</v>
      </c>
      <c r="F3" s="4">
        <v>50.408475430000003</v>
      </c>
      <c r="G3" s="3" t="s">
        <v>8</v>
      </c>
      <c r="H3" s="3" t="s">
        <v>29</v>
      </c>
      <c r="I3" s="3" t="s">
        <v>30</v>
      </c>
      <c r="J3" t="s">
        <v>9</v>
      </c>
      <c r="K3" t="s">
        <v>62</v>
      </c>
      <c r="L3" t="s">
        <v>10</v>
      </c>
      <c r="M3" t="s">
        <v>77</v>
      </c>
      <c r="O3" s="6" t="s">
        <v>95</v>
      </c>
      <c r="P3" s="6" t="s">
        <v>96</v>
      </c>
      <c r="Q3" s="6" t="s">
        <v>97</v>
      </c>
    </row>
    <row r="4" spans="1:18" ht="16.05" customHeight="1" x14ac:dyDescent="0.3">
      <c r="A4" s="3" t="s">
        <v>16</v>
      </c>
      <c r="B4" s="3" t="s">
        <v>26</v>
      </c>
      <c r="C4" s="4">
        <v>2</v>
      </c>
      <c r="D4" s="3" t="s">
        <v>7</v>
      </c>
      <c r="E4" s="5">
        <v>45045.597222222219</v>
      </c>
      <c r="F4" s="4">
        <v>31.134646589999999</v>
      </c>
      <c r="G4" s="3" t="s">
        <v>8</v>
      </c>
      <c r="H4" s="3" t="s">
        <v>31</v>
      </c>
      <c r="I4" s="3" t="s">
        <v>32</v>
      </c>
      <c r="J4" t="s">
        <v>69</v>
      </c>
      <c r="K4" t="s">
        <v>68</v>
      </c>
      <c r="L4" t="s">
        <v>75</v>
      </c>
      <c r="M4" t="s">
        <v>77</v>
      </c>
      <c r="O4" s="6" t="s">
        <v>98</v>
      </c>
      <c r="P4" s="6" t="s">
        <v>99</v>
      </c>
      <c r="Q4" s="6" t="s">
        <v>100</v>
      </c>
    </row>
    <row r="5" spans="1:18" ht="16.05" customHeight="1" x14ac:dyDescent="0.3">
      <c r="A5" s="3" t="s">
        <v>16</v>
      </c>
      <c r="B5" s="3" t="s">
        <v>26</v>
      </c>
      <c r="C5" s="4">
        <v>3</v>
      </c>
      <c r="D5" s="3" t="s">
        <v>10</v>
      </c>
      <c r="E5" s="5">
        <v>45046.375</v>
      </c>
      <c r="F5" s="4">
        <v>65.234497610000005</v>
      </c>
      <c r="G5" s="3" t="s">
        <v>8</v>
      </c>
      <c r="H5" s="3" t="s">
        <v>33</v>
      </c>
      <c r="I5" s="3" t="s">
        <v>34</v>
      </c>
      <c r="J5" s="3" t="s">
        <v>10</v>
      </c>
      <c r="K5" t="s">
        <v>7</v>
      </c>
      <c r="L5" t="s">
        <v>74</v>
      </c>
      <c r="M5" t="s">
        <v>77</v>
      </c>
      <c r="O5" s="6" t="s">
        <v>101</v>
      </c>
      <c r="P5" s="6" t="s">
        <v>102</v>
      </c>
      <c r="Q5" s="6" t="s">
        <v>103</v>
      </c>
    </row>
    <row r="6" spans="1:18" ht="16.05" customHeight="1" x14ac:dyDescent="0.3">
      <c r="A6" s="3" t="s">
        <v>16</v>
      </c>
      <c r="B6" s="3" t="s">
        <v>26</v>
      </c>
      <c r="C6" s="4">
        <v>4</v>
      </c>
      <c r="D6" s="3" t="s">
        <v>10</v>
      </c>
      <c r="E6" s="5">
        <v>45046.631944444445</v>
      </c>
      <c r="F6" s="4">
        <v>77.095315360000001</v>
      </c>
      <c r="G6" s="3" t="s">
        <v>8</v>
      </c>
      <c r="H6" s="3" t="s">
        <v>35</v>
      </c>
      <c r="I6" s="3" t="s">
        <v>36</v>
      </c>
      <c r="J6" s="3" t="s">
        <v>10</v>
      </c>
      <c r="K6" t="s">
        <v>7</v>
      </c>
      <c r="L6" t="s">
        <v>62</v>
      </c>
      <c r="M6" t="s">
        <v>77</v>
      </c>
      <c r="O6" s="6" t="s">
        <v>101</v>
      </c>
      <c r="P6" s="6" t="s">
        <v>102</v>
      </c>
      <c r="Q6" s="6" t="s">
        <v>103</v>
      </c>
    </row>
    <row r="7" spans="1:18" ht="16.05" customHeight="1" x14ac:dyDescent="0.3">
      <c r="A7" s="3" t="s">
        <v>16</v>
      </c>
      <c r="B7" s="3" t="s">
        <v>26</v>
      </c>
      <c r="C7" s="4">
        <v>5</v>
      </c>
      <c r="D7" s="3" t="s">
        <v>9</v>
      </c>
      <c r="E7" s="5">
        <v>45045.857638888891</v>
      </c>
      <c r="F7" s="4">
        <v>74.130110930000001</v>
      </c>
      <c r="G7" s="3" t="s">
        <v>8</v>
      </c>
      <c r="H7" s="3" t="s">
        <v>37</v>
      </c>
      <c r="I7" s="3" t="s">
        <v>38</v>
      </c>
      <c r="J7" s="3" t="s">
        <v>9</v>
      </c>
      <c r="K7" t="s">
        <v>62</v>
      </c>
      <c r="L7" t="s">
        <v>75</v>
      </c>
      <c r="M7" t="s">
        <v>77</v>
      </c>
      <c r="O7" s="6" t="s">
        <v>94</v>
      </c>
      <c r="P7" s="6"/>
      <c r="Q7" s="6"/>
    </row>
    <row r="8" spans="1:18" ht="16.05" customHeight="1" thickBot="1" x14ac:dyDescent="0.35">
      <c r="A8" s="9"/>
      <c r="B8" s="9"/>
      <c r="C8" s="9"/>
      <c r="D8" s="10"/>
      <c r="E8" s="9"/>
      <c r="F8" s="9"/>
      <c r="G8" s="9"/>
      <c r="H8" s="9"/>
      <c r="I8" s="9"/>
      <c r="J8" s="9"/>
      <c r="K8" s="9"/>
      <c r="L8" s="9"/>
    </row>
    <row r="9" spans="1:18" ht="16.05" customHeight="1" x14ac:dyDescent="0.3">
      <c r="A9" s="2" t="s">
        <v>1</v>
      </c>
      <c r="B9" s="25" t="s">
        <v>79</v>
      </c>
      <c r="C9" s="26"/>
      <c r="D9" s="25" t="s">
        <v>80</v>
      </c>
      <c r="E9" s="27"/>
      <c r="F9" s="26"/>
      <c r="G9" s="28" t="s">
        <v>81</v>
      </c>
      <c r="H9" s="29"/>
      <c r="I9" s="29"/>
      <c r="J9" s="29"/>
      <c r="K9" s="29"/>
      <c r="L9" s="30"/>
    </row>
    <row r="10" spans="1:18" ht="16.05" customHeight="1" x14ac:dyDescent="0.3">
      <c r="B10" s="11" t="s">
        <v>82</v>
      </c>
      <c r="C10" s="2" t="s">
        <v>11</v>
      </c>
      <c r="D10" s="23" t="s">
        <v>82</v>
      </c>
      <c r="E10" s="24"/>
      <c r="F10" s="6" t="s">
        <v>11</v>
      </c>
      <c r="G10" s="12" t="s">
        <v>83</v>
      </c>
      <c r="H10" s="13" t="s">
        <v>84</v>
      </c>
      <c r="I10" s="13" t="s">
        <v>85</v>
      </c>
      <c r="J10" s="13" t="s">
        <v>86</v>
      </c>
      <c r="K10" s="14" t="s">
        <v>87</v>
      </c>
      <c r="L10" s="15" t="s">
        <v>88</v>
      </c>
      <c r="M10" s="2" t="s">
        <v>110</v>
      </c>
      <c r="N10" s="21" t="s">
        <v>111</v>
      </c>
      <c r="O10" s="21" t="s">
        <v>106</v>
      </c>
      <c r="P10" s="21" t="s">
        <v>107</v>
      </c>
      <c r="Q10" s="21" t="s">
        <v>108</v>
      </c>
      <c r="R10" s="21" t="s">
        <v>109</v>
      </c>
    </row>
    <row r="11" spans="1:18" ht="16.05" customHeight="1" x14ac:dyDescent="0.3">
      <c r="A11" s="2">
        <v>0</v>
      </c>
      <c r="B11" s="11">
        <v>0</v>
      </c>
      <c r="C11" s="2">
        <v>0</v>
      </c>
      <c r="D11" s="23">
        <f>IF(ISNUMBER( SEARCH(J2,O2)), 1, 0)+IF(ISNUMBER( SEARCH(J2,P2)), 1, 0)+IF(ISNUMBER( SEARCH(J2,Q2)), 1, 0)</f>
        <v>0</v>
      </c>
      <c r="E11" s="24"/>
      <c r="F11" s="6">
        <f>IF(ISNUMBER( SEARCH(K2,O2)), 1, 0)+IF(ISNUMBER( SEARCH(K2,P2)), 1, 0)+IF(ISNUMBER( SEARCH(K2,Q2)), 1, 0)</f>
        <v>0</v>
      </c>
      <c r="G11">
        <v>1</v>
      </c>
      <c r="H11">
        <v>1</v>
      </c>
      <c r="I11">
        <v>1</v>
      </c>
      <c r="J11">
        <v>0</v>
      </c>
      <c r="K11">
        <v>1</v>
      </c>
      <c r="L11" s="16">
        <f>SUM(G11:K11)</f>
        <v>4</v>
      </c>
      <c r="M11">
        <f>MEDIAN($L$11:$L$16)</f>
        <v>4</v>
      </c>
      <c r="N11">
        <f>SUM(G11,H11,J11,K11)</f>
        <v>3</v>
      </c>
      <c r="O11">
        <f>IF(AND(N11 &gt;= M11, I11 = 1), 1, 0)</f>
        <v>0</v>
      </c>
      <c r="P11">
        <f>IF(OR(AND(N11 &gt;= M11, I11 = 0), AND(N11 &lt; M11, I11 = 1)), 1, 0)</f>
        <v>1</v>
      </c>
      <c r="Q11">
        <f>IF(AND(N11 &lt; M11, I11 = 0), 1, 0)</f>
        <v>0</v>
      </c>
      <c r="R11">
        <v>0</v>
      </c>
    </row>
    <row r="12" spans="1:18" ht="16.05" customHeight="1" x14ac:dyDescent="0.3">
      <c r="A12" s="2">
        <v>1</v>
      </c>
      <c r="B12" s="11">
        <v>0</v>
      </c>
      <c r="C12" s="2">
        <v>0</v>
      </c>
      <c r="D12" s="23">
        <f t="shared" ref="D12:D16" si="0">IF(ISNUMBER( SEARCH(J3,O3)), 1, 0)+IF(ISNUMBER( SEARCH(J3,P3)), 1, 0)+IF(ISNUMBER( SEARCH(J3,Q3)), 1, 0)</f>
        <v>3</v>
      </c>
      <c r="E12" s="24"/>
      <c r="F12" s="6">
        <f t="shared" ref="F12:F16" si="1">IF(ISNUMBER( SEARCH(K3,O3)), 1, 0)+IF(ISNUMBER( SEARCH(K3,P3)), 1, 0)+IF(ISNUMBER( SEARCH(K3,Q3)), 1, 0)</f>
        <v>3</v>
      </c>
      <c r="G12">
        <v>1</v>
      </c>
      <c r="H12">
        <v>1</v>
      </c>
      <c r="I12">
        <v>1</v>
      </c>
      <c r="J12">
        <v>1</v>
      </c>
      <c r="K12">
        <v>1</v>
      </c>
      <c r="L12" s="16">
        <f t="shared" ref="L12:L16" si="2">SUM(G12:K12)</f>
        <v>5</v>
      </c>
      <c r="M12">
        <f t="shared" ref="M12:M16" si="3">MEDIAN($L$11:$L$16)</f>
        <v>4</v>
      </c>
      <c r="N12">
        <f t="shared" ref="N12:N16" si="4">SUM(G12,H12,J12,K12)</f>
        <v>4</v>
      </c>
      <c r="O12">
        <f t="shared" ref="O12:O16" si="5">IF(AND(N12 &gt;= M12, I12 = 1), 1, 0)</f>
        <v>1</v>
      </c>
      <c r="P12">
        <f t="shared" ref="P12:P16" si="6">IF(OR(AND(N12 &gt;= M12, I12 = 0), AND(N12 &lt; M12, I12 = 1)), 1, 0)</f>
        <v>0</v>
      </c>
      <c r="Q12">
        <f t="shared" ref="Q12:Q16" si="7">IF(AND(N12 &lt; M12, I12 = 0), 1, 0)</f>
        <v>0</v>
      </c>
      <c r="R12">
        <v>0</v>
      </c>
    </row>
    <row r="13" spans="1:18" ht="16.05" customHeight="1" x14ac:dyDescent="0.3">
      <c r="A13" s="2">
        <v>2</v>
      </c>
      <c r="B13" s="11">
        <v>0</v>
      </c>
      <c r="C13" s="2">
        <v>1</v>
      </c>
      <c r="D13" s="23">
        <f t="shared" si="0"/>
        <v>0</v>
      </c>
      <c r="E13" s="24"/>
      <c r="F13" s="6">
        <f t="shared" si="1"/>
        <v>0</v>
      </c>
      <c r="G13">
        <v>1</v>
      </c>
      <c r="H13">
        <v>1</v>
      </c>
      <c r="I13">
        <v>1</v>
      </c>
      <c r="J13">
        <v>1</v>
      </c>
      <c r="K13">
        <v>1</v>
      </c>
      <c r="L13" s="16">
        <f t="shared" si="2"/>
        <v>5</v>
      </c>
      <c r="M13">
        <f t="shared" si="3"/>
        <v>4</v>
      </c>
      <c r="N13">
        <f t="shared" si="4"/>
        <v>4</v>
      </c>
      <c r="O13">
        <f t="shared" si="5"/>
        <v>1</v>
      </c>
      <c r="P13">
        <f t="shared" si="6"/>
        <v>0</v>
      </c>
      <c r="Q13">
        <f t="shared" si="7"/>
        <v>0</v>
      </c>
      <c r="R13">
        <v>0</v>
      </c>
    </row>
    <row r="14" spans="1:18" ht="16.05" customHeight="1" x14ac:dyDescent="0.3">
      <c r="A14" s="2">
        <v>3</v>
      </c>
      <c r="B14" s="11">
        <v>0</v>
      </c>
      <c r="C14" s="2">
        <v>0</v>
      </c>
      <c r="D14" s="23">
        <f t="shared" si="0"/>
        <v>3</v>
      </c>
      <c r="E14" s="24"/>
      <c r="F14" s="6">
        <f t="shared" si="1"/>
        <v>3</v>
      </c>
      <c r="G14">
        <v>1</v>
      </c>
      <c r="H14">
        <v>0</v>
      </c>
      <c r="I14">
        <v>1</v>
      </c>
      <c r="J14">
        <v>1</v>
      </c>
      <c r="K14">
        <v>1</v>
      </c>
      <c r="L14" s="16">
        <f t="shared" si="2"/>
        <v>4</v>
      </c>
      <c r="M14">
        <f t="shared" si="3"/>
        <v>4</v>
      </c>
      <c r="N14">
        <f t="shared" si="4"/>
        <v>3</v>
      </c>
      <c r="O14">
        <f t="shared" si="5"/>
        <v>0</v>
      </c>
      <c r="P14">
        <f t="shared" si="6"/>
        <v>1</v>
      </c>
      <c r="Q14">
        <f t="shared" si="7"/>
        <v>0</v>
      </c>
      <c r="R14">
        <v>0</v>
      </c>
    </row>
    <row r="15" spans="1:18" ht="16.05" customHeight="1" x14ac:dyDescent="0.3">
      <c r="A15" s="2">
        <v>4</v>
      </c>
      <c r="B15" s="11">
        <v>0</v>
      </c>
      <c r="C15" s="2">
        <v>0</v>
      </c>
      <c r="D15" s="23">
        <f t="shared" si="0"/>
        <v>3</v>
      </c>
      <c r="E15" s="24"/>
      <c r="F15" s="6">
        <f t="shared" si="1"/>
        <v>3</v>
      </c>
      <c r="G15">
        <v>0</v>
      </c>
      <c r="H15">
        <v>1</v>
      </c>
      <c r="I15">
        <v>1</v>
      </c>
      <c r="J15">
        <v>1</v>
      </c>
      <c r="K15">
        <v>0</v>
      </c>
      <c r="L15" s="16">
        <f t="shared" si="2"/>
        <v>3</v>
      </c>
      <c r="M15">
        <f t="shared" si="3"/>
        <v>4</v>
      </c>
      <c r="N15">
        <f t="shared" si="4"/>
        <v>2</v>
      </c>
      <c r="O15">
        <f t="shared" si="5"/>
        <v>0</v>
      </c>
      <c r="P15">
        <f t="shared" si="6"/>
        <v>1</v>
      </c>
      <c r="Q15">
        <f t="shared" si="7"/>
        <v>0</v>
      </c>
      <c r="R15">
        <v>0</v>
      </c>
    </row>
    <row r="16" spans="1:18" ht="16.05" customHeight="1" x14ac:dyDescent="0.3">
      <c r="A16" s="2">
        <v>5</v>
      </c>
      <c r="B16" s="11">
        <v>0</v>
      </c>
      <c r="C16" s="2">
        <v>0</v>
      </c>
      <c r="D16" s="23">
        <f t="shared" si="0"/>
        <v>1</v>
      </c>
      <c r="E16" s="24"/>
      <c r="F16" s="6">
        <f t="shared" si="1"/>
        <v>0</v>
      </c>
      <c r="G16">
        <v>0</v>
      </c>
      <c r="H16">
        <v>1</v>
      </c>
      <c r="I16">
        <v>1</v>
      </c>
      <c r="J16">
        <v>1</v>
      </c>
      <c r="K16">
        <v>1</v>
      </c>
      <c r="L16" s="16">
        <f t="shared" si="2"/>
        <v>4</v>
      </c>
      <c r="M16">
        <f t="shared" si="3"/>
        <v>4</v>
      </c>
      <c r="N16">
        <f t="shared" si="4"/>
        <v>3</v>
      </c>
      <c r="O16">
        <f t="shared" si="5"/>
        <v>0</v>
      </c>
      <c r="P16">
        <f t="shared" si="6"/>
        <v>1</v>
      </c>
      <c r="Q16">
        <f t="shared" si="7"/>
        <v>0</v>
      </c>
      <c r="R16">
        <v>0</v>
      </c>
    </row>
    <row r="17" spans="3:18" ht="16.05" customHeight="1" x14ac:dyDescent="0.3">
      <c r="N17"/>
      <c r="O17" s="20">
        <f>SUM(O11:O16)</f>
        <v>2</v>
      </c>
      <c r="P17" s="20">
        <f>SUM(P11:P16)</f>
        <v>4</v>
      </c>
      <c r="Q17" s="20">
        <f>SUM(Q11:Q16)</f>
        <v>0</v>
      </c>
      <c r="R17" s="20">
        <f>SUM(R11:R16)</f>
        <v>0</v>
      </c>
    </row>
    <row r="18" spans="3:18" ht="16.05" customHeight="1" x14ac:dyDescent="0.3">
      <c r="C18" s="22" t="s">
        <v>104</v>
      </c>
      <c r="D18" s="22"/>
      <c r="E18" s="22"/>
      <c r="F18" s="22"/>
      <c r="G18" s="22" t="s">
        <v>105</v>
      </c>
      <c r="H18" s="22"/>
      <c r="I18" s="22"/>
      <c r="J18" s="22"/>
    </row>
    <row r="19" spans="3:18" ht="16.05" customHeight="1" x14ac:dyDescent="0.3">
      <c r="C19" s="2" t="s">
        <v>106</v>
      </c>
      <c r="D19" s="6" t="s">
        <v>107</v>
      </c>
      <c r="E19" s="2" t="s">
        <v>108</v>
      </c>
      <c r="F19" s="6" t="s">
        <v>109</v>
      </c>
      <c r="G19" s="2" t="s">
        <v>106</v>
      </c>
      <c r="H19" s="6" t="s">
        <v>107</v>
      </c>
      <c r="I19" s="2" t="s">
        <v>108</v>
      </c>
      <c r="J19" s="6" t="s">
        <v>109</v>
      </c>
    </row>
    <row r="20" spans="3:18" ht="20.100000000000001" customHeight="1" x14ac:dyDescent="0.3">
      <c r="C20" s="2">
        <f>IF(AND(L2=N2, M2=O2), 1, 0)</f>
        <v>0</v>
      </c>
      <c r="D20" s="2">
        <f>IF(OR(M2=O2, L2=N2), 1, 0)</f>
        <v>0</v>
      </c>
      <c r="E20" s="2">
        <f>IF(OR(COUNTIF($M$2:$M$7, M2) &gt; 0, COUNTIF($L$2:$L$7, L2) &gt; 0), 1, 0)</f>
        <v>1</v>
      </c>
      <c r="F20" s="2">
        <f>IF(OR( COUNTIF($M$2:$M$19,#REF!) &gt; 0, COUNTIF($N$2:$N$19,#REF!) &gt; 0), 1, 0)</f>
        <v>0</v>
      </c>
      <c r="G20" s="17">
        <f>IF(AND(COUNTIF(Q2:S2,"*"&amp;L2&amp;"*"), COUNTIF(Q2:S2,"*"&amp;M2&amp;"*")), 1, 0)</f>
        <v>0</v>
      </c>
      <c r="H20" s="17">
        <f>IF(OR(COUNTIF(Q2:S2,"*"&amp;L2&amp;"*"), COUNTIF(Q2:S2,"*"&amp;M2&amp;"*")), 1, 0)-IF(AND(COUNTIF(Q2:S2,"*"&amp;L2&amp;"*"), COUNTIF(Q2:S2,"*"&amp;M2&amp;"*")), 1, 0)</f>
        <v>0</v>
      </c>
      <c r="I20" s="2">
        <f>IF(AND(NOT(COUNTIF(Q2:S2, "*" &amp; L2 &amp; "*")), NOT(COUNTIF(Q2:S2, "*" &amp; M2 &amp; "*"))), 1, 0)</f>
        <v>1</v>
      </c>
      <c r="J20" s="2">
        <v>0</v>
      </c>
    </row>
    <row r="21" spans="3:18" ht="20.100000000000001" customHeight="1" x14ac:dyDescent="0.3">
      <c r="C21" s="2">
        <f t="shared" ref="C21:C25" si="8">IF(AND(L3=N3, M3=O3), 1, 0)</f>
        <v>0</v>
      </c>
      <c r="D21" s="2">
        <f t="shared" ref="D21:D25" si="9">IF(OR(M3=O3, L3=N3), 1, 0)</f>
        <v>0</v>
      </c>
      <c r="E21" s="2">
        <f t="shared" ref="E21:E25" si="10">IF(OR(COUNTIF($M$2:$M$7, M3) &gt; 0, COUNTIF($L$2:$L$7, L3) &gt; 0), 1, 0)</f>
        <v>1</v>
      </c>
      <c r="F21" s="2">
        <f t="shared" ref="F21:F22" si="11">IF(OR( COUNTIF($M$2:$M$19,#REF!) &gt; 0, COUNTIF($N$2:$N$19,#REF!) &gt; 0), 1, 0)</f>
        <v>0</v>
      </c>
      <c r="G21" s="17">
        <f t="shared" ref="G21:G25" si="12">IF(AND(COUNTIF(Q3:S3,"*"&amp;L3&amp;"*"), COUNTIF(Q3:S3,"*"&amp;M3&amp;"*")), 1, 0)</f>
        <v>0</v>
      </c>
      <c r="H21" s="17">
        <f t="shared" ref="H21:H25" si="13">IF(OR(COUNTIF(Q3:S3,"*"&amp;L3&amp;"*"), COUNTIF(Q3:S3,"*"&amp;M3&amp;"*")), 1, 0)-IF(AND(COUNTIF(Q3:S3,"*"&amp;L3&amp;"*"), COUNTIF(Q3:S3,"*"&amp;M3&amp;"*")), 1, 0)</f>
        <v>0</v>
      </c>
      <c r="I21" s="2">
        <f t="shared" ref="I21:I25" si="14">IF(AND(NOT(COUNTIF(Q3:S3, "*" &amp; L3 &amp; "*")), NOT(COUNTIF(Q3:S3, "*" &amp; M3 &amp; "*"))), 1, 0)</f>
        <v>1</v>
      </c>
      <c r="J21" s="2">
        <v>0</v>
      </c>
    </row>
    <row r="22" spans="3:18" ht="20.100000000000001" customHeight="1" x14ac:dyDescent="0.3">
      <c r="C22" s="2">
        <f t="shared" si="8"/>
        <v>0</v>
      </c>
      <c r="D22" s="2">
        <f t="shared" si="9"/>
        <v>0</v>
      </c>
      <c r="E22" s="2">
        <f t="shared" si="10"/>
        <v>1</v>
      </c>
      <c r="F22" s="2">
        <f t="shared" si="11"/>
        <v>0</v>
      </c>
      <c r="G22" s="17">
        <f t="shared" si="12"/>
        <v>0</v>
      </c>
      <c r="H22" s="17">
        <f t="shared" si="13"/>
        <v>0</v>
      </c>
      <c r="I22" s="2">
        <f t="shared" si="14"/>
        <v>1</v>
      </c>
      <c r="J22" s="2">
        <v>0</v>
      </c>
    </row>
    <row r="23" spans="3:18" ht="20.100000000000001" customHeight="1" x14ac:dyDescent="0.3">
      <c r="C23" s="2">
        <f t="shared" si="8"/>
        <v>0</v>
      </c>
      <c r="D23" s="2">
        <f t="shared" si="9"/>
        <v>0</v>
      </c>
      <c r="E23" s="2">
        <f t="shared" si="10"/>
        <v>1</v>
      </c>
      <c r="F23" s="2">
        <v>0</v>
      </c>
      <c r="G23" s="17">
        <f t="shared" si="12"/>
        <v>0</v>
      </c>
      <c r="H23" s="17">
        <f t="shared" si="13"/>
        <v>1</v>
      </c>
      <c r="I23" s="2">
        <f t="shared" si="14"/>
        <v>0</v>
      </c>
      <c r="J23" s="2">
        <v>0</v>
      </c>
    </row>
    <row r="24" spans="3:18" ht="20.100000000000001" customHeight="1" x14ac:dyDescent="0.3">
      <c r="C24" s="2">
        <f t="shared" si="8"/>
        <v>0</v>
      </c>
      <c r="D24" s="2">
        <f t="shared" si="9"/>
        <v>0</v>
      </c>
      <c r="E24" s="2">
        <f t="shared" si="10"/>
        <v>1</v>
      </c>
      <c r="F24" s="2">
        <f t="shared" ref="F24:F25" si="15">IF(OR( COUNTIF($M$2:$M$19,#REF!) &gt; 0, COUNTIF($N$2:$N$19,#REF!) &gt; 0), 1, 0)</f>
        <v>0</v>
      </c>
      <c r="G24" s="17">
        <f t="shared" si="12"/>
        <v>0</v>
      </c>
      <c r="H24" s="17">
        <f t="shared" si="13"/>
        <v>1</v>
      </c>
      <c r="I24" s="2">
        <f t="shared" si="14"/>
        <v>0</v>
      </c>
      <c r="J24" s="2">
        <v>0</v>
      </c>
    </row>
    <row r="25" spans="3:18" ht="20.100000000000001" customHeight="1" x14ac:dyDescent="0.3">
      <c r="C25" s="2">
        <f t="shared" si="8"/>
        <v>0</v>
      </c>
      <c r="D25" s="2">
        <f t="shared" si="9"/>
        <v>0</v>
      </c>
      <c r="E25" s="2">
        <f t="shared" si="10"/>
        <v>1</v>
      </c>
      <c r="F25" s="2">
        <f t="shared" si="15"/>
        <v>0</v>
      </c>
      <c r="G25" s="17">
        <f t="shared" si="12"/>
        <v>0</v>
      </c>
      <c r="H25" s="17">
        <f t="shared" si="13"/>
        <v>0</v>
      </c>
      <c r="I25" s="2">
        <f t="shared" si="14"/>
        <v>1</v>
      </c>
      <c r="J25" s="2">
        <v>0</v>
      </c>
    </row>
    <row r="26" spans="3:18" ht="20.100000000000001" customHeight="1" x14ac:dyDescent="0.3">
      <c r="C26" s="18">
        <f t="shared" ref="C26:I26" si="16">SUM(C20:C25)</f>
        <v>0</v>
      </c>
      <c r="D26" s="18">
        <f t="shared" si="16"/>
        <v>0</v>
      </c>
      <c r="E26" s="18">
        <f t="shared" si="16"/>
        <v>6</v>
      </c>
      <c r="F26" s="18">
        <f t="shared" si="16"/>
        <v>0</v>
      </c>
      <c r="G26" s="19">
        <f t="shared" si="16"/>
        <v>0</v>
      </c>
      <c r="H26" s="20">
        <f t="shared" si="16"/>
        <v>2</v>
      </c>
      <c r="I26" s="18">
        <f t="shared" si="16"/>
        <v>4</v>
      </c>
      <c r="J26" s="18"/>
    </row>
  </sheetData>
  <mergeCells count="12">
    <mergeCell ref="C18:F18"/>
    <mergeCell ref="G18:J18"/>
    <mergeCell ref="D14:E14"/>
    <mergeCell ref="D15:E15"/>
    <mergeCell ref="D16:E16"/>
    <mergeCell ref="D12:E12"/>
    <mergeCell ref="D13:E13"/>
    <mergeCell ref="B9:C9"/>
    <mergeCell ref="D9:F9"/>
    <mergeCell ref="G9:L9"/>
    <mergeCell ref="D10:E10"/>
    <mergeCell ref="D11:E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6381-8E4E-47BE-AD65-2C21D865E560}">
  <dimension ref="A1:S26"/>
  <sheetViews>
    <sheetView tabSelected="1" topLeftCell="E4" zoomScale="74" zoomScaleNormal="100" workbookViewId="0">
      <selection activeCell="L17" sqref="L17"/>
    </sheetView>
  </sheetViews>
  <sheetFormatPr defaultColWidth="19.33203125" defaultRowHeight="14.4" x14ac:dyDescent="0.3"/>
  <cols>
    <col min="1" max="2" width="19.33203125" style="6"/>
    <col min="3" max="3" width="5.88671875" style="7" customWidth="1"/>
    <col min="4" max="5" width="19.33203125" style="6"/>
    <col min="6" max="6" width="11.77734375" style="7" customWidth="1"/>
    <col min="7" max="7" width="9.109375" style="6" customWidth="1"/>
    <col min="8" max="9" width="19.33203125" style="2"/>
    <col min="10" max="16384" width="19.33203125" style="6"/>
  </cols>
  <sheetData>
    <row r="1" spans="1:19" ht="15" customHeight="1" x14ac:dyDescent="0.3">
      <c r="A1" s="3" t="s">
        <v>0</v>
      </c>
      <c r="B1" s="3" t="s">
        <v>14</v>
      </c>
      <c r="C1" s="3" t="s">
        <v>1</v>
      </c>
      <c r="D1" s="3" t="s">
        <v>12</v>
      </c>
      <c r="E1" s="3" t="s">
        <v>2</v>
      </c>
      <c r="F1" s="3" t="s">
        <v>3</v>
      </c>
      <c r="G1" s="3" t="s">
        <v>4</v>
      </c>
      <c r="H1" s="3" t="s">
        <v>5</v>
      </c>
      <c r="I1" s="3" t="s">
        <v>6</v>
      </c>
      <c r="J1" s="3" t="s">
        <v>13</v>
      </c>
      <c r="K1" s="3" t="s">
        <v>11</v>
      </c>
      <c r="L1" s="8" t="s">
        <v>76</v>
      </c>
      <c r="M1" s="8" t="s">
        <v>78</v>
      </c>
      <c r="O1" s="2" t="s">
        <v>91</v>
      </c>
      <c r="P1" s="2" t="s">
        <v>92</v>
      </c>
      <c r="Q1" s="2" t="s">
        <v>93</v>
      </c>
    </row>
    <row r="2" spans="1:19" ht="15" customHeight="1" x14ac:dyDescent="0.3">
      <c r="A2" s="3" t="s">
        <v>16</v>
      </c>
      <c r="B2" s="3" t="s">
        <v>39</v>
      </c>
      <c r="C2" s="4">
        <v>0</v>
      </c>
      <c r="D2" s="3" t="s">
        <v>9</v>
      </c>
      <c r="E2" s="5">
        <v>45044.809027777781</v>
      </c>
      <c r="F2" s="4">
        <v>99.334348640000002</v>
      </c>
      <c r="G2" s="3" t="s">
        <v>8</v>
      </c>
      <c r="H2" s="3" t="s">
        <v>40</v>
      </c>
      <c r="I2" s="3" t="s">
        <v>90</v>
      </c>
      <c r="J2" s="3" t="s">
        <v>9</v>
      </c>
      <c r="K2" t="s">
        <v>62</v>
      </c>
      <c r="L2" t="s">
        <v>74</v>
      </c>
      <c r="M2" t="s">
        <v>77</v>
      </c>
      <c r="O2" s="6" t="s">
        <v>94</v>
      </c>
    </row>
    <row r="3" spans="1:19" ht="15" customHeight="1" x14ac:dyDescent="0.3">
      <c r="A3" s="3" t="s">
        <v>16</v>
      </c>
      <c r="B3" s="3" t="s">
        <v>39</v>
      </c>
      <c r="C3" s="4">
        <v>1</v>
      </c>
      <c r="D3" s="3" t="s">
        <v>9</v>
      </c>
      <c r="E3" s="5">
        <v>45045.326388888891</v>
      </c>
      <c r="F3" s="4">
        <v>50.408475430000003</v>
      </c>
      <c r="G3" s="3" t="s">
        <v>8</v>
      </c>
      <c r="H3" s="3" t="s">
        <v>29</v>
      </c>
      <c r="I3" s="3" t="s">
        <v>41</v>
      </c>
      <c r="J3" s="3" t="s">
        <v>9</v>
      </c>
      <c r="K3" t="s">
        <v>70</v>
      </c>
      <c r="L3" t="s">
        <v>10</v>
      </c>
      <c r="M3" t="s">
        <v>77</v>
      </c>
      <c r="O3" s="6" t="s">
        <v>95</v>
      </c>
      <c r="P3" s="6" t="s">
        <v>96</v>
      </c>
      <c r="Q3" s="6" t="s">
        <v>97</v>
      </c>
    </row>
    <row r="4" spans="1:19" ht="15" customHeight="1" x14ac:dyDescent="0.3">
      <c r="A4" s="3" t="s">
        <v>16</v>
      </c>
      <c r="B4" s="3" t="s">
        <v>39</v>
      </c>
      <c r="C4" s="4">
        <v>2</v>
      </c>
      <c r="D4" s="3" t="s">
        <v>7</v>
      </c>
      <c r="E4" s="5">
        <v>45045.597222222219</v>
      </c>
      <c r="F4" s="4">
        <v>31.134646589999999</v>
      </c>
      <c r="G4" s="3" t="s">
        <v>8</v>
      </c>
      <c r="H4" s="3" t="s">
        <v>42</v>
      </c>
      <c r="I4" s="3" t="s">
        <v>43</v>
      </c>
      <c r="J4" t="s">
        <v>75</v>
      </c>
      <c r="K4" t="s">
        <v>62</v>
      </c>
      <c r="L4" t="s">
        <v>75</v>
      </c>
      <c r="M4" t="s">
        <v>77</v>
      </c>
      <c r="O4" s="6" t="s">
        <v>98</v>
      </c>
      <c r="P4" s="6" t="s">
        <v>99</v>
      </c>
      <c r="Q4" s="6" t="s">
        <v>100</v>
      </c>
    </row>
    <row r="5" spans="1:19" ht="15" customHeight="1" x14ac:dyDescent="0.3">
      <c r="A5" s="3" t="s">
        <v>16</v>
      </c>
      <c r="B5" s="3" t="s">
        <v>39</v>
      </c>
      <c r="C5" s="4">
        <v>3</v>
      </c>
      <c r="D5" s="3" t="s">
        <v>10</v>
      </c>
      <c r="E5" s="5">
        <v>45046.375</v>
      </c>
      <c r="F5" s="4">
        <v>65.234497610000005</v>
      </c>
      <c r="G5" s="3" t="s">
        <v>8</v>
      </c>
      <c r="H5" s="3" t="s">
        <v>33</v>
      </c>
      <c r="I5" s="3" t="s">
        <v>44</v>
      </c>
      <c r="J5" s="3" t="s">
        <v>10</v>
      </c>
      <c r="K5" s="3" t="s">
        <v>10</v>
      </c>
      <c r="L5" t="s">
        <v>74</v>
      </c>
      <c r="M5" t="s">
        <v>77</v>
      </c>
      <c r="O5" s="6" t="s">
        <v>101</v>
      </c>
      <c r="P5" s="6" t="s">
        <v>102</v>
      </c>
      <c r="Q5" s="6" t="s">
        <v>103</v>
      </c>
    </row>
    <row r="6" spans="1:19" ht="15" customHeight="1" x14ac:dyDescent="0.3">
      <c r="A6" s="3" t="s">
        <v>16</v>
      </c>
      <c r="B6" s="3" t="s">
        <v>39</v>
      </c>
      <c r="C6" s="4">
        <v>4</v>
      </c>
      <c r="D6" s="3" t="s">
        <v>10</v>
      </c>
      <c r="E6" s="5">
        <v>45046.631944444445</v>
      </c>
      <c r="F6" s="4">
        <v>77.095315360000001</v>
      </c>
      <c r="G6" s="3" t="s">
        <v>8</v>
      </c>
      <c r="H6" s="3" t="s">
        <v>35</v>
      </c>
      <c r="I6" s="3" t="s">
        <v>45</v>
      </c>
      <c r="J6" s="3" t="s">
        <v>10</v>
      </c>
      <c r="K6" s="3" t="s">
        <v>7</v>
      </c>
      <c r="L6" t="s">
        <v>62</v>
      </c>
      <c r="M6" t="s">
        <v>77</v>
      </c>
      <c r="O6" s="6" t="s">
        <v>101</v>
      </c>
      <c r="P6" s="6" t="s">
        <v>102</v>
      </c>
      <c r="Q6" s="6" t="s">
        <v>103</v>
      </c>
    </row>
    <row r="7" spans="1:19" ht="15" customHeight="1" x14ac:dyDescent="0.3">
      <c r="A7" s="3" t="s">
        <v>16</v>
      </c>
      <c r="B7" s="3" t="s">
        <v>39</v>
      </c>
      <c r="C7" s="4">
        <v>5</v>
      </c>
      <c r="D7" s="3" t="s">
        <v>9</v>
      </c>
      <c r="E7" s="5">
        <v>45045.857638888891</v>
      </c>
      <c r="F7" s="4">
        <v>74.130110930000001</v>
      </c>
      <c r="G7" s="3" t="s">
        <v>8</v>
      </c>
      <c r="H7" s="3" t="s">
        <v>46</v>
      </c>
      <c r="I7" s="3" t="s">
        <v>47</v>
      </c>
      <c r="J7" s="3" t="s">
        <v>62</v>
      </c>
      <c r="K7" t="s">
        <v>77</v>
      </c>
      <c r="L7" t="s">
        <v>75</v>
      </c>
      <c r="M7" t="s">
        <v>77</v>
      </c>
      <c r="O7" s="6" t="s">
        <v>94</v>
      </c>
    </row>
    <row r="8" spans="1:19" ht="15" thickBot="1" x14ac:dyDescent="0.35">
      <c r="B8" s="9"/>
      <c r="C8" s="9"/>
      <c r="D8" s="9"/>
      <c r="E8" s="10"/>
      <c r="F8" s="9"/>
      <c r="G8" s="9"/>
      <c r="H8" s="9"/>
      <c r="I8" s="9"/>
      <c r="J8" s="9"/>
      <c r="K8" s="9"/>
      <c r="L8" s="9"/>
      <c r="M8" s="9"/>
    </row>
    <row r="9" spans="1:19" x14ac:dyDescent="0.3">
      <c r="B9" s="2" t="s">
        <v>1</v>
      </c>
      <c r="C9" s="25" t="s">
        <v>79</v>
      </c>
      <c r="D9" s="26"/>
      <c r="E9" s="25" t="s">
        <v>80</v>
      </c>
      <c r="F9" s="27"/>
      <c r="G9" s="26"/>
      <c r="H9" s="28" t="s">
        <v>81</v>
      </c>
      <c r="I9" s="29"/>
      <c r="J9" s="29"/>
      <c r="K9" s="29"/>
      <c r="L9" s="29"/>
      <c r="M9" s="30"/>
    </row>
    <row r="10" spans="1:19" ht="28.8" x14ac:dyDescent="0.3">
      <c r="B10" s="2"/>
      <c r="C10" s="11" t="s">
        <v>82</v>
      </c>
      <c r="D10" s="2" t="s">
        <v>11</v>
      </c>
      <c r="E10" s="23" t="s">
        <v>82</v>
      </c>
      <c r="F10" s="24"/>
      <c r="G10" s="6" t="s">
        <v>11</v>
      </c>
      <c r="H10" s="12" t="s">
        <v>83</v>
      </c>
      <c r="I10" s="13" t="s">
        <v>84</v>
      </c>
      <c r="J10" s="13" t="s">
        <v>85</v>
      </c>
      <c r="K10" s="13" t="s">
        <v>86</v>
      </c>
      <c r="L10" s="14" t="s">
        <v>87</v>
      </c>
      <c r="M10" s="15" t="s">
        <v>88</v>
      </c>
      <c r="N10" s="2" t="s">
        <v>110</v>
      </c>
      <c r="O10" s="21" t="s">
        <v>111</v>
      </c>
      <c r="P10" s="21" t="s">
        <v>106</v>
      </c>
      <c r="Q10" s="21" t="s">
        <v>107</v>
      </c>
      <c r="R10" s="21" t="s">
        <v>108</v>
      </c>
      <c r="S10" s="21" t="s">
        <v>109</v>
      </c>
    </row>
    <row r="11" spans="1:19" x14ac:dyDescent="0.3">
      <c r="B11" s="2">
        <v>0</v>
      </c>
      <c r="C11" s="2">
        <v>0</v>
      </c>
      <c r="D11" s="2">
        <v>0</v>
      </c>
      <c r="E11" s="23">
        <f>IF(ISNUMBER( SEARCH(K2,P2)), 1, 0)+IF(ISNUMBER( SEARCH(K2,Q2)), 1, 0)+IF(ISNUMBER( SEARCH(K2,R2)), 1, 0)</f>
        <v>0</v>
      </c>
      <c r="F11" s="24"/>
      <c r="G11" s="6">
        <f>IF(ISNUMBER( SEARCH(L2,P2)), 1, 0)+IF(ISNUMBER( SEARCH(L2,Q2)), 1, 0)+IF(ISNUMBER( SEARCH(L2,R2)), 1, 0)</f>
        <v>0</v>
      </c>
      <c r="H11">
        <v>0</v>
      </c>
      <c r="I11">
        <v>0</v>
      </c>
      <c r="J11">
        <v>1</v>
      </c>
      <c r="K11">
        <v>1</v>
      </c>
      <c r="L11">
        <v>1</v>
      </c>
      <c r="M11" s="16">
        <f>SUM(H11:L11)</f>
        <v>3</v>
      </c>
      <c r="N11">
        <f>MEDIAN($M$11:$M$16)</f>
        <v>4.5</v>
      </c>
      <c r="O11">
        <f>SUM(H11,I11,K11,L11)</f>
        <v>2</v>
      </c>
      <c r="P11">
        <f>IF(AND(O11 &gt;= N11, J11 = 1), 1, 0)</f>
        <v>0</v>
      </c>
      <c r="Q11">
        <f>IF(OR(AND(O11 &gt;= N11, J11 = 0), AND(O11 &lt; N11, J11 = 1)), 1, 0)</f>
        <v>1</v>
      </c>
      <c r="R11">
        <f>IF(AND(O11 &lt; N11, J11 = 0), 1, 0)</f>
        <v>0</v>
      </c>
      <c r="S11">
        <v>0</v>
      </c>
    </row>
    <row r="12" spans="1:19" x14ac:dyDescent="0.3">
      <c r="B12" s="2">
        <v>1</v>
      </c>
      <c r="C12" s="2">
        <v>0</v>
      </c>
      <c r="D12" s="2">
        <v>0</v>
      </c>
      <c r="E12" s="23">
        <f t="shared" ref="E12:E16" si="0">IF(ISNUMBER( SEARCH(K3,P3)), 1, 0)+IF(ISNUMBER( SEARCH(K3,Q3)), 1, 0)+IF(ISNUMBER( SEARCH(K3,R3)), 1, 0)</f>
        <v>0</v>
      </c>
      <c r="F12" s="24"/>
      <c r="G12" s="6">
        <f t="shared" ref="G12:G16" si="1">IF(ISNUMBER( SEARCH(L3,P3)), 1, 0)+IF(ISNUMBER( SEARCH(L3,Q3)), 1, 0)+IF(ISNUMBER( SEARCH(L3,R3)), 1, 0)</f>
        <v>0</v>
      </c>
      <c r="H12">
        <v>1</v>
      </c>
      <c r="I12">
        <v>1</v>
      </c>
      <c r="J12">
        <v>1</v>
      </c>
      <c r="K12">
        <v>1</v>
      </c>
      <c r="L12">
        <v>1</v>
      </c>
      <c r="M12" s="16">
        <f t="shared" ref="M12:M16" si="2">SUM(H12:L12)</f>
        <v>5</v>
      </c>
      <c r="N12">
        <f t="shared" ref="N12:N16" si="3">MEDIAN($M$11:$M$16)</f>
        <v>4.5</v>
      </c>
      <c r="O12">
        <f t="shared" ref="O12:O16" si="4">SUM(H12,I12,K12,L12)</f>
        <v>4</v>
      </c>
      <c r="P12">
        <f t="shared" ref="P12:P16" si="5">IF(AND(O12 &gt;= N12, J12 = 1), 1, 0)</f>
        <v>0</v>
      </c>
      <c r="Q12">
        <f t="shared" ref="Q12:Q16" si="6">IF(OR(AND(O12 &gt;= N12, J12 = 0), AND(O12 &lt; N12, J12 = 1)), 1, 0)</f>
        <v>1</v>
      </c>
      <c r="R12">
        <f t="shared" ref="R12:R16" si="7">IF(AND(O12 &lt; N12, J12 = 0), 1, 0)</f>
        <v>0</v>
      </c>
      <c r="S12">
        <v>0</v>
      </c>
    </row>
    <row r="13" spans="1:19" x14ac:dyDescent="0.3">
      <c r="B13" s="2">
        <v>2</v>
      </c>
      <c r="C13" s="2">
        <v>1</v>
      </c>
      <c r="D13" s="2">
        <v>0</v>
      </c>
      <c r="E13" s="23">
        <f t="shared" si="0"/>
        <v>0</v>
      </c>
      <c r="F13" s="24"/>
      <c r="G13" s="6">
        <f t="shared" si="1"/>
        <v>0</v>
      </c>
      <c r="H13">
        <v>1</v>
      </c>
      <c r="I13">
        <v>1</v>
      </c>
      <c r="J13">
        <v>0</v>
      </c>
      <c r="K13">
        <v>1</v>
      </c>
      <c r="L13">
        <v>1</v>
      </c>
      <c r="M13" s="16">
        <f t="shared" si="2"/>
        <v>4</v>
      </c>
      <c r="N13">
        <f t="shared" si="3"/>
        <v>4.5</v>
      </c>
      <c r="O13">
        <f t="shared" si="4"/>
        <v>4</v>
      </c>
      <c r="P13">
        <f t="shared" si="5"/>
        <v>0</v>
      </c>
      <c r="Q13">
        <f t="shared" si="6"/>
        <v>0</v>
      </c>
      <c r="R13">
        <f t="shared" si="7"/>
        <v>1</v>
      </c>
      <c r="S13">
        <v>0</v>
      </c>
    </row>
    <row r="14" spans="1:19" x14ac:dyDescent="0.3">
      <c r="B14" s="2">
        <v>3</v>
      </c>
      <c r="C14" s="2">
        <v>0</v>
      </c>
      <c r="D14" s="2">
        <v>0</v>
      </c>
      <c r="E14" s="23">
        <f t="shared" si="0"/>
        <v>2</v>
      </c>
      <c r="F14" s="24"/>
      <c r="G14" s="6">
        <f t="shared" si="1"/>
        <v>0</v>
      </c>
      <c r="H14">
        <v>1</v>
      </c>
      <c r="I14">
        <v>1</v>
      </c>
      <c r="J14">
        <v>1</v>
      </c>
      <c r="K14">
        <v>1</v>
      </c>
      <c r="L14">
        <v>1</v>
      </c>
      <c r="M14" s="16">
        <f t="shared" si="2"/>
        <v>5</v>
      </c>
      <c r="N14">
        <f t="shared" si="3"/>
        <v>4.5</v>
      </c>
      <c r="O14">
        <f t="shared" si="4"/>
        <v>4</v>
      </c>
      <c r="P14">
        <f t="shared" si="5"/>
        <v>0</v>
      </c>
      <c r="Q14">
        <f t="shared" si="6"/>
        <v>1</v>
      </c>
      <c r="R14">
        <f t="shared" si="7"/>
        <v>0</v>
      </c>
      <c r="S14">
        <v>0</v>
      </c>
    </row>
    <row r="15" spans="1:19" x14ac:dyDescent="0.3">
      <c r="B15" s="2">
        <v>4</v>
      </c>
      <c r="C15" s="2">
        <v>0</v>
      </c>
      <c r="D15" s="2">
        <v>0</v>
      </c>
      <c r="E15" s="23">
        <f t="shared" si="0"/>
        <v>2</v>
      </c>
      <c r="F15" s="24"/>
      <c r="G15" s="6">
        <f t="shared" si="1"/>
        <v>0</v>
      </c>
      <c r="H15">
        <v>1</v>
      </c>
      <c r="I15">
        <v>1</v>
      </c>
      <c r="J15">
        <v>0</v>
      </c>
      <c r="K15">
        <v>1</v>
      </c>
      <c r="L15">
        <v>1</v>
      </c>
      <c r="M15" s="16">
        <f t="shared" si="2"/>
        <v>4</v>
      </c>
      <c r="N15">
        <f t="shared" si="3"/>
        <v>4.5</v>
      </c>
      <c r="O15">
        <f t="shared" si="4"/>
        <v>4</v>
      </c>
      <c r="P15">
        <f t="shared" si="5"/>
        <v>0</v>
      </c>
      <c r="Q15">
        <f t="shared" si="6"/>
        <v>0</v>
      </c>
      <c r="R15">
        <f t="shared" si="7"/>
        <v>1</v>
      </c>
      <c r="S15">
        <v>0</v>
      </c>
    </row>
    <row r="16" spans="1:19" x14ac:dyDescent="0.3">
      <c r="B16" s="2">
        <v>5</v>
      </c>
      <c r="C16" s="2">
        <v>0</v>
      </c>
      <c r="D16" s="2">
        <v>1</v>
      </c>
      <c r="E16" s="23">
        <f t="shared" si="0"/>
        <v>0</v>
      </c>
      <c r="F16" s="24"/>
      <c r="G16" s="6">
        <f t="shared" si="1"/>
        <v>0</v>
      </c>
      <c r="H16">
        <v>1</v>
      </c>
      <c r="I16">
        <v>1</v>
      </c>
      <c r="J16">
        <v>1</v>
      </c>
      <c r="K16">
        <v>1</v>
      </c>
      <c r="L16">
        <v>1</v>
      </c>
      <c r="M16" s="16">
        <f t="shared" si="2"/>
        <v>5</v>
      </c>
      <c r="N16">
        <f t="shared" si="3"/>
        <v>4.5</v>
      </c>
      <c r="O16">
        <f t="shared" si="4"/>
        <v>4</v>
      </c>
      <c r="P16">
        <f t="shared" si="5"/>
        <v>0</v>
      </c>
      <c r="Q16">
        <f t="shared" si="6"/>
        <v>1</v>
      </c>
      <c r="R16">
        <f t="shared" si="7"/>
        <v>0</v>
      </c>
      <c r="S16">
        <v>0</v>
      </c>
    </row>
    <row r="17" spans="1:19" x14ac:dyDescent="0.3">
      <c r="N17" s="2"/>
      <c r="O17"/>
      <c r="P17" s="20">
        <f>SUM(P11:P16)</f>
        <v>0</v>
      </c>
      <c r="Q17" s="20">
        <f>SUM(Q11:Q16)</f>
        <v>4</v>
      </c>
      <c r="R17" s="20">
        <f>SUM(R11:R16)</f>
        <v>2</v>
      </c>
      <c r="S17" s="20">
        <f>SUM(S11:S16)</f>
        <v>0</v>
      </c>
    </row>
    <row r="18" spans="1:19" x14ac:dyDescent="0.3">
      <c r="A18" s="22" t="s">
        <v>104</v>
      </c>
      <c r="B18" s="22"/>
      <c r="C18" s="22"/>
      <c r="D18" s="22"/>
      <c r="E18" s="22" t="s">
        <v>105</v>
      </c>
      <c r="F18" s="22"/>
      <c r="G18" s="22"/>
      <c r="H18" s="22"/>
    </row>
    <row r="19" spans="1:19" x14ac:dyDescent="0.3">
      <c r="A19" s="2" t="s">
        <v>106</v>
      </c>
      <c r="B19" s="6" t="s">
        <v>107</v>
      </c>
      <c r="C19" s="2" t="s">
        <v>108</v>
      </c>
      <c r="D19" s="6" t="s">
        <v>109</v>
      </c>
      <c r="E19" s="2" t="s">
        <v>106</v>
      </c>
      <c r="F19" s="6" t="s">
        <v>107</v>
      </c>
      <c r="G19" s="2" t="s">
        <v>108</v>
      </c>
      <c r="H19" s="6" t="s">
        <v>109</v>
      </c>
    </row>
    <row r="20" spans="1:19" x14ac:dyDescent="0.3">
      <c r="A20" s="2">
        <f>IF(AND(J2=L2, K2=M2), 1, 0)</f>
        <v>0</v>
      </c>
      <c r="B20" s="2">
        <f>IF(OR(K2=M2, J2=L2), 1, 0)</f>
        <v>0</v>
      </c>
      <c r="C20" s="2">
        <f>IF(OR(COUNTIF($M$2:$M$7, K2) &gt; 0, COUNTIF($L$2:$L$7, J2) &gt; 0), 1, 0)</f>
        <v>0</v>
      </c>
      <c r="D20" s="2">
        <f>IF(OR( COUNTIF($M$2:$M$19,#REF!) &gt; 0, COUNTIF($N$2:$N$19,#REF!) &gt; 0), 1, 0)</f>
        <v>0</v>
      </c>
      <c r="E20" s="17">
        <f>IF(AND(COUNTIF(O2:Q2,"*"&amp;J2&amp;"*"), COUNTIF(O2:Q2,"*"&amp;K2&amp;"*")), 1, 0)</f>
        <v>0</v>
      </c>
      <c r="F20" s="17">
        <f>IF(OR(COUNTIF(O2:Q2,"*"&amp;J2&amp;"*"), COUNTIF(O2:Q2,"*"&amp;K2&amp;"*")), 1, 0)-IF(AND(COUNTIF(O2:Q2,"*"&amp;J2&amp;"*"), COUNTIF(O2:Q2,"*"&amp;K2&amp;"*")), 1, 0)</f>
        <v>1</v>
      </c>
      <c r="G20" s="2">
        <f>IF(AND(NOT(COUNTIF(O2:Q2, "*" &amp; J2 &amp; "*")), NOT(COUNTIF(O2:Q2, "*" &amp; K2 &amp; "*"))), 1, 0)</f>
        <v>0</v>
      </c>
      <c r="H20" s="2">
        <v>0</v>
      </c>
    </row>
    <row r="21" spans="1:19" x14ac:dyDescent="0.3">
      <c r="A21" s="2">
        <f t="shared" ref="A21:A25" si="8">IF(AND(J3=L3, K3=M3), 1, 0)</f>
        <v>0</v>
      </c>
      <c r="B21" s="2">
        <f t="shared" ref="B21:B25" si="9">IF(OR(K3=M3, J3=L3), 1, 0)</f>
        <v>0</v>
      </c>
      <c r="C21" s="2">
        <f t="shared" ref="C21:C25" si="10">IF(OR(COUNTIF($M$2:$M$7, K3) &gt; 0, COUNTIF($L$2:$L$7, J3) &gt; 0), 1, 0)</f>
        <v>0</v>
      </c>
      <c r="D21" s="2">
        <f t="shared" ref="D21:D22" si="11">IF(OR( COUNTIF($M$2:$M$19,#REF!) &gt; 0, COUNTIF($N$2:$N$19,#REF!) &gt; 0), 1, 0)</f>
        <v>0</v>
      </c>
      <c r="E21" s="17">
        <f t="shared" ref="E21:E25" si="12">IF(AND(COUNTIF(O3:Q3,"*"&amp;J3&amp;"*"), COUNTIF(O3:Q3,"*"&amp;K3&amp;"*")), 1, 0)</f>
        <v>0</v>
      </c>
      <c r="F21" s="17">
        <f t="shared" ref="F21:F25" si="13">IF(OR(COUNTIF(O3:Q3,"*"&amp;J3&amp;"*"), COUNTIF(O3:Q3,"*"&amp;K3&amp;"*")), 1, 0)-IF(AND(COUNTIF(O3:Q3,"*"&amp;J3&amp;"*"), COUNTIF(O3:Q3,"*"&amp;K3&amp;"*")), 1, 0)</f>
        <v>1</v>
      </c>
      <c r="G21" s="2">
        <f t="shared" ref="G21:G25" si="14">IF(AND(NOT(COUNTIF(O3:Q3, "*" &amp; J3 &amp; "*")), NOT(COUNTIF(O3:Q3, "*" &amp; K3 &amp; "*"))), 1, 0)</f>
        <v>0</v>
      </c>
      <c r="H21" s="2">
        <v>0</v>
      </c>
    </row>
    <row r="22" spans="1:19" x14ac:dyDescent="0.3">
      <c r="A22" s="2">
        <f t="shared" si="8"/>
        <v>0</v>
      </c>
      <c r="B22" s="2">
        <f t="shared" si="9"/>
        <v>1</v>
      </c>
      <c r="C22" s="2">
        <f t="shared" si="10"/>
        <v>1</v>
      </c>
      <c r="D22" s="2">
        <f t="shared" si="11"/>
        <v>0</v>
      </c>
      <c r="E22" s="17">
        <f t="shared" si="12"/>
        <v>0</v>
      </c>
      <c r="F22" s="17">
        <f t="shared" si="13"/>
        <v>0</v>
      </c>
      <c r="G22" s="2">
        <f t="shared" si="14"/>
        <v>1</v>
      </c>
      <c r="H22" s="2">
        <v>0</v>
      </c>
    </row>
    <row r="23" spans="1:19" x14ac:dyDescent="0.3">
      <c r="A23" s="2">
        <f t="shared" si="8"/>
        <v>0</v>
      </c>
      <c r="B23" s="2">
        <f t="shared" si="9"/>
        <v>0</v>
      </c>
      <c r="C23" s="2">
        <f t="shared" si="10"/>
        <v>1</v>
      </c>
      <c r="D23" s="2">
        <v>0</v>
      </c>
      <c r="E23" s="17">
        <f t="shared" si="12"/>
        <v>1</v>
      </c>
      <c r="F23" s="17">
        <f t="shared" si="13"/>
        <v>0</v>
      </c>
      <c r="G23" s="2">
        <f t="shared" si="14"/>
        <v>0</v>
      </c>
      <c r="H23" s="2">
        <v>0</v>
      </c>
    </row>
    <row r="24" spans="1:19" x14ac:dyDescent="0.3">
      <c r="A24" s="2">
        <f t="shared" si="8"/>
        <v>0</v>
      </c>
      <c r="B24" s="2">
        <f t="shared" si="9"/>
        <v>0</v>
      </c>
      <c r="C24" s="2">
        <f t="shared" si="10"/>
        <v>1</v>
      </c>
      <c r="D24" s="2">
        <f t="shared" ref="D24:D25" si="15">IF(OR( COUNTIF($M$2:$M$19,#REF!) &gt; 0, COUNTIF($N$2:$N$19,#REF!) &gt; 0), 1, 0)</f>
        <v>0</v>
      </c>
      <c r="E24" s="17">
        <f t="shared" si="12"/>
        <v>1</v>
      </c>
      <c r="F24" s="17">
        <f t="shared" si="13"/>
        <v>0</v>
      </c>
      <c r="G24" s="2">
        <f t="shared" si="14"/>
        <v>0</v>
      </c>
      <c r="H24" s="2">
        <v>0</v>
      </c>
    </row>
    <row r="25" spans="1:19" x14ac:dyDescent="0.3">
      <c r="A25" s="2">
        <f t="shared" si="8"/>
        <v>0</v>
      </c>
      <c r="B25" s="2">
        <f t="shared" si="9"/>
        <v>1</v>
      </c>
      <c r="C25" s="2">
        <f t="shared" si="10"/>
        <v>1</v>
      </c>
      <c r="D25" s="2">
        <f t="shared" si="15"/>
        <v>0</v>
      </c>
      <c r="E25" s="17">
        <f t="shared" si="12"/>
        <v>0</v>
      </c>
      <c r="F25" s="17">
        <f t="shared" si="13"/>
        <v>1</v>
      </c>
      <c r="G25" s="2">
        <f t="shared" si="14"/>
        <v>0</v>
      </c>
      <c r="H25" s="2">
        <v>0</v>
      </c>
    </row>
    <row r="26" spans="1:19" x14ac:dyDescent="0.3">
      <c r="A26" s="18">
        <f t="shared" ref="A26:G26" si="16">SUM(A20:A25)</f>
        <v>0</v>
      </c>
      <c r="B26" s="18">
        <f t="shared" si="16"/>
        <v>2</v>
      </c>
      <c r="C26" s="18">
        <f t="shared" si="16"/>
        <v>4</v>
      </c>
      <c r="D26" s="18">
        <f t="shared" si="16"/>
        <v>0</v>
      </c>
      <c r="E26" s="19">
        <f t="shared" si="16"/>
        <v>2</v>
      </c>
      <c r="F26" s="20">
        <f t="shared" si="16"/>
        <v>3</v>
      </c>
      <c r="G26" s="18">
        <f t="shared" si="16"/>
        <v>1</v>
      </c>
      <c r="H26" s="18"/>
    </row>
  </sheetData>
  <mergeCells count="12">
    <mergeCell ref="A18:D18"/>
    <mergeCell ref="E18:H18"/>
    <mergeCell ref="E14:F14"/>
    <mergeCell ref="E15:F15"/>
    <mergeCell ref="E16:F16"/>
    <mergeCell ref="E12:F12"/>
    <mergeCell ref="E13:F13"/>
    <mergeCell ref="C9:D9"/>
    <mergeCell ref="E9:G9"/>
    <mergeCell ref="H9:M9"/>
    <mergeCell ref="E10:F10"/>
    <mergeCell ref="E11:F1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86CC4F08AEE14E8B6DC2FCC7C0C4E0" ma:contentTypeVersion="8" ma:contentTypeDescription="Create a new document." ma:contentTypeScope="" ma:versionID="c3c313a84e5bff21e1ac3127cb221167">
  <xsd:schema xmlns:xsd="http://www.w3.org/2001/XMLSchema" xmlns:xs="http://www.w3.org/2001/XMLSchema" xmlns:p="http://schemas.microsoft.com/office/2006/metadata/properties" xmlns:ns3="6bfbe5c3-b99d-44b0-80e1-e0ef6a6abdeb" targetNamespace="http://schemas.microsoft.com/office/2006/metadata/properties" ma:root="true" ma:fieldsID="2e585d148d83cdf457a91742fe7e1b87" ns3:_="">
    <xsd:import namespace="6bfbe5c3-b99d-44b0-80e1-e0ef6a6abde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fbe5c3-b99d-44b0-80e1-e0ef6a6abd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225590-2365-4925-827B-A637D68A0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fbe5c3-b99d-44b0-80e1-e0ef6a6abd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DAAE2B-9B66-46C4-8880-9FF4388AE363}">
  <ds:schemaRefs>
    <ds:schemaRef ds:uri="http://schemas.microsoft.com/sharepoint/v3/contenttype/forms"/>
  </ds:schemaRefs>
</ds:datastoreItem>
</file>

<file path=customXml/itemProps3.xml><?xml version="1.0" encoding="utf-8"?>
<ds:datastoreItem xmlns:ds="http://schemas.openxmlformats.org/officeDocument/2006/customXml" ds:itemID="{0530E354-95B7-468E-A47A-E2EE4B726EDE}">
  <ds:schemaRefs>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www.w3.org/XML/1998/namespace"/>
    <ds:schemaRef ds:uri="http://purl.org/dc/terms/"/>
    <ds:schemaRef ds:uri="http://schemas.openxmlformats.org/package/2006/metadata/core-properties"/>
    <ds:schemaRef ds:uri="6bfbe5c3-b99d-44b0-80e1-e0ef6a6abd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Without_RAG</vt:lpstr>
      <vt:lpstr>Synth_RAG_Focused</vt:lpstr>
      <vt:lpstr>Training_RAG_Focused</vt:lpstr>
      <vt:lpstr>Synth_RAG_Ext</vt:lpstr>
      <vt:lpstr>Training_RAG_Ext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Hussnain Zaman</dc:creator>
  <cp:lastModifiedBy>krintanpreet singh</cp:lastModifiedBy>
  <dcterms:created xsi:type="dcterms:W3CDTF">2024-06-22T22:13:14Z</dcterms:created>
  <dcterms:modified xsi:type="dcterms:W3CDTF">2024-06-30T20:27:41Z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0x010100A886CC4F08AEE14E8B6DC2FCC7C0C4E0</vt:lpwstr>
  </property>
</Properties>
</file>