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Concordia Study\PROJECT AI\30 2024 06\do not touch high low files\HKZip\HKZip\Temp2\"/>
    </mc:Choice>
  </mc:AlternateContent>
  <xr:revisionPtr revIDLastSave="0" documentId="13_ncr:1_{7E9BA478-AA4A-4919-9AA0-D58CF9EB96CC}" xr6:coauthVersionLast="47" xr6:coauthVersionMax="47" xr10:uidLastSave="{00000000-0000-0000-0000-000000000000}"/>
  <bookViews>
    <workbookView xWindow="-108" yWindow="-108" windowWidth="23256" windowHeight="12456" activeTab="4" xr2:uid="{481DA18D-E42D-4F86-B8E0-8A67F49D5023}"/>
  </bookViews>
  <sheets>
    <sheet name="Without_RAG" sheetId="3" r:id="rId1"/>
    <sheet name="Synth_RAG_Focused" sheetId="2" r:id="rId2"/>
    <sheet name="Training_RAG_Focused" sheetId="5" r:id="rId3"/>
    <sheet name="Synth_RAG_Ext" sheetId="1" r:id="rId4"/>
    <sheet name="Training_RAG_Ext" sheetId="4" r:id="rId5"/>
  </sheets>
  <calcPr calcId="191029"/>
</workbook>
</file>

<file path=xl/calcChain.xml><?xml version="1.0" encoding="utf-8"?>
<calcChain xmlns="http://schemas.openxmlformats.org/spreadsheetml/2006/main">
  <c r="C24" i="4" l="1"/>
  <c r="C21" i="4"/>
  <c r="C25" i="4"/>
  <c r="R17" i="5" l="1"/>
  <c r="M12" i="2"/>
  <c r="M13" i="2"/>
  <c r="M14" i="2"/>
  <c r="M15" i="2"/>
  <c r="M16" i="2"/>
  <c r="M11" i="2"/>
  <c r="Q11" i="2" s="1"/>
  <c r="R17" i="1"/>
  <c r="R17" i="3"/>
  <c r="R17" i="4"/>
  <c r="O12" i="2"/>
  <c r="P12" i="2"/>
  <c r="Q12" i="2"/>
  <c r="O13" i="2"/>
  <c r="P13" i="2"/>
  <c r="Q13" i="2"/>
  <c r="O14" i="2"/>
  <c r="P14" i="2"/>
  <c r="Q14" i="2"/>
  <c r="O15" i="2"/>
  <c r="P15" i="2"/>
  <c r="Q15" i="2"/>
  <c r="O16" i="2"/>
  <c r="P16" i="2"/>
  <c r="Q16" i="2"/>
  <c r="N16" i="3"/>
  <c r="N15" i="3"/>
  <c r="N14" i="3"/>
  <c r="N13" i="3"/>
  <c r="N12" i="3"/>
  <c r="N11" i="3"/>
  <c r="N16" i="1"/>
  <c r="N15" i="1"/>
  <c r="N14" i="1"/>
  <c r="N13" i="1"/>
  <c r="N12" i="1"/>
  <c r="N11" i="1"/>
  <c r="N16" i="4"/>
  <c r="N15" i="4"/>
  <c r="N14" i="4"/>
  <c r="N13" i="4"/>
  <c r="N12" i="4"/>
  <c r="N11" i="4"/>
  <c r="R17" i="2"/>
  <c r="N16" i="2"/>
  <c r="N15" i="2"/>
  <c r="N14" i="2"/>
  <c r="N13" i="2"/>
  <c r="N12" i="2"/>
  <c r="N11" i="2"/>
  <c r="N15" i="5"/>
  <c r="N16" i="5"/>
  <c r="N12" i="5"/>
  <c r="N13" i="5"/>
  <c r="N14" i="5"/>
  <c r="N11" i="5"/>
  <c r="G25" i="3"/>
  <c r="F25" i="3"/>
  <c r="E25" i="3"/>
  <c r="C25" i="3"/>
  <c r="B25" i="3"/>
  <c r="A25" i="3"/>
  <c r="G24" i="3"/>
  <c r="F24" i="3"/>
  <c r="E24" i="3"/>
  <c r="B24" i="3"/>
  <c r="A24" i="3"/>
  <c r="G23" i="3"/>
  <c r="F23" i="3"/>
  <c r="E23" i="3"/>
  <c r="B23" i="3"/>
  <c r="A23" i="3"/>
  <c r="G22" i="3"/>
  <c r="F22" i="3"/>
  <c r="E22" i="3"/>
  <c r="C22" i="3"/>
  <c r="B22" i="3"/>
  <c r="A22" i="3"/>
  <c r="G21" i="3"/>
  <c r="F21" i="3"/>
  <c r="E21" i="3"/>
  <c r="C21" i="3"/>
  <c r="B21" i="3"/>
  <c r="A21" i="3"/>
  <c r="G20" i="3"/>
  <c r="F20" i="3"/>
  <c r="E20" i="3"/>
  <c r="A20" i="3"/>
  <c r="G25" i="1"/>
  <c r="F25" i="1"/>
  <c r="E25" i="1"/>
  <c r="C25" i="1"/>
  <c r="B25" i="1"/>
  <c r="A25" i="1"/>
  <c r="G24" i="1"/>
  <c r="F24" i="1"/>
  <c r="E24" i="1"/>
  <c r="C24" i="1"/>
  <c r="B24" i="1"/>
  <c r="A24" i="1"/>
  <c r="G23" i="1"/>
  <c r="F23" i="1"/>
  <c r="E23" i="1"/>
  <c r="C23" i="1"/>
  <c r="B23" i="1"/>
  <c r="A23" i="1"/>
  <c r="G22" i="1"/>
  <c r="F22" i="1"/>
  <c r="E22" i="1"/>
  <c r="C22" i="1"/>
  <c r="B22" i="1"/>
  <c r="A22" i="1"/>
  <c r="G21" i="1"/>
  <c r="F21" i="1"/>
  <c r="E21" i="1"/>
  <c r="C21" i="1"/>
  <c r="B21" i="1"/>
  <c r="A21" i="1"/>
  <c r="G20" i="1"/>
  <c r="G26" i="1" s="1"/>
  <c r="F20" i="1"/>
  <c r="E20" i="1"/>
  <c r="C20" i="1"/>
  <c r="C26" i="1" s="1"/>
  <c r="B20" i="1"/>
  <c r="B26" i="1" s="1"/>
  <c r="A20" i="1"/>
  <c r="A26" i="1" s="1"/>
  <c r="G25" i="4"/>
  <c r="F25" i="4"/>
  <c r="E25" i="4"/>
  <c r="B25" i="4"/>
  <c r="A25" i="4"/>
  <c r="G24" i="4"/>
  <c r="F24" i="4"/>
  <c r="E24" i="4"/>
  <c r="A24" i="4"/>
  <c r="G23" i="4"/>
  <c r="F23" i="4"/>
  <c r="E23" i="4"/>
  <c r="B23" i="4"/>
  <c r="A23" i="4"/>
  <c r="G22" i="4"/>
  <c r="F22" i="4"/>
  <c r="E22" i="4"/>
  <c r="B22" i="4"/>
  <c r="A22" i="4"/>
  <c r="G21" i="4"/>
  <c r="F21" i="4"/>
  <c r="E21" i="4"/>
  <c r="B21" i="4"/>
  <c r="A21" i="4"/>
  <c r="G20" i="4"/>
  <c r="F20" i="4"/>
  <c r="E20" i="4"/>
  <c r="C20" i="4"/>
  <c r="B20" i="4"/>
  <c r="A20" i="4"/>
  <c r="G25" i="2"/>
  <c r="F25" i="2"/>
  <c r="E25" i="2"/>
  <c r="C25" i="2"/>
  <c r="B25" i="2"/>
  <c r="A25" i="2"/>
  <c r="G24" i="2"/>
  <c r="F24" i="2"/>
  <c r="E24" i="2"/>
  <c r="C24" i="2"/>
  <c r="B24" i="2"/>
  <c r="A24" i="2"/>
  <c r="G23" i="2"/>
  <c r="F23" i="2"/>
  <c r="E23" i="2"/>
  <c r="C23" i="2"/>
  <c r="B23" i="2"/>
  <c r="A23" i="2"/>
  <c r="G22" i="2"/>
  <c r="F22" i="2"/>
  <c r="E22" i="2"/>
  <c r="D22" i="2"/>
  <c r="A22" i="2"/>
  <c r="G21" i="2"/>
  <c r="F21" i="2"/>
  <c r="E21" i="2"/>
  <c r="D21" i="2"/>
  <c r="B21" i="2"/>
  <c r="A21" i="2"/>
  <c r="G20" i="2"/>
  <c r="F20" i="2"/>
  <c r="E20" i="2"/>
  <c r="D20" i="2"/>
  <c r="B20" i="2"/>
  <c r="A20" i="2"/>
  <c r="G25" i="5"/>
  <c r="F25" i="5"/>
  <c r="E25" i="5"/>
  <c r="B25" i="5"/>
  <c r="A25" i="5"/>
  <c r="G24" i="5"/>
  <c r="F24" i="5"/>
  <c r="E24" i="5"/>
  <c r="C24" i="5"/>
  <c r="B24" i="5"/>
  <c r="A24" i="5"/>
  <c r="G23" i="5"/>
  <c r="F23" i="5"/>
  <c r="E23" i="5"/>
  <c r="C23" i="5"/>
  <c r="B23" i="5"/>
  <c r="A23" i="5"/>
  <c r="G22" i="5"/>
  <c r="F22" i="5"/>
  <c r="E22" i="5"/>
  <c r="C22" i="5"/>
  <c r="B22" i="5"/>
  <c r="A22" i="5"/>
  <c r="G21" i="5"/>
  <c r="F21" i="5"/>
  <c r="E21" i="5"/>
  <c r="C21" i="5"/>
  <c r="B21" i="5"/>
  <c r="A21" i="5"/>
  <c r="G20" i="5"/>
  <c r="F20" i="5"/>
  <c r="E20" i="5"/>
  <c r="C20" i="5"/>
  <c r="A20" i="5"/>
  <c r="L16" i="3"/>
  <c r="F16" i="3"/>
  <c r="D16" i="3"/>
  <c r="L15" i="3"/>
  <c r="F15" i="3"/>
  <c r="D15" i="3"/>
  <c r="L14" i="3"/>
  <c r="F14" i="3"/>
  <c r="D14" i="3"/>
  <c r="L13" i="3"/>
  <c r="F13" i="3"/>
  <c r="D13" i="3"/>
  <c r="L12" i="3"/>
  <c r="M15" i="3" s="1"/>
  <c r="F12" i="3"/>
  <c r="D12" i="3"/>
  <c r="L11" i="3"/>
  <c r="F11" i="3"/>
  <c r="D11" i="3"/>
  <c r="L16" i="1"/>
  <c r="F16" i="1"/>
  <c r="D16" i="1"/>
  <c r="L15" i="1"/>
  <c r="F15" i="1"/>
  <c r="D15" i="1"/>
  <c r="L14" i="1"/>
  <c r="F14" i="1"/>
  <c r="D14" i="1"/>
  <c r="L13" i="1"/>
  <c r="F13" i="1"/>
  <c r="D13" i="1"/>
  <c r="L12" i="1"/>
  <c r="F12" i="1"/>
  <c r="D12" i="1"/>
  <c r="L11" i="1"/>
  <c r="F11" i="1"/>
  <c r="D11" i="1"/>
  <c r="L16" i="4"/>
  <c r="F16" i="4"/>
  <c r="D16" i="4"/>
  <c r="L15" i="4"/>
  <c r="F15" i="4"/>
  <c r="D15" i="4"/>
  <c r="L14" i="4"/>
  <c r="F14" i="4"/>
  <c r="D14" i="4"/>
  <c r="L13" i="4"/>
  <c r="F13" i="4"/>
  <c r="D13" i="4"/>
  <c r="L12" i="4"/>
  <c r="F12" i="4"/>
  <c r="D12" i="4"/>
  <c r="L11" i="4"/>
  <c r="F11" i="4"/>
  <c r="D11" i="4"/>
  <c r="L16" i="2"/>
  <c r="F16" i="2"/>
  <c r="D16" i="2"/>
  <c r="L15" i="2"/>
  <c r="F15" i="2"/>
  <c r="D15" i="2"/>
  <c r="L14" i="2"/>
  <c r="F14" i="2"/>
  <c r="D14" i="2"/>
  <c r="L13" i="2"/>
  <c r="F13" i="2"/>
  <c r="D13" i="2"/>
  <c r="L12" i="2"/>
  <c r="F12" i="2"/>
  <c r="D12" i="2"/>
  <c r="L11" i="2"/>
  <c r="F11" i="2"/>
  <c r="D11" i="2"/>
  <c r="L16" i="5"/>
  <c r="F16" i="5"/>
  <c r="D16" i="5"/>
  <c r="L15" i="5"/>
  <c r="F15" i="5"/>
  <c r="D15" i="5"/>
  <c r="L14" i="5"/>
  <c r="F14" i="5"/>
  <c r="D14" i="5"/>
  <c r="L13" i="5"/>
  <c r="F13" i="5"/>
  <c r="D13" i="5"/>
  <c r="L12" i="5"/>
  <c r="F12" i="5"/>
  <c r="D12" i="5"/>
  <c r="L11" i="5"/>
  <c r="M11" i="5" s="1"/>
  <c r="O11" i="5" s="1"/>
  <c r="F11" i="5"/>
  <c r="D11" i="5"/>
  <c r="M14" i="5" l="1"/>
  <c r="Q14" i="5" s="1"/>
  <c r="Q11" i="5"/>
  <c r="M16" i="5"/>
  <c r="M15" i="5"/>
  <c r="M13" i="5"/>
  <c r="M12" i="5"/>
  <c r="P14" i="5"/>
  <c r="M14" i="3"/>
  <c r="P14" i="3" s="1"/>
  <c r="M13" i="3"/>
  <c r="Q13" i="3" s="1"/>
  <c r="Q15" i="3"/>
  <c r="O15" i="3"/>
  <c r="P15" i="3"/>
  <c r="M12" i="3"/>
  <c r="M11" i="3"/>
  <c r="O11" i="3" s="1"/>
  <c r="M16" i="3"/>
  <c r="M13" i="4"/>
  <c r="Q13" i="4" s="1"/>
  <c r="M12" i="4"/>
  <c r="Q12" i="4" s="1"/>
  <c r="M11" i="4"/>
  <c r="M16" i="4"/>
  <c r="M15" i="4"/>
  <c r="M14" i="4"/>
  <c r="M15" i="1"/>
  <c r="Q15" i="1" s="1"/>
  <c r="M12" i="1"/>
  <c r="M14" i="1"/>
  <c r="M13" i="1"/>
  <c r="M16" i="1"/>
  <c r="Q16" i="1" s="1"/>
  <c r="M11" i="1"/>
  <c r="A26" i="4"/>
  <c r="B26" i="4"/>
  <c r="C26" i="4"/>
  <c r="E26" i="4"/>
  <c r="B26" i="5"/>
  <c r="A26" i="5"/>
  <c r="C26" i="5"/>
  <c r="C26" i="2"/>
  <c r="A26" i="2"/>
  <c r="B26" i="2"/>
  <c r="F26" i="2"/>
  <c r="B26" i="3"/>
  <c r="A26" i="3"/>
  <c r="C26" i="3"/>
  <c r="F26" i="4"/>
  <c r="G26" i="4"/>
  <c r="F26" i="1"/>
  <c r="E26" i="1"/>
  <c r="G26" i="2"/>
  <c r="E26" i="2"/>
  <c r="E26" i="3"/>
  <c r="G26" i="3"/>
  <c r="F26" i="3"/>
  <c r="Q17" i="2"/>
  <c r="P11" i="2"/>
  <c r="O11" i="2"/>
  <c r="O17" i="2" s="1"/>
  <c r="P11" i="5"/>
  <c r="P17" i="2"/>
  <c r="D24" i="2"/>
  <c r="D25" i="2"/>
  <c r="E26" i="5"/>
  <c r="F26" i="5"/>
  <c r="G26" i="5"/>
  <c r="O14" i="5" l="1"/>
  <c r="P13" i="5"/>
  <c r="Q13" i="5"/>
  <c r="O13" i="5"/>
  <c r="D20" i="5"/>
  <c r="D22" i="5"/>
  <c r="P15" i="5"/>
  <c r="P17" i="5" s="1"/>
  <c r="O15" i="5"/>
  <c r="Q15" i="5"/>
  <c r="Q16" i="5"/>
  <c r="O16" i="5"/>
  <c r="P16" i="5"/>
  <c r="D24" i="5"/>
  <c r="D25" i="5"/>
  <c r="D21" i="5"/>
  <c r="Q12" i="5"/>
  <c r="Q17" i="5" s="1"/>
  <c r="O12" i="5"/>
  <c r="P12" i="5"/>
  <c r="P13" i="3"/>
  <c r="Q14" i="3"/>
  <c r="D25" i="3"/>
  <c r="O14" i="3"/>
  <c r="Q11" i="3"/>
  <c r="D20" i="3"/>
  <c r="O13" i="3"/>
  <c r="O12" i="3"/>
  <c r="Q12" i="3"/>
  <c r="P12" i="3"/>
  <c r="P11" i="3"/>
  <c r="D21" i="3"/>
  <c r="D22" i="3"/>
  <c r="D24" i="3"/>
  <c r="Q16" i="3"/>
  <c r="P16" i="3"/>
  <c r="O16" i="3"/>
  <c r="P13" i="4"/>
  <c r="O13" i="4"/>
  <c r="P12" i="4"/>
  <c r="O12" i="4"/>
  <c r="O14" i="4"/>
  <c r="P14" i="4"/>
  <c r="Q14" i="4"/>
  <c r="D25" i="4"/>
  <c r="D20" i="4"/>
  <c r="D24" i="4"/>
  <c r="Q15" i="4"/>
  <c r="P15" i="4"/>
  <c r="O15" i="4"/>
  <c r="Q16" i="4"/>
  <c r="P16" i="4"/>
  <c r="O16" i="4"/>
  <c r="Q11" i="4"/>
  <c r="D21" i="4"/>
  <c r="D22" i="4"/>
  <c r="P11" i="4"/>
  <c r="O11" i="4"/>
  <c r="O15" i="1"/>
  <c r="P15" i="1"/>
  <c r="D20" i="1"/>
  <c r="D21" i="1"/>
  <c r="P11" i="1"/>
  <c r="D24" i="1"/>
  <c r="D25" i="1"/>
  <c r="D22" i="1"/>
  <c r="P16" i="1"/>
  <c r="P14" i="1"/>
  <c r="Q14" i="1"/>
  <c r="O14" i="1"/>
  <c r="O16" i="1"/>
  <c r="O12" i="1"/>
  <c r="Q12" i="1"/>
  <c r="P12" i="1"/>
  <c r="Q11" i="1"/>
  <c r="O11" i="1"/>
  <c r="Q13" i="1"/>
  <c r="P13" i="1"/>
  <c r="O13" i="1"/>
  <c r="D26" i="2"/>
  <c r="D26" i="5" l="1"/>
  <c r="O17" i="5"/>
  <c r="O17" i="3"/>
  <c r="Q17" i="3"/>
  <c r="D26" i="3"/>
  <c r="P17" i="3"/>
  <c r="O17" i="4"/>
  <c r="P17" i="4"/>
  <c r="D26" i="4"/>
  <c r="Q17" i="4"/>
  <c r="D26" i="1"/>
  <c r="P17" i="1"/>
  <c r="O17" i="1"/>
  <c r="Q17" i="1"/>
</calcChain>
</file>

<file path=xl/sharedStrings.xml><?xml version="1.0" encoding="utf-8"?>
<sst xmlns="http://schemas.openxmlformats.org/spreadsheetml/2006/main" count="600" uniqueCount="134">
  <si>
    <t>TestCase</t>
  </si>
  <si>
    <t>Issue_ID</t>
  </si>
  <si>
    <t>Timestamp</t>
  </si>
  <si>
    <t>MAD Score</t>
  </si>
  <si>
    <t>Affected Metric</t>
  </si>
  <si>
    <t>Prompt</t>
  </si>
  <si>
    <t>Response</t>
  </si>
  <si>
    <t>requests_Sum</t>
  </si>
  <si>
    <t>Servi-searc.us-west-2.elb.amazonaws.com_remote</t>
  </si>
  <si>
    <t>petInfo_AWS::DynamoDB::Table</t>
  </si>
  <si>
    <t>Target Node</t>
  </si>
  <si>
    <t>MicroService</t>
  </si>
  <si>
    <t>Root Cause Node</t>
  </si>
  <si>
    <t>Scenario</t>
  </si>
  <si>
    <t>Without_RAG</t>
  </si>
  <si>
    <t>Synthetic_RAG_Extensive_Prompt</t>
  </si>
  <si>
    <t>Training_RAG_Extensive_Prompt</t>
  </si>
  <si>
    <t>Synthetic_RAG_Focused_Prompt</t>
  </si>
  <si>
    <t>Temp2_Train</t>
  </si>
  <si>
    <t>AWS::StepFunctions::StateMachine</t>
  </si>
  <si>
    <t>availability_Average</t>
  </si>
  <si>
    <t xml:space="preserve">
Context:
An anomaly with a Median Absolute Deviation (MAD) score of '28.511581125107725' has been detected in the 'AWS::StepFunctions::StateMachine' service’s 'availability_Average'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'AWS::StepFunctions::StateMachine' and would face the most significant impact due to
the anomaly in 'availability_Average'.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'"lambda_step_readDDB_AWS::Lambda, lambda_step_priceGreaterThan55_AWS::Lambda, lambda_step_priceLessThan55_AWS::Lambda."'
The service also serves as a crucial dependency for '"PetSite, StepFnStateMachine76D362E8-T67Tg48ke8oK_client."'
Current Service Log for anaomaly detected in AWS::StepFunctions::StateMachine:
'microservice AWS::StepFunctions::StateMachine
timestamp 2023-04-21 11:30:00
availability_Average 20.0
latency_Average 3.5855
latency_p50 4.26865
latency_p90 4.457497
latency_p95 4.481683
latency_p99 4.501126
requests_Sum 10.0
availability_Average_MAD 28.511581
latency_Average_MAD 0.815303
latency_p50_MAD 1.224193
latency_p90_MAD 0.206497
latency_p95_MAD 0.1816
latency_p99_MAD 0.169172
requests_Sum_MAD 2.965204
Max_MAD_Score 28.511581
Metric_With_Max_MAD availability_Average
Name: 5, dtype: object'
Historcal Anomalies MetaData:
'{'Max_MAD_Score': 25.79192695655149, 'Metric_With_Max_MAD': 'availability_Average', 'availability_Average': 50.0, 'availability_Average_MAD': 25.79192695655149, 'latency_Average': 2.574166693, 'latency_Average_MAD': 0.5359761603418063, 'latency_p50': 1.0, 'latency_p50_MAD': 1.1009423038439432, 'latency_p90': 4.670451382, 'latency_p90_MAD': 0.19235602018011771, 'latency_p95': 4.72787271, 'latency_p95_MAD': 0.49920563641199106, 'latency_p99': 4.774317657, 'latency_p99_MAD': 0.5480525921891868, 'microservice': 'AWS::StepFunctions::StateMachine', 'requests_Sum': 6.0, 'requests_Sum_MAD': 1.482602218505602, 'timestamp': '21-04-2023 05:25'}'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</si>
  <si>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data and historical anomalies metadata, let's analyze the anomaly detected in the 'AWS::StepFunctions::StateMachine' service's 'availability_Average' metric and identify the singular root cause node among the dependencies and dependents, as well as pinpoint the primary target node most affected by this anomaly.
### Singular Root Cause Node Identification:
1. **Evaluation of Dependencies:**
- The service relies on three dependencies: 'lambda_step_readDDB_AWS::Lambda', 'lambda_step_priceGreaterThan55_AWS::Lambda', and 'lambda_step_priceLessThan55_AWS::Lambda'.
- Each dependency likely plays a specific role in supporting different aspects of the StepFunctions state machine's functionality.
2. **Analysis of Anomaly Metrics:**
- The Median Absolute Deviation (MAD) score for 'availability_Average' is 28.511581125107725, indicating a significant deviation from normal behavior.
- This deviation suggests potential issues within either the dependencies or dependents that could impact availability.
3. **Historical Data Comparison:**
- In historical data, an anomaly with a MAD score of 25.79192695655149 was recorded for 'availability_Average' with different metric values.
- Comparing historical anomalies can provide insights into changes over time and potential trends leading to anomalies.
4. **Identifying Root Cause Node's Functionality:**
- Detailed analysis of each dependency's functionality, recent changes, or updates is crucial to understanding their potential contribution to the observed anomaly.
### Primary Target Node Identification:
1. **Dependents Analysis:**
- The service also serves as a crucial dependency for 'PetSite' and 'StepFnStateMachine76D362E8-T67Tg48ke8oK_client.'
- Understanding how these dependent services interact with AWS StepFunctions StateMachine is essential in identifying which one is most impacted by the anomaly.
2. **Assessment of Impact on Dependent Services:**
- Analyzing how each dependent service relies on AWS StepFunctions StateMachine and how their operations may be affected by fluctuations in availability can help pinpoint the primary target node.
3. **Operational and Integration Challenges Faced by Affected Nodes:**
- Discussion about how operational processes are impacted by anomalies in dependent services can provide insights into challenges faced during such events.
### Outcome or Conclusion Results:
- Singular Root Cause Node: Further analysis required based on detailed examination of each dependency's recent behavior or updates.
- Primary Target Node: Investigation needed to determine which dependent service is most impacted or if it is indeed AWS StepFunctions StateMachine itself.
- Dependencies and Dependents Contribution: Detailed assessment needed to understand how interactions between components contribute to issue propagation within the microservices architecture.
By focusing on causality, impact analysis, and leveraging historical data for comparison, we aim to provide a comprehensive identification of both the root cause node causing the anomaly in the service and its primary target node most impacted by this anomaly.</t>
  </si>
  <si>
    <t xml:space="preserve">
Context:
An anomaly with a Median Absolute Deviation (MAD) score of '87.47353089183052'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2023-04-21 18:00:00
availability_Average 100.0
latency_Average 0.013011
latency_p50 0.004037
latency_p90 0.031199
latency_p95 0.059168
latency_p99 0.114972
requests_Sum 1339.0
availability_Average_MAD 0.0
latency_Average_MAD 0.001701
latency_p50_MAD 0.00004
latency_p90_MAD 0.002365
latency_p95_MAD 0.000882
latency_p99_MAD 0.101528
requests_Sum_MAD 87.473531
Max_MAD_Score 87.473531
Metric_With_Max_MAD requests_Sum
Name: 170, dtype: object'
Historcal Anomalies MetaData:
'{'Max_MAD_Score': 243.14676383491872, 'Metric_With_Max_MAD': 'requests_Sum', 'availability_Average': 100.0, 'availability_Average_MAD': 0.0, 'latency_Average': 0.011538213, 'latency_Average_MAD': 0.001571854130758529, 'latency_p50': 0.003902165, 'latency_p50_MAD': 6.299650956541263e-05, 'latency_p90': 0.02762293, 'latency_p90_MAD': 0.0015000042620453115, 'latency_p95': 0.049437987, 'latency_p95_MAD': 0.004545665814949269, 'latency_p99': 0.088336917, 'latency_p99_MAD': 0.14950756919684, 'microservice': 'petInfo_AWS::DynamoDB::Table', 'requests_Sum': 746.0, 'requests_Sum_MAD': 243.14676383491872, 'timestamp': '21-04-2023 05:35'}'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</si>
  <si>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 xml:space="preserve">Based on the provided context, I will begin by identifying the singular root cause node and the primary target node impacted by the anomaly in the 'petInfo_AWS::DynamoDB::Table' service's 'requests_Sum' metric. Then, I will analyze how dependencies and dependents contribute to the propagation of issues within the microservices architecture.
### 1. Singular Root Cause Node Identification
#### Evaluation of Dependencies:
The service 'petInfo_AWS::DynamoDB::Table' has no explicit dependencies listed. However, it serves as a crucial dependency for 'lambdastatusupdater_AWS::Lambda::Function' and 'PetSearch_AWS::ECS::Fargate'. This suggests that any anomalies in the functioning of 'petInfo_AWS::DynamoDB::Table' could potentially impact these dependent services.
#### Analysis of Anomaly Metrics:
The MAD score for the 'requests_Sum' metric is 87.47353089183052, indicating a significant deviation from historical patterns. Comparing with historical data, we observe that there was an even higher MAD score of 243.14676383491872 on a previous occasion for the same metric.
#### Conclusion:
Based on this evaluation, it is likely that issues within 'petInfo_AWS::DynamoDB::Table', such as fluctuations in request volumes or performance degradation, could have led to this anomaly.
### 2. Primary Target Node Identification
Given that there are no specific direct dependents mentioned, we can consider 'lambdastatusupdater_AWS::Lambda::Function' and 'PetSearch_AWS::ECS: :Fargate' as potential primary target nodes impacted by this anomaly due to their dependency on 'petInfo_AWS: :DynamoDB: :Table'. However, without further data specifying which dependent is most affected, we cannot definitively identify a primary target node.
### 3. Impact Assessment on Dependent Services
#### Operational and Integration Challenges Faced:
The anomalous behavior in 'petInfo_AWS: :DynamoDB: :Table', reflected in its request metrics, can potentially disrupt normal operations for both dependent services – impacting real-time status updates and pet search functionality. This disruption could lead to degraded user experience and functionality within the pet adoption website's ecosystem.
#### Propagation of Issues through Dependencies:
Any anomalies or performance issues in critical data storage (DynamoDB) can have cascading effects on downstream services such as lambdastatusupdater and PetSearch due to their reliance on accurate and timely data access from DynamoDB tables.
### Outcome or Conclusion Results:
- **Singular Root Cause Node**: Based on the evaluation of dependencies and anomaly metrics, it is inferred that 'petInfo_AWS: :DynamoDB: :Table' itself is likely the singular root cause node contributing to this anomaly.
- **Primary Target Node**: Due to insufficient information regarding direct impact assessment on dependents, no specific primary target node can be conclusively identified at this stage.
In conclusion, while further investigation may be required to pinpoint a specific primary target node among dependents with greater certainty, it is evident that anomalies within critical components like DynamoDB can significantly impact downstream services in a microservices architecture.
</t>
  </si>
  <si>
    <t xml:space="preserve">
Context:
An anomaly with a Median Absolute Deviation (MAD) score of '77.0953153622913'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2023-04-22 00:15:00
availability_Average 100.0
latency_Average 0.012212
latency_p50 0.00407
latency_p90 0.030551
latency_p95 0.054382
latency_p99 0.087083
requests_Sum 622.0
availability_Average_MAD 0.0
latency_Average_MAD 0.004495
latency_p50_MAD 0.000074
latency_p90_MAD 0.000465
latency_p95_MAD 0.006446
latency_p99_MAD 0.08969
requests_Sum_MAD 77.095315
Max_MAD_Score 77.095315
Metric_With_Max_MAD requests_Sum
Name: 170, dtype: object'
Historcal Anomalies MetaData:
'{'Max_MAD_Score': 243.14676383491872, 'Metric_With_Max_MAD': 'requests_Sum', 'availability_Average': 100.0, 'availability_Average_MAD': 0.0, 'latency_Average': 0.0125342, 'latency_Average_MAD': 0.001571854130758529, 'latency_p50': 0.003890141, 'latency_p50_MAD': 6.299650956541263e-05, 'latency_p90': 0.025734805, 'latency_p90_MAD': 0.0015000042620453115, 'latency_p95': 0.044729955, 'latency_p95_MAD': 0.004545665814949269, 'latency_p99': 0.201652165, 'latency_p99_MAD': 0.14950756919684, 'microservice': 'petInfo_AWS::DynamoDB::Table', 'requests_Sum': 1080.0, 'requests_Sum_MAD': 243.14676383491872, 'timestamp': '22-04-2023 06:45'}'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</si>
  <si>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 xml:space="preserve">### Anomaly Detection Analysis
#### 1. Identifying the Singular Root Cause Node
Based on the provided data, the 'petInfo_AWS::DynamoDB::Table' service experienced an anomaly with a Median Absolute Deviation (MAD) score of 77.0953153622913 in the 'requests_Sum' metric. The service has no explicit dependencies but serves as a crucial dependency for 'lambdastatusupdater_AWS::Lambda::Function' and 'PetSearch_AWS::ECS::Fargate'.
The historical data also shows a previous anomaly with a higher MAD score of 243.14676383491872 in the 'requests_Sum' metric.
Given this information, it is evident that the root cause node leading to anomalies in 'petInfo_AWS::DynamoDB::Table' is likely within its own functionality or interactions with its dependents.
#### 2. Identifying the Primary Target Node
To identify the primary target node most directly affected by this anomaly, we need to assess the impact on dependents and their reliance on 'petInfo_AWS::DynamoDB::Table'. If no significant impact is found, we will declare 'petInfo_AWS::DynamoDB::Table' itself as the target node.
#### Assessment of Impact and Dependencies
- The anomaly in 'requests_Sum' could indicate potential issues with high request loads or irregular patterns within 'petInfo_AWS::DynamoDB::Table'.
- The dependents, such as 'lambdastatusupdater_AWS::Lambda::Function' and 'PetSearch_AWS::ECS:Fargate', may experience operational challenges if they heavily rely on consistent and accurate data from 'petInfo_AWS:DynamoDB:Table'.
### Conclusion:
The Singular Root Cause Node for this anomaly appears to be within the functionality or operational aspects of the 'petInfo_AWS:DynamoDB:Table' service itself.
The Primary Target Node impacted by this anomaly is likely to be either one of its dependents ('lambdastatusupdater_AWS:Lambda:Function', or PetSearchAWS:ECS:Fargate') if they rely significantly on data from 'petInfoAWS:DynamoDB:Table'. If no significant impact is found among these dependents, then it would confirm that 'petInfoAWS:DynamoDB:Table' itself is most affected by this anomaly.
Understanding these relationships will be crucial in addressing any operational and integration challenges faced by affected nodes within the overall architecture.
</t>
  </si>
  <si>
    <t xml:space="preserve">
Context:
An anomaly with a Median Absolute Deviation (MAD) score of '269.83360376801954'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2023-04-22 18:50:00
availability_Average 100.0
latency_Average 0.015018
latency_p50 0.003776
latency_p90 0.037858
latency_p95 0.058478
latency_p99 0.367952
requests_Sum 1294.0
availability_Average_MAD 0.0
latency_Average_MAD 0.001895
latency_p50_MAD 0.000086
latency_p90_MAD 0.002697
latency_p95_MAD 0.002327
latency_p99_MAD 0.044044
requests_Sum_MAD 269.833604
Max_MAD_Score 269.833604
Metric_With_Max_MAD requests_Sum
Name: 170, dtype: object'
Historcal Anomalies MetaData:
'{'Max_MAD_Score': 243.14676383491872, 'Metric_With_Max_MAD': 'requests_Sum', 'availability_Average': 100.0, 'availability_Average_MAD': 0.0, 'latency_Average': 0.0125342, 'latency_Average_MAD': 0.001571854130758529, 'latency_p50': 0.003890141, 'latency_p50_MAD': 6.299650956541263e-05, 'latency_p90': 0.025734805, 'latency_p90_MAD': 0.0015000042620453115, 'latency_p95': 0.044729955, 'latency_p95_MAD': 0.004545665814949269, 'latency_p99': 0.201652165, 'latency_p99_MAD': 0.14950756919684, 'microservice': 'petInfo_AWS::DynamoDB::Table', 'requests_Sum': 1080.0, 'requests_Sum_MAD': 243.14676383491872, 'timestamp': '22-04-2023 06:45'}'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</si>
  <si>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 xml:space="preserve">Based on the provided data and context, let's proceed with the analysis to identify the singular root cause node and the primary target node for the anomaly detected in the 'petInfo_AWS::DynamoDB::Table' service's 'requests_Sum' metric.
### 1. Singular Root Cause Node Identification:
The service 'petInfo_AWS::DynamoDB::Table' does not have any explicit dependencies. However, it serves as a crucial dependency for two services: 'lambdastatusupdater_AWS::Lambda::Function' and 'PetSearch_AWS::ECS::Fargate'. Considering this, we need to evaluate how the functionality of these dependent services could lead to anomalies in 'petInfo_AWS::DynamoDB::Table'.
The historical anomaly metadata shows that on a previous timestamp (22-04-2023 06:45), an anomaly with a MAD score of 243.14676383491872 was detected in the 'requests_Sum' metric. This historical data provides insights into past anomalies and their impact.
Given this information, we can conclude that there may be issues within either of the dependent services or their interactions with 'petInfo_AWS::DynamoDB::Table', leading to anomalies in its metrics.
### 2. Primary Target Node Identification:
The primary target node is defined as the most directly affected dependent service due to the anomaly in 'petInfo_AWS::DynamoDB::Table'. In this case, based on available data, we can conclude that no specific dependent service is identified as being most impacted by this anomaly.
As such, we declare 'petInfo_AWS::DynamoDB::Table' itself as the primary target node for this anomaly.
### 3. Impact Assessment and Operational Challenges:
The impact assessment involves evaluating how other services are affected by anomalies in 'petInfo_AWS::DynamoDB:Table'. Since no specific dependent service is identified as being most impacted, it indicates that all dependents relying on this table might be affected similarly.
Operational challenges may arise from potential cascading effects of anomalies within critical components like DynamoDB table across various microservices. It's important to investigate potential integration challenges or operational issues faced by affected nodes within the architecture.
### Conclusion:
Based on our analysis:
- Singular Root Cause Node: No specific singular root cause node can be pinpointed definitively from available data.
- Primary Target Node: The primary target node for this anomaly is declared as 'petInfo_AWS:DynamoDB:Table'.
It's evident that further investigation into dependencies and dependents interactions is required to determine a more precise root cause and impacted nodes contributing to anomalies within this microservices architecture.
</t>
  </si>
  <si>
    <t xml:space="preserve">
Context:
An anomaly with a Median Absolute Deviation (MAD) score of '108.22996195090894'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2023-04-22 12:40:00
availability_Average 100.0
latency_Average 0.013563
latency_p50 0.003781
latency_p90 0.031199
latency_p95 0.058845
latency_p99 0.136555
requests_Sum 889.0
availability_Average_MAD 0.0
latency_Average_MAD 0.000031
latency_p50_MAD 0.000017
latency_p90_MAD 0.00089
latency_p95_MAD 0.001532
latency_p99_MAD 0.056319
requests_Sum_MAD 108.229962
Max_MAD_Score 108.229962
Metric_With_Max_MAD requests_Sum
Name: 170, dtype: object'
Historcal Anomalies MetaData:
'{'Max_MAD_Score': 243.14676383491872, 'Metric_With_Max_MAD': 'requests_Sum', 'availability_Average': 100.0, 'availability_Average_MAD': 0.0, 'latency_Average': 0.0125342, 'latency_Average_MAD': 0.001571854130758529, 'latency_p50': 0.003890141, 'latency_p50_MAD': 6.299650956541263e-05, 'latency_p90': 0.025734805, 'latency_p90_MAD': 0.0015000042620453115, 'latency_p95': 0.044729955, 'latency_p95_MAD': 0.004545665814949269, 'latency_p99': 0.201652165, 'latency_p99_MAD': 0.14950756919684, 'microservice': 'petInfo_AWS::DynamoDB::Table', 'requests_Sum': 1080.0, 'requests_Sum_MAD': 243.14676383491872, 'timestamp': '22-04-2023 06:45'}'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</si>
  <si>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context, I will start by identifying the singular root cause node and the primary target node affected by the anomaly in the 'petInfo_AWS::DynamoDB::Table' service's 'requests_Sum' metric. Then, I will discuss how the dependencies and dependents contribute to the propagation of issues.
### Singular Root Cause Node Identification:
From the provided data, it is evident that there are no explicit dependencies for the 'petInfo_AWS::DynamoDB::Table' service. However, it is a crucial dependency for 'lambdastatusupdater_AWS::Lambda::Function' and 'PetSearch_AWS::ECS::Fargate'. Therefore, we need to evaluate how these dependent services interact with 'petInfo_AWS::DynamoDB::Table' and if any issues within them could lead to anomalies in its metrics.
Given that there are no explicit dependencies but multiple dependents relying on this service, it's essential to consider potential issues within both dependent services. The anomaly in 'requests_Sum' could be attributed to changes or disruptions in how these services interact with 'petInfo_AWS::DynamoDB::Table'. Therefore, both dependent services should be thoroughly investigated for any changes or disruptions that may have impacted their interactions with this critical dependency.
### Primary Target Node Identification:
The primary target node would be the service most directly affected by this anomaly. In this case, we need to identify whether 'lambdastatusupdater_AWS::Lambda::Function' or 'PetSearch_AWS::ECS::Fargate' has been more significantly impacted by the anomaly in requests_Sum metric of 'petInfo_AWS::DynamoDB:Table'.
### Impact Assessment on Dependent Services:
After identifying the primary target node, it's crucial to assess how this anomaly has impacted its operations. Specifically, we need to discuss operational and integration challenges faced by affected nodes within the overall architecture as a result of this anomaly.
By following these steps, we can effectively pinpoint both the singular root cause node and primary target node while evaluating their roles and interactions within the microservices architecture. This approach will provide a logical flow of analysis focusing on causality and impact within the environment.
Let me know if you need further clarification or additional details at any point in our analysis.</t>
  </si>
  <si>
    <t>Trainig_RAG_Foucsed_Prompt</t>
  </si>
  <si>
    <t xml:space="preserve">
Context:
An anomaly with a Median Absolute Deviation (MAD) score of '87.47353089183052'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2023-04-21 18:00:00
availability_Average 100.0
latency_Average 0.013011
latency_p50 0.004037
latency_p90 0.031199
latency_p95 0.059168
latency_p99 0.114972
requests_Sum 1339.0
availability_Average_MAD 0.0
latency_Average_MAD 0.001701
latency_p50_MAD 0.00004
latency_p90_MAD 0.002365
latency_p95_MAD 0.000882
latency_p99_MAD 0.101528
requests_Sum_MAD 87.473531
Max_MAD_Score 87.473531
Metric_With_Max_MAD requests_Sum
Name: 170, dtype: object'
Historcal Anomalies MetaData:
'{'Max_MAD_Score': 243.14676383491872, 'Metric_With_Max_MAD': 'requests_Sum', 'availability_Average': 100.0, 'availability_Average_MAD': 0.0, 'latency_Average': 0.011530275, 'latency_Average_MAD': 0.001571854130758529, 'latency_p50': 0.004014149, 'latency_p50_MAD': 6.299650956541263e-05, 'latency_p90': 0.029478506, 'latency_p90_MAD': 0.0015000042620453115, 'latency_p95': 0.054381786, 'latency_p95_MAD': 0.004545665814949269, 'latency_p99': 0.088885877, 'latency_p99_MAD': 0.14950756919684, 'microservice': 'petInfo_AWS::DynamoDB::Table', 'requests_Sum': 679.0, 'requests_Sum_MAD': 243.14676383491872, 'timestamp': '21-04-2023 05:30'}'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</si>
  <si>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 xml:space="preserve">
Context:
An anomaly with a Median Absolute Deviation (MAD) score of '50.40847542919047'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2023-04-20 23:10:00
availability_Average 100.0
latency_Average 0.009083
latency_p50 0.008368
latency_p90 0.01212
latency_p95 0.01432
latency_p99 0.032801
requests_Sum 62.0
availability_Average_MAD 0.0
latency_Average_MAD 0.000755
latency_p50_MAD 0.000507
latency_p90_MAD 0.000521
latency_p95_MAD 0.004581
latency_p99_MAD 0.007953
requests_Sum_MAD 50.408475
Max_MAD_Score 50.408475
Metric_With_Max_MAD requests_Sum
Name: 65, dtype: object'
Historcal Anomalies MetaData:
'{'Max_MAD_Score': 79.31921869004971, 'Metric_With_Max_MAD': 'requests_Sum', 'availability_Average': 100.0, 'availability_Average_MAD': 0.0, 'latency_Average': 0.009274998, 'latency_Average_MAD': 0.0009143882465533492, 'latency_p50': 0.007852908, 'latency_p50_MAD': 0.0004948941031393889, 'latency_p90': 0.011314203, 'latency_p90_MAD': 0.0008591828116461815, 'latency_p95': 0.024073876, 'latency_p95_MAD': 0.004147504834857389, 'latency_p99': 0.029027768, 'latency_p99_MAD': 0.007369764327115309, 'microservice': 'Servi-searc.us-west-2.elb.amazonaws.com_remote', 'requests_Sum': 182.0, 'requests_Sum_MAD': 79.31921869004971, 'timestamp': '22-04-2023 06:50'}'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</si>
  <si>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context, I will analyze the anomaly detected in the 'Servi-searc.us-west-2.elb.amazonaws.com_remote' service's 'requests_Sum' metric and identify the singular root cause node among the dependencies and dependents. Additionally, I will pinpoint the primary target node most directly impacted by this anomaly.
### Analysis:
#### 1. Singular Root Cause Node Identification:
- Given that there are no explicit dependencies listed for 'Servi-searc.us-west-2.elb.amazonaws.com_remote', we can consider it as a self-contained service without direct dependencies.
- However, it serves as a crucial dependency for 'petlistadoptions_AWS::ECS::Fargate'. This suggests that any issues within 'Servi-searc.us-west-2.elb.amazonaws.com_remote' could potentially impact 'petlistadoptions_AWS::ECS::Fargate'.
#### 2. Primary Target Node Identification:
- Based on the provided data, no specific dependent services are mentioned. Therefore, in absence of explicit information on dependent services impacted by this anomaly, we should consider 'Servi-searc.us-west-2.elb.amazonaws.com_remote' itself as the primary target node.
#### Historical Data Analysis:
- The historical data indicates a previous anomaly with a higher MAD score in the same metric ('requests_Sum'). This suggests a recurring issue or potential trend that needs to be addressed.
### Conclusion:
Based on the analysis, the following outcomes are derived:
- **Singular Root Cause Node**: Servi-searc.us-west-2.elb.amazonaws.com_remote
- **Primary Target Node**: Servi-searc.us-west-2.elb.amazonaws.com_remote (in absence of specific dependent services)
The lack of explicit dependencies and dependents information makes it challenging to pinpoint an external root cause or specific impacted dependent service. However, based on available data and historical trends, addressing internal issues within 'Servi-searc.us-west-2.elb.amazonaws.com_remote' is crucial to mitigating anomalies and potential impacts on its dependents.
The absence of listed dependencies also highlights a potential area for improvement in documenting and understanding service interdependencies within the microservices architecture.
This analysis provides insights into potential areas for investigation and mitigation efforts to address anomalies in the microservices environment.</t>
  </si>
  <si>
    <t>Based on the provided data and objectives, let's analyze the anomaly in the 'petInfo_AWS::DynamoDB::Table' service's 'requests_Sum' metric and identify the singular root cause node and primary target node.
1. Singular Root Cause Node Identification:
- The 'petInfo_AWS::DynamoDB::Table' service has no explicit dependencies but serves as a crucial dependency for 'lambdastatusupdater_AWS::Lambda::Function' and 'PetSearch_AWS::ECS::Fargate'.
- The historical anomalies metadata indicates a previous anomaly with a MAD score of 243.14676383491872 in the 'requests_Sum' metric.
- Considering the absence of direct dependencies and the critical role of 'petInfo_AWS::DynamoDB::Table', it is plausible that issues within this service itself have led to anomalies.
2. Primary Target Node Identification:
- The primary target node is the service directly impacted by the anomaly in 'petInfo_AWS::DynamoDB::Table'. In this case, there are no explicit dependents mentioned in the provided data.
- Given this, we can consider that if no significant impact is found from available data, then 'petInfo_AWS::DynamoDB::Table' itself would be declared as the primary target node.
3. Impact Assessment and Integration Challenges:
- The absence of direct dependents mentioned in the data makes it challenging to assess specific impact on dependent services.
- Operational challenges may arise due to potential disruption caused by anomalies within critical services like 'petInfo_AWS::DynamoDB::Table', impacting overall system stability and functionality.
Conclusion:
The singular root cause node for the anomaly in 'requests_Sum' metric of 'petInfo_AWS::DynamoDB:Table' is likely to be within the service itself, considering its critical role and lack of explicit dependencies leading to anomalies. As for the primary target node, given no specific dependent impact mentioned, we declare 'petInfo_AWS:DynamoDB:Table' as itself being most affected by this anomaly.
This analysis emphasizes the importance of maintaining stability within critical services like DynamoDB table, highlighting potential operational challenges arising from internal anomalies without direct impacts on other dependent services.</t>
  </si>
  <si>
    <t xml:space="preserve">Based on the provided information, the anomaly with a Median Absolute Deviation (MAD) score of 269.83360376801954 has been detected in the 'petInfo_AWS::DynamoDB::Table' service’s 'requests_Sum' metric. This service is a critical component of a pet adoption website’s microservices architecture.
### 1. Singular Root Cause Node Identification:
The service relies on no dependencies but serves as a crucial dependency for 'lambdastatusupdater_AWS::Lambda::Function' and 'PetSearch_AWS::ECS::Fargate'. Given that there are no direct dependencies, we can focus on the internal behavior of the 'petInfo_AWS::DynamoDB::Table' service to identify the root cause node.
Analyzing the historical data, we find that there was a previous anomaly with a MAD score of 243.14676383491872 in the requests_Sum metric. Comparing this with the current anomaly, it seems that there is an increasing trend in anomalies for this specific metric.
Considering this trend and the fact that there are no explicit dependencies, it is likely that some internal issue within 'petInfo_AWS::DynamoDB::Table' itself is leading to these anomalies. Potential issues could include data corruption, inefficient queries, or indexing problems within DynamoDB affecting request handling.
### 2. Primary Target Node Identification:
The primary target node would be the most directly affected dependent service due to this anomaly. In this case, based on available information, it would be challenging to pinpoint a specific dependent service as being most impacted by this anomaly without additional data or context about how these services interact with 'petInfo_AWS::DynamoDB::Table'.
Given the lack of clear evidence pointing to a primary target node from provided data and context, we can declare 'petInfo_AWS::DynamoDB::Table' itself as the primary target node since any anomaly in its functioning would directly impact its own operations and consequently affect other services reliant on it.
### 3. Impact Assessment and Operational Challenges:
The anomalies observed in 'requests_Sum' for 'petInfo_AWS::DynamoDB::Table' could have significant operational impacts on dependent services such as lambdastatusupdater and PetSearch. These impacts may include delayed responses, incomplete data retrieval, or even system failures depending on how critical these services are to their respective functionalities.
Operational challenges faced by affected nodes within the overall architecture may include degraded performance, disrupted workflows leading to potential customer impact (e.g., delayed pet adoption processes), and increased load on other components due to compensatory actions taken by dependent services during anomalies.
In conclusion:
- **Singular Root Cause Node**: The root cause of anomalies in 'requests_Sum' metric appears to originate from internal issues within 'petInfo_AWS::DynamoDB:Table'.
- **Primary Target Node**: Considering available information, we declare 'petInfo_AWS:DynamoDB:Table' itself as the primary target node due to its direct impact on its own operations.
- The dependencies and dependents contribute significantly to propagating issues through interdependencies within microservices architecture.
By focusing on internal behavior and considering potential operational impacts on dependent services, subsequent investigation efforts should prioritize addressing internal issues within 'petInfo_AWS:DynamoDB:Table', while also assessing how these anomalies propagate across dependent services for comprehensive mitigation efforts.
</t>
  </si>
  <si>
    <t xml:space="preserve">
.
Context:
An anomaly with a Median Absolute Deviation (MAD) score of '28.511581125107725' has been detected in the 'AWS::StepFunctions::StateMachine' service’s 'availability_Average'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'AWS::StepFunctions::StateMachine' and would face the most significant impact due to
the anomaly in 'availability_Average'.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'lambda_step_readDDB_AWS::Lambda, lambda_step_priceGreaterThan55_AWS::Lambda, lambda_step_priceLessThan55_AWS::Lambda'.
The service also serves as a crucial dependency for:
'PetSite, StepFnStateMachine76D362E8-T67Tg48ke8oK_client' Services.
Current Service Log for anaomaly detected in AWS::StepFunctions::StateMachine:
'microservice AWS::StepFunctions::StateMachine
timestamp 2023-04-21 11:30:00
availability_Average 20.0
latency_Average 3.5855
latency_p50 4.26865
latency_p90 4.457497
latency_p95 4.481683
latency_p99 4.501126
requests_Sum 10.0
availability_Average_MAD 28.511581
latency_Average_MAD 0.815303
latency_p50_MAD 1.224193
latency_p90_MAD 0.206497
latency_p95_MAD 0.1816
latency_p99_MAD 0.169172
requests_Sum_MAD 2.965204
Max_MAD_Score 28.511581
Metric_With_Max_MAD availability_Average
Name: 5,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</si>
  <si>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 xml:space="preserve">
.
Context:
An anomaly with a Median Absolute Deviation (MAD) score of '87.47353089183052' has been detected in the 'petInfo_AWS::DynamoDB::Table'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'None'.
The service also serves as a crucial dependency for:
'lambdastatusupdater_AWS::Lambda::Function, PetSearch_AWS::ECS::Fargate' Services.
Current Service Log for anaomaly detected in petInfo_AWS::DynamoDB::Table:
'microservice petInfo_AWS::DynamoDB::Table
timestamp 2023-04-21 18:00:00
availability_Average 100.0
latency_Average 0.013011
latency_p50 0.004037
latency_p90 0.031199
latency_p95 0.059168
latency_p99 0.114972
requests_Sum 1339.0
availability_Average_MAD 0.0
latency_Average_MAD 0.001701
latency_p50_MAD 0.00004
latency_p90_MAD 0.002365
latency_p95_MAD 0.000882
latency_p99_MAD 0.101528
requests_Sum_MAD 87.473531
Max_MAD_Score 87.473531
Metric_With_Max_MAD requests_Sum
Name: 170,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</si>
  <si>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 xml:space="preserve">Based on the provided information, let's proceed with the analysis to identify the singular root cause node and the primary target node for the anomaly detected in the 'petInfo_AWS::DynamoDB::Table' service's 'requests_Sum' metric.
### Singular Root Cause Node:
The absence of direct dependencies indicates that the anomaly within 'petInfo_AWS::DynamoDB::Table' is likely not caused by a direct dependency issue. We should, however, consider potential internal issues within the service itself or indirect influences from its dependents.
Given that no historical anomalies metadata is available, we will focus on analyzing the current service log to pinpoint potential causes for this anomaly. Key metrics such as availability, latency, and MAD scores should be examined to understand any irregularities or correlations that could lead to an anomaly in 'requests_Sum'.
Upon analyzing the provided data, it is evident that 'requests_Sum' has a significantly high MAD score of 87.473531. This suggests a substantial deviation from normal behavior and warrants further investigation into what could have caused such a deviation.
Hypothesis for Singular Root Cause Node:
- The anomaly in 'requests_Sum' within 'petInfo_AWS::DynamoDB::Table' could be attributed to an internal issue related to data processing or query optimization within the DynamoDB table.
- Alternatively, there might be an external factor impacting this metric indirectly through other services or components.
### Primary Target Node:
The primary target node represents the dependent service most directly impacted by this anomaly. In this case, we need to identify which dependent service relying on 'petInfo_AWS::DynamoDB::Table' would face the most significant impact due to this anomaly in 'requests_Sum'.
As per provided information, two services are reliant on 'petInfo_AWS::DynamoDB::Table': 
1. lambdastatusupdater_AWS::Lambda::Function
2. PetSearch_AWS::ECS::Fargate
Without historical data indicating specific impacts on these dependent services during previous anomalies in 'petInfo_AWS::DynamoDB::Table', we can analyze their roles and usage patterns to determine which one would likely be most affected by this anomaly.
Hypothesis for Primary Target Node:
- Considering their roles and potential impact from anomalous behavior in requests made to DynamoDB table, it seems that "PetSearch_AWS::ECS::Fargate" may be more directly impacted due to its reliance on pet information stored in DynamoDB.
### Conclusion:
In conclusion, based on current data and analysis of dependencies and dependents along with key metrics from the service log, we hypothesize that internal issues within 'petInfo_AWS::DynamoDB:Table' or external factors indirectly impacting it are likely causing the anomaly in 'requests_Sum'. Additionally, "PetSearch_AWS: :ECS:Fargate" is identified as our hypothesis for being most directly impacted by this anomaly among its dependents due to its reliance on pet information stored in DynamoDB.
This analysis provides a starting point for subsequent investigation and mitigation efforts aimed at resolving this anomaly effectively. Further exploration into specific query patterns or interactions with "PetSearch_AWS: :ECS:Fargate" can provide deeper insights into mitigating these anomalies effectively.
</t>
  </si>
  <si>
    <t xml:space="preserve">
.
Context:
An anomaly with a Median Absolute Deviation (MAD) score of '50.40847542919047' has been detected in the 'Servi-searc.us-west-2.elb.amazonaws.com_remote'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'None'.
The service also serves as a crucial dependency for:
'petlistadoptions_AWS::ECS::Fargate' Services.
Current Service Log for anaomaly detected in Servi-searc.us-west-2.elb.amazonaws.com_remote:
'microservice Servi-searc.us-west-2.elb.amazonaws.com_remote
timestamp 2023-04-20 23:10:00
availability_Average 100.0
latency_Average 0.009083
latency_p50 0.008368
latency_p90 0.01212
latency_p95 0.01432
latency_p99 0.032801
requests_Sum 62.0
availability_Average_MAD 0.0
latency_Average_MAD 0.000755
latency_p50_MAD 0.000507
latency_p90_MAD 0.000521
latency_p95_MAD 0.004581
latency_p99_MAD 0.007953
requests_Sum_MAD 50.408475
Max_MAD_Score 50.408475
Metric_With_Max_MAD requests_Sum
Name: 65,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</si>
  <si>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Based on the provided information, let's proceed with the analysis to identify the singular root cause node and the primary target node for the anomaly detected in the 'Servi-searc.us-west-2.elb.amazonaws.com_remote' service's 'requests_Sum' metric.
### 1. Singular Root Cause Node:
Since there are no direct dependencies listed for the 'Servi-searc.us-west-2.elb.amazonaws.com_remote' service, we need to consider potential issues within the service itself or any indirect dependencies that could contribute to this anomaly. The MAD score of '50.40847542919047' for the 'requests_Sum' metric indicates a significant deviation from normal behavior.
Given that there are no direct dependencies, it is likely that an internal issue within the 'Servi-searc.us-west-2.elb.amazonaws.com_remote' service or its underlying infrastructure has led to this anomaly. This could include issues such as sudden spikes in traffic, resource contention, or performance degradation within the service itself.
### 2. Primary Target Node:
The primary dependent (target node) most directly affected by this anomaly would be the 'petlistadoptions_AWS::ECS::Fargate' services, as they rely on the functionality provided by 'Servi-searc.us-west-2.elb.amazonaws.com_remote'. The impact of this anomaly on these dependent services should be evaluated to understand its broader implications within the microservices architecture.
Given that there are no specific details about how these dependent services are impacted, it is important to investigate potential issues such as increased latency or decreased availability in their interactions with 'Servi-searc.us-west-2.elb.amazonaws.com_remote'. This will help in understanding how critical functionalities may have been affected and provide insights into mitigating any cascading effects caused by this anomaly.
### Detailed Analysis Hypothesis:
The root cause of the anomaly in 'Servi-searc.us-west-2.elb.amazonaws.com_remote' is likely an internal issue within its own infrastructure or application logic. Further investigation should focus on identifying any sudden changes in traffic patterns, resource utilization, or application behavior that could explain this deviation.
Additionally, a thorough analysis of how the anomaly impacts dependent services like 'petlistadoptions_AWS::ECS::Fargate' is essential to understand and mitigate any broader disruptions caused by this anomaly.
By focusing on these areas of investigation and mitigation efforts, we can address both the immediate root cause and potential downstream impacts of this anomaly effectively.
This analysis provides a logical flow addressing specific aspects as detailed above and guides subsequent investigation and mitigation efforts effectively.</t>
  </si>
  <si>
    <t xml:space="preserve">
.
Context:
An anomaly with a Median Absolute Deviation (MAD) score of '108.22996195090894' has been detected in the 'petInfo_AWS::DynamoDB::Table'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'None'.
The service also serves as a crucial dependency for:
'lambdastatusupdater_AWS::Lambda::Function, PetSearch_AWS::ECS::Fargate' Services.
Current Service Log for anaomaly detected in petInfo_AWS::DynamoDB::Table:
'microservice petInfo_AWS::DynamoDB::Table
timestamp 2023-04-22 12:40:00
availability_Average 100.0
latency_Average 0.013563
latency_p50 0.003781
latency_p90 0.031199
latency_p95 0.058845
latency_p99 0.136555
requests_Sum 889.0
availability_Average_MAD 0.0
latency_Average_MAD 0.000031
latency_p50_MAD 0.000017
latency_p90_MAD 0.00089
latency_p95_MAD 0.001532
latency_p99_MAD 0.056319
requests_Sum_MAD 108.229962
Max_MAD_Score 108.229962
Metric_With_Max_MAD requests_Sum
Name: 170,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</si>
  <si>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Based on the provided information, let's start by analyzing the anomaly detected in the 'petInfo_AWS::DynamoDB::Table' service's 'requests_Sum' metric.
### 1. Singular Root Cause Node:
The anomaly in the 'requests_Sum' metric of the 'petInfo_AWS::DynamoDB::Table' service with a MAD score of 108.22996195090894 indicates a significant deviation from normal behavior. As there are no direct dependencies mentioned, we need to consider potential issues within the service itself and its impact on its dependents.
#### Analysis:
- The MAD score for 'requests_Sum' is substantially higher than zero, indicating an abnormal increase in request volume.
- The availability and latency metrics show no significant deviations, suggesting that the issue may be specific to request handling or data retrieval within the DynamoDB table.
#### Hypothesis for Root Cause:
The root cause of this anomaly could be attributed to a sudden surge in demand or an inefficiency within the data retrieval process of the 'petInfo_AWS::DynamoDB::Table' service.
### 2. Primary Target Node:
The primary target node is identified as the dependent service most directly affected by this anomaly. In this case, we need to analyze which dependent service relies on 'petInfo_AWS::DynamoDB::Table' and would face the most significant impact due to the observed anomaly in 'requests_Sum'.
#### Analysis:
- The dependent services relying on 'petInfo_AWS::DynamoDB::Table' are 'lambdastatusupdater_AWS::Lambda::Function' and 'PetSearch_AWS::ECS::Fargate'.
- Without historical data for these services, we must infer potential impacts based on their reliance on data from 'petInfo_AWS::DynamoDB::Table'.
#### Hypothesis for Primary Target Node:
Considering that both dependent services rely on data from 'petInfo_AWS::DynamoDB::Table', it is probable that any issues causing anomalies in request handling or data retrieval within this table would directly impact both dependent services.
### Conclusion and Recommendations:
Based on our analysis, it is hypothesized that a surge in demand or inefficiency within data retrieval processes within the 'petInfo_AWS: : DynamoDB: : Table' service has caused an anomaly in its request volume metric. Furthermore, both dependent services ('lambdastatusupdater_ AWS: : Lambda: : Function' and PetSearch_ AWS: : ECS: : Fargate') are likely to be significantly impacted by this anomaly due to their reliance on data from this table.
To further investigate and mitigate these anomalies, it is recommended to focus efforts on optimizing request handling and data retrieval processes within the DynamoDB table while closely monitoring and potentially adjusting capacity provisions to accommodate increased demand if necessary.
This analysis provides guidance for subsequent investigation and mitigation efforts aimed at addressing both root cause issues within petInfo_ AWS: : DynamoDB: : Table and potential impacts on its dependent services.</t>
  </si>
  <si>
    <t xml:space="preserve">
Context:
An anomaly with a Median Absolute Deviation (MAD) score of '28.511581125107725' has been detected in the 'AWS::StepFunctions::StateMachine' service’s 'availability_Average'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'AWS::StepFunctions::StateMachine' and would face the most significant impact due to
the anomaly in 'availability_Average'.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'"lambda_step_readDDB_AWS::Lambda, lambda_step_priceGreaterThan55_AWS::Lambda, lambda_step_priceLessThan55_AWS::Lambda."'
The service also serves as a crucial dependency for '"PetSite, StepFnStateMachine76D362E8-T67Tg48ke8oK_client."'
Current Service Log for anaomaly detected in AWS::StepFunctions::StateMachine:
'microservice AWS::StepFunctions::StateMachine
timestamp 2023-04-21 11:30:00
availability_Average 20.0
latency_Average 3.5855
latency_p50 4.26865
latency_p90 4.457497
latency_p95 4.481683
latency_p99 4.501126
requests_Sum 10.0
availability_Average_MAD 28.511581
latency_Average_MAD 0.815303
latency_p50_MAD 1.224193
latency_p90_MAD 0.206497
latency_p95_MAD 0.1816
latency_p99_MAD 0.169172
requests_Sum_MAD 2.965204
Max_MAD_Score 28.511581
Metric_With_Max_MAD availability_Average
Name: 5, dtype: object'
Historcal anomaly MetaData:
'{'Max_MAD_Score': 25.79192695655149, 'Metric_With_Max_MAD': 'availability_Average', 'availability_Average': 50.0, 'availability_Average_MAD': 25.79192695655149, 'latency_Average': 2.574166693, 'latency_Average_MAD': 0.5359761603418063, 'latency_p50': 1.0, 'latency_p50_MAD': 1.1009423038439432, 'latency_p90': 4.670451382, 'latency_p90_MAD': 0.19235602018011771, 'latency_p95': 4.72787271, 'latency_p95_MAD': 0.49920563641199106, 'latency_p99': 4.774317657, 'latency_p99_MAD': 0.5480525921891868, 'microservice': 'AWS::StepFunctions::StateMachine', 'requests_Sum': 6.0, 'requests_Sum_MAD': 1.482602218505602, 'timestamp': '21-04-2023 05:25'}'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</si>
  <si>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information, let's analyze the anomaly in the 'AWS::StepFunctions::StateMachine' service's 'availability_Average' metric and identify the singular root cause node and primary target node.
### 1. Singular Root Cause Node and Primary Target Node
The root cause node is responsible for triggering the anomaly, while the primary target node is the most affected dependent service.
#### Root Cause Node:
The anomaly with a MAD score of 28.511581125107725 in 'availability_Average' of 'AWS::StepFunctions::StateMachine' indicates that this service is experiencing a significant deviation. We need to assess its dependencies and historical data to determine the root cause.
#### Primary Target Node:
We will identify the most directly impacted dependent service or confirm 'AWS::StepFunctions::StateMachine' as the primary target if no significant impact is found from the data.
### 2. Dependencies and Their Impact
We'll analyze how each dependency contributes to potential issues that could lead to such a deviation in 'availability_Average'.
- **lambda_step_readDDB_AWS::Lambda, lambda_step_priceGreaterThan55_AWS::Lambda, lambda_step_priceLessThan55_AWS::Lambda:** These dependencies play a crucial role in supporting various functions of 'AWS::StepFunctions::StateMachine'. We need to evaluate their performance and potential impact on availability.
### 3. Pathways of Impact
By mapping out key pathways through which issues are transmitted within the system, we can understand how anomalies propagate from dependencies to dependents.
### 4. Metrics and Effects
We'll evaluate how these anomalies affect critical performance metrics like latency and availability, considering both current and historical data for insights into their effects on system performance.
### Historical Anomaly MetaData Analysis
Analyzing historical anomaly metadata provides valuable insights into past deviations and helps us understand any recurring patterns or trends that could contribute to anomalies in 'availability_Average'.
From historical data:
- The previous anomaly had a MAD score of 25.79192695655149 with an 'availability_Average' of 50.0.
- This information will be used to compare against current anomalies for any recurring issues or patterns.
### Mitigation Strategies
Based on our analysis, we will propose actionable mitigation strategies to address the current issues and suggest preventive measures for enhancing system resilience against similar future anomalies.
In conclusion:
- We'll extract the name for both Singular Root Cause Node and Primary Target Node based on our analysis.
- Provide detailed insights into dependency-related impacts and propagation mechanisms.
- Offer specific recommendations for immediate resolution as well as long-term preventive strategies based on our findings.
- Discuss how dependencies contribute to issue propagation within microservice architectures, emphasizing data-driven decision-making throughout our analysis.
Let's proceed with analyzing each aspect systematically using available data sources for comprehensive insights into this anomaly detection scenario.</t>
  </si>
  <si>
    <t xml:space="preserve">
Context:
An anomaly with a Median Absolute Deviation (MAD) score of '87.47353089183052'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2023-04-21 18:00:00
availability_Average 100.0
latency_Average 0.013011
latency_p50 0.004037
latency_p90 0.031199
latency_p95 0.059168
latency_p99 0.114972
requests_Sum 1339.0
availability_Average_MAD 0.0
latency_Average_MAD 0.001701
latency_p50_MAD 0.00004
latency_p90_MAD 0.002365
latency_p95_MAD 0.000882
latency_p99_MAD 0.101528
requests_Sum_MAD 87.473531
Max_MAD_Score 87.473531
Metric_With_Max_MAD requests_Sum
Name: 170, dtype: object'
Historcal anomaly MetaData:
'{'Max_MAD_Score': 243.14676383491872, 'Metric_With_Max_MAD': 'requests_Sum', 'availability_Average': 100.0, 'availability_Average_MAD': 0.0, 'latency_Average': 0.011530275, 'latency_Average_MAD': 0.001571854130758529, 'latency_p50': 0.004014149, 'latency_p50_MAD': 6.299650956541263e-05, 'latency_p90': 0.029478506, 'latency_p90_MAD': 0.0015000042620453115, 'latency_p95': 0.054381786, 'latency_p95_MAD': 0.004545665814949269, 'latency_p99': 0.088885877, 'latency_p99_MAD': 0.14950756919684, 'microservice': 'petInfo_AWS::DynamoDB::Table', 'requests_Sum': 679.0, 'requests_Sum_MAD': 243.14676383491872, 'timestamp': '21-04-2023 05:30'}'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</si>
  <si>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Analysis of Anomaly in 'petInfo_AWS::DynamoDB::Table'
#### Singular Root Cause Node:
The anomaly with a Median Absolute Deviation (MAD) score of '87.47353089183052' in the 'requests_Sum' metric of 'petInfo_AWS::DynamoDB::Table' indicates a deviation from the expected behavior. To identify the singular root cause node, we need to consider potential issues within the service and its dependencies.
#### Potential Root Cause Analysis:
- The historical data reveals that on a previous instance, there was an anomaly with a MAD score of '243.14676383491872' in the same 'requests_Sum' metric. This suggests that there might be recurring issues affecting this metric.
- Notably, the latency metrics also show deviations from their historical averages, indicating possible systemic issues within the service.
#### Dependencies and Their Impact:
The service does not have any explicit dependencies but serves as a crucial dependency for 'lambdastatusupdater_AWS::Lambda::Function' and 'PetSearch_AWS::ECS::Fargate'. Hence, we need to analyze how these dependent services might influence the performance of 'petInfo_AWS::DynamoDB::Table'.
#### Impact Assessment on Dependent Services:
- We should evaluate how anomalies or performance deviations in 'PetSearch_AWS::ECS::Fargate' can propagate to its critical dependencies such as 'petInfo_AWS::DynamoDB::Table'.
- Understanding these pathways will provide insights into how issues originating from dependent services could impact system performance and reliability.
#### Pathways of Impact:
To map out key pathways through which issues are transmitted within the system, we should analyze historical data for anomalies in related services like 'PetSearch_AWS::ECS::Fargate', especially focusing on their interactions with critical dependencies.
#### Metrics and Effects:
The anomalies observed in latency and availability metrics indicate potential impacts on system performance. Analyzing these effects will help us understand how anomalies manifest across critical performance metrics and their subsequent impact on user experience.
#### Primary Target Node:
To pinpoint the primary target node most directly affected by this anomaly, we need to assess which dependent service relies heavily on data from 'petInfo_AWS::DynamoDB::Table'. If no significant impact is found among dependents, then it can be concluded that the service itself is the primary target node.
### Mitigation Strategies:
#### Immediate Resolution Strategies:
- Conduct thorough diagnostics within each dependent service to identify potential causes for anomalies.
- Implement targeted fixes based on identified root causes to address immediate concerns.
#### Long-Term Preventive Strategies:
- Develop proactive monitoring systems to detect early warning signs of anomalies or deviations.
- Enhance fault tolerance mechanisms within dependent services to mitigate impacts from upstream anomalies.
This analysis emphasizes data-driven decision-making in managing microservice architectures by leveraging historical data insights for effective anomaly detection and resolution strategies.</t>
  </si>
  <si>
    <t xml:space="preserve">
Context:
An anomaly with a Median Absolute Deviation (MAD) score of '77.0953153622913'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2023-04-22 00:15:00
availability_Average 100.0
latency_Average 0.012212
latency_p50 0.00407
latency_p90 0.030551
latency_p95 0.054382
latency_p99 0.087083
requests_Sum 622.0
availability_Average_MAD 0.0
latency_Average_MAD 0.004495
latency_p50_MAD 0.000074
latency_p90_MAD 0.000465
latency_p95_MAD 0.006446
latency_p99_MAD 0.08969
requests_Sum_MAD 77.095315
Max_MAD_Score 77.095315
Metric_With_Max_MAD requests_Sum
Name: 170, dtype: object'
Historcal anomaly MetaData:
'{'Max_MAD_Score': 243.14676383491872, 'Metric_With_Max_MAD': 'requests_Sum', 'availability_Average': 100.0, 'availability_Average_MAD': 0.0, 'latency_Average': 0.0125342, 'latency_Average_MAD': 0.001571854130758529, 'latency_p50': 0.003890141, 'latency_p50_MAD': 6.299650956541263e-05, 'latency_p90': 0.025734805, 'latency_p90_MAD': 0.0015000042620453115, 'latency_p95': 0.044729955, 'latency_p95_MAD': 0.004545665814949269, 'latency_p99': 0.201652165, 'latency_p99_MAD': 0.14950756919684, 'microservice': 'petInfo_AWS::DynamoDB::Table', 'requests_Sum': 1080.0, 'requests_Sum_MAD': 243.14676383491872, 'timestamp': '22-04-2023 06:45'}'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</si>
  <si>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Based on the provided data and historical anomaly metadata, I will proceed with the analysis as follows:
### 1. Singular Root Cause Node and Primary Target Node Identification:
The singular root cause node causing the anomaly in the 'petInfo_AWS::DynamoDB::Table' service's 'requests_Sum' metric needs to be identified. Additionally, I will pinpoint the primary target node that is most directly affected by this anomaly.
### 2. Dependencies and Their Impact:
I will analyze the influence of 'PetSearch_AWS::ECS::Fargate' on its direct dependencies and assess how issues originating from 'PetSearch_AWS::ECS::Fargate' propagate to dependent services, affecting system performance and reliability.
### 3. Pathways of Impact:
Mapping out the key pathways through which the issues are transmitted within the system will provide insights into how anomalies propagate through dependencies.
### 4. Metrics and Effects:
Evaluation of how the anomaly affects critical performance metrics like latency and availability will be crucial in understanding its impact on system performance.
### 5. Mitigation Strategies:
I will propose actionable mitigation strategies to address the current anomaly and suggest preventive measures to enhance system resilience against similar future anomalies.
Let's start by identifying the singular root cause node and primary target node based on the provided data and historical anomaly metadata.
</t>
  </si>
  <si>
    <t xml:space="preserve">
Context:
An anomaly with a Median Absolute Deviation (MAD) score of '269.83360376801954'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2023-04-22 18:50:00
availability_Average 100.0
latency_Average 0.015018
latency_p50 0.003776
latency_p90 0.037858
latency_p95 0.058478
latency_p99 0.367952
requests_Sum 1294.0
availability_Average_MAD 0.0
latency_Average_MAD 0.001895
latency_p50_MAD 0.000086
latency_p90_MAD 0.002697
latency_p95_MAD 0.002327
latency_p99_MAD 0.044044
requests_Sum_MAD 269.833604
Max_MAD_Score 269.833604
Metric_With_Max_MAD requests_Sum
Name: 170, dtype: object'
Historcal anomaly MetaData:
'{'Max_MAD_Score': 243.14676383491872, 'Metric_With_Max_MAD': 'requests_Sum', 'availability_Average': 100.0, 'availability_Average_MAD': 0.0, 'latency_Average': 0.0125342, 'latency_Average_MAD': 0.001571854130758529, 'latency_p50': 0.003890141, 'latency_p50_MAD': 6.299650956541263e-05, 'latency_p90': 0.025734805, 'latency_p90_MAD': 0.0015000042620453115, 'latency_p95': 0.044729955, 'latency_p95_MAD': 0.004545665814949269, 'latency_p99': 0.201652165, 'latency_p99_MAD': 0.14950756919684, 'microservice': 'petInfo_AWS::DynamoDB::Table', 'requests_Sum': 1080.0, 'requests_Sum_MAD': 243.14676383491872, 'timestamp': '22-04-2023 06:45'}'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</si>
  <si>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
Context:
An anomaly with a Median Absolute Deviation (MAD) score of '108.22996195090894'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2023-04-22 12:40:00
availability_Average 100.0
latency_Average 0.013563
latency_p50 0.003781
latency_p90 0.031199
latency_p95 0.058845
latency_p99 0.136555
requests_Sum 889.0
availability_Average_MAD 0.0
latency_Average_MAD 0.000031
latency_p50_MAD 0.000017
latency_p90_MAD 0.00089
latency_p95_MAD 0.001532
latency_p99_MAD 0.056319
requests_Sum_MAD 108.229962
Max_MAD_Score 108.229962
Metric_With_Max_MAD requests_Sum
Name: 170, dtype: object'
Historcal anomaly MetaData:
'{'Max_MAD_Score': 243.14676383491872, 'Metric_With_Max_MAD': 'requests_Sum', 'availability_Average': 100.0, 'availability_Average_MAD': 0.0, 'latency_Average': 0.0125342, 'latency_Average_MAD': 0.001571854130758529, 'latency_p50': 0.003890141, 'latency_p50_MAD': 6.299650956541263e-05, 'latency_p90': 0.025734805, 'latency_p90_MAD': 0.0015000042620453115, 'latency_p95': 0.044729955, 'latency_p95_MAD': 0.004545665814949269, 'latency_p99': 0.201652165, 'latency_p99_MAD': 0.14950756919684, 'microservice': 'petInfo_AWS::DynamoDB::Table', 'requests_Sum': 1080.0, 'requests_Sum_MAD': 243.14676383491872, 'timestamp': '22-04-2023 06:45'}'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</si>
  <si>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information, let's analyze the anomaly detected in the 'petInfo_AWS::DynamoDB::Table' service's 'requests_Sum' metric and identify the singular root cause node and primary target node. We will also assess the impact of dependencies, pathways of impact, metrics and effects, and propose mitigation strategies.
### 1. Singular Root Cause Node and Primary Target Node
- **Singular Root Cause Node:** The root cause of the anomaly is likely within the 'petInfo_AWS::DynamoDB::Table' service itself. The historical data shows a significant deviation in the 'requests_Sum' metric, indicating that an issue within this service has caused the anomaly.
- **Primary Target Node:** Since no significant dependent service is identified from the provided data, we can declare 'petInfo_AWS::DynamoDB::Table' as the primary target node impacted by the anomaly.
### 2. Dependencies and Their Impact
The service relies on Lambdastatusupdater_AWS::Lambda::Function and PetSearch_AWS::ECS::Fargate as crucial dependencies. It's important to analyze how these dependencies might influence or be influenced by anomalies in petInfo_AWS::DynamoDB::Table.
### 3. Pathways of Impact
We should map out how issues originating from petInfo_AWS::DynamoDB::Table can potentially propagate to its dependencies (Lambdastatusupdater_AWS::Lambda::Function and PetSearch_AWS::ECS::Fargate) and subsequently affect other services within the system.
### 4. Metrics and Effects
Evaluate how anomalies in petInfo_AWS: :DynamoDB: :Table are affecting critical performance metrics like latency (latency_p50, latency_p90, etc.) and availability.
### 5. Mitigation Strategies
Propose actionable mitigation strategies to address current issues within petInfo_AWS: :DynamoDB: :Table:
- Investigate potential causes for abnormal request counts.
- Implement enhanced monitoring to detect similar anomalies early.
- Review performance tuning opportunities for DynamoDB queries or table design.
Suggest preventive measures to enhance system resilience against similar future anomalies:
- Regularly conduct performance testing to ensure scalability under peak loads.
- Implement redundancy or failover mechanisms for critical services.
By addressing these aspects comprehensively, we can gain a better understanding of how anomalies propagate through microservices architecture, enabling us to develop effective strategies for both immediate resolution and long-term preventive measures while emphasizing data-driven decision-making.
This approach will help in managing microservice architectures more effectively while ensuring system reliability and performance optimization.</t>
  </si>
  <si>
    <t xml:space="preserve">
Context:
An anomaly with a Median Absolute Deviation (MAD) score of '87.47353089183052' has been detected in the 'petInfo_AWS::DynamoDB::Table'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petInfo_AWS::DynamoDB::Table:
'microservice petInfo_AWS::DynamoDB::Table
timestamp 2023-04-21 18:00:00
availability_Average 100.0
latency_Average 0.013011
latency_p50 0.004037
latency_p90 0.031199
latency_p95 0.059168
latency_p99 0.114972
requests_Sum 1339.0
availability_Average_MAD 0.0
latency_Average_MAD 0.001701
latency_p50_MAD 0.00004
latency_p90_MAD 0.002365
latency_p95_MAD 0.000882
latency_p99_MAD 0.101528
requests_Sum_MAD 87.473531
Max_MAD_Score 87.473531
Metric_With_Max_MAD requests_Sum
Name: 170, dtype: object'
Historcal anomaly MetaData:
'{'Max_MAD_Score': 243.14676383491872, 'Metric_With_Max_MAD': 'requests_Sum', 'availability_Average': 100.0, 'availability_Average_MAD': 0.0, 'latency_Average': 0.011538213, 'latency_Average_MAD': 0.001571854130758529, 'latency_p50': 0.003902165, 'latency_p50_MAD': 6.299650956541263e-05, 'latency_p90': 0.02762293, 'latency_p90_MAD': 0.0015000042620453115, 'latency_p95': 0.049437987, 'latency_p95_MAD': 0.004545665814949269, 'latency_p99': 0.088336917, 'latency_p99_MAD': 0.14950756919684, 'microservice': 'petInfo_AWS::DynamoDB::Table', 'requests_Sum': 746.0, 'requests_Sum_MAD': 243.14676383491872, 'timestamp': '21-04-2023 05:35'}'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</si>
  <si>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context and data, let's address the objectives systematically to identify the singular root cause node and primary target node, analyze their impact, map out pathways of impact, evaluate metrics and effects, and propose mitigation strategies.
1. Singular Root Cause Node and Primary Target Node:
- The singular root cause node responsible for the anomaly in 'petInfo_AWS::DynamoDB::Table' is likely to be 'PetSearch_AWS::ECS::Fargate' as it directly depends on 'petInfo_AWS::DynamoDB::Table'.
- The primary target node most impacted by this anomaly is 'PetSearch_AWS::ECS::Fargate' itself.
2. Dependencies and Their Impact:
- Analyzing the influence of 'PetSearch_AWS::ECS::Fargate' on its direct dependencies is crucial to understand how issues propagate.
- As 'PetSearch_AWS::ECS::Fargate' relies on 'petInfo_AWS::DynamoDB::Table', any anomalies in the latter could directly impact the performance of 'PetSearch_AWS::ECS::Fargate'.
3. Pathways of Impact:
- The key pathway through which issues are transmitted within the system is from 'petInfo_AWS: DynamoDB: Table' to its dependent service, 'PetSearch_AWS: ECS: Fargate'.
4. Metrics and Effects:
- The anomaly in requests_Sum metric for 'petInfo_AWS: DynamoDB: Table' indicates a significant deviation from normal behavior.
- This anomaly could affect critical performance metrics like latency and availability for both services.
5. Mitigation Strategies:
- Actionable mitigation strategies should focus on identifying any recent changes or updates that might have caused the anomaly.
- Implement thorough monitoring of dependencies to detect anomalies early and prevent their propagation.
- Perform a detailed review of configurations, code changes, or infrastructure modifications that might have impacted these services.
Outcome or Conclusion Results:
Singular Root Cause Node: PetSearch_AWS:ECS:Fargate
Primary Target Node: PetSearch_AWS:ECS:Fargate
Insights into Dependency-related Impacts: Anomaly in petInfo AWS:DynamoDB:Table has a direct impact on PetSearch AWS:ECS:Fargate due to their dependency relationship.
Recommendations for Immediate Resolution:
Perform a detailed investigation into recent changes or updates in both services.
Implement enhanced monitoring specifically targeting critical metrics affected by this anomaly.
Long-term Preventive Strategies:
Regularly review dependencies and their potential impacts during system updates or changes.
Consider implementing automated rollback mechanisms when anomalies are detected in critical services.
Highlighting Data-driven Decision-making:
The analysis is based on historical data combined with current observations to identify causality between dependencies. It emphasizes using data-driven insights to manage microservice architectures effectively.
By focusing on these aspects, we can gain comprehensive insights into both immediate resolution steps as well as long-term preventive measures against similar future anomalies within this microservices architecture.</t>
  </si>
  <si>
    <t xml:space="preserve">
Context:
An anomaly with a Median Absolute Deviation (MAD) score of '50.40847542919047' has been detected in the 'Servi-searc.us-west-2.elb.amazonaws.com_remote'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'Servi-searc.us-west-2.elb.amazonaws.com_remote'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Servi-searc.us-west-2.elb.amazonaws.com_remote:
'microservice Servi-searc.us-west-2.elb.amazonaws.com_remote
timestamp 2023-04-20 23:10:00
availability_Average 100.0
latency_Average 0.009083
latency_p50 0.008368
latency_p90 0.01212
latency_p95 0.01432
latency_p99 0.032801
requests_Sum 62.0
availability_Average_MAD 0.0
latency_Average_MAD 0.000755
latency_p50_MAD 0.000507
latency_p90_MAD 0.000521
latency_p95_MAD 0.004581
latency_p99_MAD 0.007953
requests_Sum_MAD 50.408475
Max_MAD_Score 50.408475
Metric_With_Max_MAD requests_Sum
Name: 65, dtype: object'
Historcal anomaly MetaData:
'{'Max_MAD_Score': 79.31921869004971, 'Metric_With_Max_MAD': 'requests_Sum', 'availability_Average': 100.0, 'availability_Average_MAD': 0.0, 'latency_Average': 0.007330625, 'latency_Average_MAD': 0.0009143882465533492, 'latency_p50': 0.006973344, 'latency_p50_MAD': 0.0004948941031393889, 'latency_p90': 0.009303663, 'latency_p90_MAD': 0.0008591828116461815, 'latency_p95': 0.010161135, 'latency_p95_MAD': 0.004147504834857389, 'latency_p99': 0.012472854, 'latency_p99_MAD': 0.007369764327115309, 'microservice': 'Servi-searc.us-west-2.elb.amazonaws.com_remote', 'requests_Sum': 23.0, 'requests_Sum_MAD': 79.31921869004971, 'timestamp': '21-04-2023 05:25'}'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</si>
  <si>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Based on the provided information, let's proceed with the analysis and identification of the singular root cause node and primary target node, along with an assessment of their impacts and propagation mechanisms.
### 1. Singular Root Cause Node and Primary Target Node Identification:
- **Singular Root Cause Node**: The anomaly detected in 'Servi-searc.us-west-2.elb.amazonaws.com_remote' service's 'requests_Sum' metric with a MAD score of 50.40847542919047.
- **Primary Target Node**: Identify the most directly affected dependent service or declare 'Servi-searc.us-west-2.elb.amazonaws.com_remote' itself if no significant impact is found.
### 2. Dependencies and Their Impact:
- The service relies on no explicit dependencies but serves as a crucial dependency for 'petlistadoptions_AWS::ECS::Fargate'.
- Assess how issues originating from 'petlistadoptions_AWS::ECS::Fargate' propagate to dependent services, affecting system performance and reliability.
### 3. Pathways of Impact:
- Map out the key pathways through which issues are transmitted within the system based on historical anomaly metadata.
### 4. Metrics and Effects:
- Evaluate how the anomalies affect critical performance metrics like latency and availability for both 'Servi-searc.us-west-2.elb.amazonaws.com_remote' and its dependents.
### 5. Mitigation Strategies:
- Propose actionable mitigation strategies to address the current issues in both 'Servi-searc.us-west-2.elb.amazonaws.com_remote' and its dependents.
- Suggest preventive measures to enhance system resilience against similar future anomalies based on historical data insights.
Now, let's delve into each aspect in detail to derive comprehensive insights for addressing these anomalies effectively.
</t>
  </si>
  <si>
    <t xml:space="preserve">### Analysis of Anomaly in 'petInfo_AWS::DynamoDB::Table'
#### 1. Singular Root Cause Node and Primary Target Node Identification:
- The singular root cause node responsible for the anomaly in the 'requests_Sum' metric of 'petInfo_AWS::DynamoDB::Table' is determined based on historical and current data analysis.
- The primary target node, which is the most impacted dependent service, will be identified to understand the direct impact of the anomaly.
#### 2. Dependencies and Their Impact:
- Analyzing the influence of 'PetSearch_AWS::ECS::Fargate' on its direct dependencies to assess how issues originating from it propagate to dependent services.
#### 3. Pathways of Impact:
- Mapping out key pathways through which issues are transmitted within the system, considering historical anomaly metadata with path information.
#### 4. Metrics and Effects:
- Evaluating how the anomaly affects critical performance metrics like latency and availability for both 'petInfo_AWS::DynamoDB::Table' and its dependents.
#### 5. Mitigation Strategies:
- Proposing actionable mitigation strategies to address current issues and suggesting preventive measures to enhance system resilience against similar future anomalies.
---
### Singular Root Cause Node and Primary Target Node Identification:
The root cause node responsible for the anomaly in 'requests_Sum' metric of 'petInfo_AWS::DynamoDB::Table' can be identified by comparing current MAD score with historical MAD scores associated with different nodes. This analysis will help pinpoint a singular root cause node contributing significantly to the anomaly.
Considering that no significant dependency is mentioned, we will focus on assessing internal factors within 'petInfo_AWS::DynamoDB::Table', such as changes in data volume or usage patterns that could lead to such a deviation.
The primary target node, representing a dependent service most impacted by this anomaly, will also be determined based on its reliance on 'petInfo_AWS::DynamoDB::Table'. If no significant impact is found from available data, then 'petInfo_AWS::DynamoDB::Table' itself will be declared as the primary target node.
---
### Dependencies and Their Impact:
As per provided information, "PetSearch_AWS::ECS:Fargate" depends on "petInfo_AWS:DynamoDB:Table". It's essential to evaluate how any issues originating from "PetSearch" propagate to its dependencies like "petInfo_AWS:DynamoDB:Table", impacting system performance and reliability. This assessment will provide insights into potential cascading effects within the microservices architecture due to anomalies in higher-level services affecting their dependencies.
---
### Pathways of Impact:
Utilizing historical anomaly metadata with path information can help map out key pathways through which issues are transmitted within the system. By tracing these pathways, it becomes possible to identify potential points of failure or vulnerabilities that contribute to anomalies across interconnected services.
---
### Metrics and Effects:
Analyzing how this anomaly affects critical performance metrics like latency and availability is crucial for understanding its impact on both "petInfo_AWS:DynamoDB:Table" itself as well as its dependents such as "PetSearch". By examining these metrics over time alongside anomalous events, patterns or trends leading up to anomalies can be identified more effectively.
---
### Mitigation Strategies:
Based on our findings regarding causality and impact within the microservices environment, actionable mitigation strategies can be proposed for addressing current issues related to this specific anomaly in "requests_Sum" metric for "petInfo_AWS:DynamoDB:Table". Additionally, preventive measures can be suggested aimed at enhancing overall system resilience against similar future anomalies considering dependencies between services.
---
By following these analytical steps focused on causality, impact assessment, pathway mapping through dependencies along with historical data support; we aim at providing comprehensive insights into identifying singular root cause node causing anomalies in service along with determining primary target nodes most impacted by such anomalies or confirming service itself if it's primarily affected.
</t>
  </si>
  <si>
    <t xml:space="preserve">### Analysis of Anomaly in 'petInfo_AWS::DynamoDB::Table' Service
#### Singular Root Cause Node Identification
Based on the provided MAD score, the anomaly in the 'requests_Sum' metric of the 'petInfo_AWS::DynamoDB::Table' service has a MAD score of 269.83360376801954, which is significantly higher than the historical MAD score of 243.14676383491872.
Considering that there are no direct dependencies mentioned for the 'petInfo_AWS::DynamoDB::Table' service, we need to focus on its dependents and historical data to identify potential root causes.
#### Impact Analysis and Pathways
The service also serves as a crucial dependency for 'lambdastatusupdater_AWS::Lambda::Function' and 'PetSearch_AWS::ECS::Fargate'. To identify potential root causes, we should analyze the influence of these dependents and assess how issues originating from them propagate to affect system performance and reliability.
#### Historical Data Insights
The historical data provides insights into previous anomalies, with details on metrics such as availability, latency, and requests. This information can help map out key pathways through which issues are transmitted within the system.
#### Metrics Evaluation
We should evaluate how this anomaly affects critical performance metrics like latency and availability to understand its impact comprehensively.
#### Mitigation Strategies
Based on our analysis, we can propose actionable mitigation strategies to address the current anomaly. Additionally, preventive measures can be suggested to enhance system resilience against similar future anomalies.
### Conclusion Results
1. **Singular Root Cause Node**: Based on the available information, it seems that the anomaly in 'petInfo_AWS::DynamoDB::Table' is likely caused by factors related to its dependents or internal changes within the service itself.
2. **Primary Target Node**: The primary target node most impacted by this anomaly needs further investigation based on direct impact analysis from dependents like 'PetSearch_AWS::ECS::Fargate'.
By focusing on data-driven decision-making and considering both immediate resolution strategies and long-term preventive measures, we can effectively manage microservice architectures in response to anomalies.
</t>
  </si>
  <si>
    <t>Based on the provided data, historical anomaly metadata, and objectives, I will proceed with the analysis to identify the singular root cause node and primary target node, assess dependencies and their impact, map pathways of impact, evaluate metrics and effects, propose mitigation strategies, and provide detailed insights into dependency-related impacts and propagation mechanisms.
### Singular Root Cause Node Identification:
The 'petInfo_AWS::DynamoDB::Table' service has experienced an anomaly with a MAD score of 108.22996195090894 in the 'requests_Sum' metric. The historical data also indicates a previous anomaly with a higher MAD score of 243.14676383491872 in the same metric on '22-04-2023 06:45'. This suggests that the 'requests_Sum' metric has shown variations in behavior previously.
### Primary Target Node Identification:
As for pinpointing the primary dependent (target node), we need to consider services that rely directly on 'petInfo_AWS::DynamoDB::Table'. In this case, the services "lambdastatusupdater_AWS::Lambda::Function" and "PetSearch_AWS::ECS::Fargate" are dependent on 'petInfo_AWS::DynamoDB::Table'. Among these dependents, we should analyze which service is most impacted by the anomaly in 'requests_Sum'.
Analyzing the impact of anomalies on these dependents can help us identify which service faces the most significant impact due to deviations in the 'requests_Sum' metric.
### Dependencies and Their Impact:
We need to analyze how issues originating from "PetSearch_AWS::ECS::Fargate" propagate to dependent services such as "petInfo_AWS::DynamoDB::Table," lambdastatusupdater_AWS::Lambda::Function," or any other potential dependents. This analysis will help us understand how anomalies or issues within "PetSearch_AWS::ECS:Fargate" could affect system performance and reliability across different services.
### Pathways of Impact:
Mapping out key pathways through which issues are transmitted within the system is crucial for understanding how anomalies propagate across microservices. This involves identifying direct dependencies as well as potential cascading effects on other interconnected components.
### Metrics and Effects Evaluation:
It's essential to evaluate how anomalies affect critical performance metrics like latency and availability not only within 'petInfo_AWS:DynamoDB:Table', but also in its dependents such as "lambdastatusupdater_AWS:Lambda:Function" or "PetSearch_AWS:ECS:Fargate". Understanding these effects can provide insights into broader system performance implications.
### Mitigation Strategies:
Based on our findings, actionable mitigation strategies should be proposed to address current issues within petInfo AWS:DynamoDB:Table", its dependents, particularly those with significant impacts from anomalies. Additionally, preventive measures should be suggested to enhance system resilience against similar future anomalies by considering potential root causes identified during this analysis.
In conclusion:
- The singular root cause node causing deviations in requests_Sum metric needs further investigation based on historical data.
- The primary target node most impacted by this anomaly needs to be determined among direct dependents.
- Analyzing dependencies’ role along with potential cascading impacts will provide insights into propagation mechanisms.
- Recommendations for both immediate resolution actions as well as long-term preventive strategies should be included based on findings from this comprehensive analysis.
This structured approach ensures a logical flow while addressing specific aspects outlined in your objectives. It emphasizes data-driven decision-making for managing microservice architectures effectively.</t>
  </si>
  <si>
    <t>PetSearch_AWS::ECS::Fargate</t>
  </si>
  <si>
    <t>petlistadoptions_AWS::ECS::Fargate</t>
  </si>
  <si>
    <t>lambdastatusupdater_AWS::Lambda::Function and PetSearch_AWS::ECS::Fargate</t>
  </si>
  <si>
    <t>PetSite</t>
  </si>
  <si>
    <t>PetSearch_AWS:ECS:Fargate</t>
  </si>
  <si>
    <r>
      <t>PetSearch_AWS::ECS::Fargate</t>
    </r>
    <r>
      <rPr>
        <sz val="11"/>
        <color theme="1"/>
        <rFont val="Aptos Narrow"/>
        <family val="2"/>
        <scheme val="minor"/>
      </rPr>
      <t xml:space="preserve"> or </t>
    </r>
    <r>
      <rPr>
        <sz val="10"/>
        <color theme="1"/>
        <rFont val="Arial Unicode MS"/>
      </rPr>
      <t>petInfo_AWS::DynamoDB::Table</t>
    </r>
  </si>
  <si>
    <t>lambda_step_readDDB_AWS::Lambda</t>
  </si>
  <si>
    <t>petInfo_AWS::DynamoDB:Table</t>
  </si>
  <si>
    <t>lambdastatusupdater_AWS::Lambda::Function</t>
  </si>
  <si>
    <t>payforadoption_AWS::ECS::Container</t>
  </si>
  <si>
    <t>GT_Root Cause Node</t>
  </si>
  <si>
    <t>GT_Target Node</t>
  </si>
  <si>
    <t>Strict Evaluation</t>
  </si>
  <si>
    <t>Focused Evaluation</t>
  </si>
  <si>
    <t>Extensive Evaluation</t>
  </si>
  <si>
    <t>Root Cause</t>
  </si>
  <si>
    <t>Dependency-Related Discussion</t>
  </si>
  <si>
    <t>Dependent Services Related Discussion</t>
  </si>
  <si>
    <t>Path-Related Discussion</t>
  </si>
  <si>
    <t>Metrics Affected</t>
  </si>
  <si>
    <t>Mitigation and Preventive Measures</t>
  </si>
  <si>
    <t>Total Score</t>
  </si>
  <si>
    <t>Based on the provided data and historical anomalies metadata, let's analyze and identify the singular root cause node and the primary target node for the anomaly detected in the 'petInfo_AWS::DynamoDB::Table' service's 'requests_Sum' metric.
### Singular Root Cause Node Identification:
The 'petInfo_AWS::DynamoDB::Table' service has no explicit dependencies but is a crucial dependency for 'lambdastatusupdater_AWS::Lambda::Function' and 'PetSearch_AWS::ECS::Fargate'. Given this, we need to evaluate how the functionality of each dependent service could impact the anomaly observed in 'petInfo_AWS::DynamoDB::Table'.
#### Analysis of Dependencies:
1. **lambdastatusupdater_AWS::Lambda::Function**: This service might be updating status information based on data from 'petInfo_AWS::DynamoDB::Table'. Any issues with data retrieval or latency from DynamoDB could potentially impact this function's ability to update statuses accurately, leading to anomalies.
2. **PetSearch_AWS::ECS::Fargate**: The pet search functionality heavily relies on data from 'petInfo_AWS:DynamoDB:Table'. Anomalies in request handling by DynamoDB can directly affect the performance of pet search operations, impacting user experience and system stability.
Based on this analysis, it is evident that anomalies within 'petInfo_AWS:DynamoDB:Table' can have significant impacts on both dependents. Therefore, considering all factors, I identify **'petInfo_AWS:DynamoDB:Table'** as the singular root cause node for this anomaly.
### Primary Target Node Identification:
To determine the primary target node among dependents directly impacted by this anomaly, we need to assess which dependent would face the most significant impact due to the anomaly in 'requests_Sum'.
#### Impact Assessment:
Analyzing both dependents:
- **lambdastatusupdater_AWS:Lambda:Function**: This function might experience delays or inaccuracies in updating status information due to anomalies in request handling by DynamoDB.
- **PetSearch_AWS:ECS:Fargate**: Pet search operations relying on DynamoDB data might face performance degradation or errors during user queries if anomalies persist.
Considering these impacts, it is apparent that **PetSearch_AWS:ECS:Fargate** would be most directly affected by this anomaly due to its heavy reliance on data from 'petInfo_AWS:DynamoDB:Table'.
### Conclusion Results:
- Singular Root Cause Node: **petInfo:Aws:DyanmoDb:Table**
- Primary Target Node: **PetSearch:Aws:Ecs:Fargate**
The dependencies and dependents play a critical role in propagating issues within microservices architecture. In this case, anomalies within a crucial dependency have direct implications for services relying on its functionality. It's essential to address and resolve issues within such dependencies promptly to ensure overall system stability and user experience.</t>
  </si>
  <si>
    <t>Strict</t>
  </si>
  <si>
    <t>Focused</t>
  </si>
  <si>
    <t>TP</t>
  </si>
  <si>
    <t>FP</t>
  </si>
  <si>
    <t>FN</t>
  </si>
  <si>
    <t>TN</t>
  </si>
  <si>
    <t>Sigma</t>
  </si>
  <si>
    <t>Alpha</t>
  </si>
  <si>
    <t xml:space="preserve">Given Data:
New Total Scores: 4, 3, 5, 3, 3, 3
Calculate the Median (α):
To find the median:
Sort the scores in ascending order: 3, 3, 3, 3, 4, 5
For an even number of observations (6 scores), the median is the average of the third and fourth numbers.
Sorted Scores: 3, 3, 3, 3, 4, 5
Middle two numbers are the third and fourth values (both 3 in this case).
Median
=
3
+
3
2
=
3
Median= 
2
3+3
​
 =3
Therefore, the threshold 
𝛼
α is 3.
Classification Based on Median (α = 3):
Assuming 
𝑄
3
Q3 is given for each case, we will classify each total score based on the calculated threshold α = 3.
Let's assume 
𝑄
3
=
1
Q3=1 for all scores for illustration purposes.
Classification Rules Recap:
If 
Σ
≥
𝛼
Σ≥α and 
𝑄
3
=
1
Q3=1: True Positive (TP)
If 
Σ
≥
𝛼
Σ≥α and 
𝑄
3
=
0
Q3=0 OR 
Σ
&lt;
𝛼
Σ&lt;α and 
𝑄
3
=
1
Q3=1: False Positive (FP)
If 
Σ
&lt;
𝛼
Σ&lt;α and 
𝑄
3
=
0
Q3=0: False Negative (FN)
Applying the Classification Rules:
Total Score (Σ)	
𝑄
3
Q3	Classification	Reason
4	1	TP	Σ ≥ α and 
𝑄
3
=
1
Q3=1
3	1	TP	Σ ≥ α and 
𝑄
3
=
1
Q3=1
5	1	TP	Σ ≥ α and 
𝑄
3
=
1
Q3=1
3	1	TP	Σ ≥ α and 
𝑄
3
=
1
Q3=1
3	1	TP	Σ ≥ α and 
𝑄
3
=
1
Q3=1
3	1	TP	Σ ≥ α and 
𝑄
3
=
1
Q3=1
4	0	FP	Σ ≥ α and 
𝑄
3
=
0
Q3=0
3	0	FP	Σ ≥ α and 
𝑄
3
=
0
Q3=0
5	0	FP	Σ ≥ α and 
𝑄
3
=
0
Q3=0
3	0	FP	Σ ≥ α and 
𝑄
3
=
0
Q3=0
3	0	FP	Σ ≥ α and 
𝑄
3
=
0
Q3=0
3	0	FP	Σ ≥ α and 
𝑄
3
=
0
Q3=0
Summary:
True Positive (TP): Scores 4, 3, 5, 3, 3, 3 with 
𝑄
3
=
1
Q3=1
False Positive (FP): Scores 4, 3, 5, 3, 3, 3 with 
𝑄
3
=
0
Q3=0
If the 
𝑄
3
Q3 values are given as shown in the table, the classification follows the defined rules based on the median threshold of 3. Adjusting 
𝑄
3
Q3 values will alter the classification results accordingly.
</t>
  </si>
  <si>
    <t>Top 1 Path</t>
  </si>
  <si>
    <t>Top 2 Path</t>
  </si>
  <si>
    <t>Top 3 Path</t>
  </si>
  <si>
    <t>PetSite -&gt; AWS::StepFunctions::StateMachine -&gt; lambda_step_priceGreaterThan55_AWS::Lambda -&gt; lambda_step_priceGreaterThan55_AWS::Lambda::Function -&gt; lambda_step_priceGreaterThan55 -&gt; Evidently_AWS::Evidently</t>
  </si>
  <si>
    <t>PetSite -&gt; AWS::StepFunctions::StateMachine -&gt; lambda_step_priceGreaterThan55_AWS::Lambda -&gt; lambda_step_priceGreaterThan55_AWS::Lambda::Function -&gt; lambda_step_priceGreaterThan55</t>
  </si>
  <si>
    <t>PetSite -&gt; AWS::StepFunctions::StateMachine -&gt; lambda_step_priceGreaterThan55_AWS::Lambda</t>
  </si>
  <si>
    <t>PetAdoptionStatusUpdater/prod_AWS::ApiGateway::Stage -&gt; lambdastatusupdater_AWS::Lambda -&gt; lambdastatusupdater_AWS::Lambda::Function -&gt; petInfo_AWS::DynamoDB::Table</t>
  </si>
  <si>
    <t>PetSearch_AWS::ECS::Fargate -&gt; petInfo_AWS::DynamoDB::Table</t>
  </si>
  <si>
    <t>PetSearch_client -&gt; PetSearch_AWS::ECS::Fargate -&gt; petInfo_AWS::DynamoDB::Table</t>
  </si>
  <si>
    <t>PetSite -&gt; PetSearch_AWS::ECS::Fargate -&gt; petInfo_AWS::DynamoDB::Table</t>
  </si>
  <si>
    <t>PetSite -&gt; payforadoption_AWS::ECS::Container -&gt; PetAdoptionStatusUpdater/prod_AWS::ApiGateway::Stage -&gt; lambdastatusupdater_AWS::Lambda -&gt; lambdastatusupdater_AWS::Lambda::Function -&gt; petInfo_AWS::DynamoDB::Table</t>
  </si>
  <si>
    <t>PetSite -&gt; payforadoption_AWS::ECS::Container -&gt; PetAdoptionStatusUpdater/prod_AWS::ApiGateway::Stage -&gt; lambdastatusupdater_AWS::Lambda -&gt; lambdastatusupdater_AWS::Lambda::Function -&gt; invalid_AWS::DynamoDB::Table</t>
  </si>
  <si>
    <t>PetSite -&gt; AWS::StepFunctions::StateMachine -&gt; lambda_step_readDDB_AWS::Lambda -&gt; lambda_step_readDDB_AWS::Lambda::Function -&gt; lambda_step_readDDB -&gt; DynamoDB_AWS::DynamoDB</t>
  </si>
  <si>
    <t>PetSite -&gt; AWS::StepFunctions::StateMachine -&gt; lambda_step_priceLessThan55_AWS::Lambda -&gt; lambda_step_priceLessThan55_AWS::Lambda::Function -&gt; lambda_step_priceLessThan55 -&gt; Evidently_AWS::Evidently</t>
  </si>
  <si>
    <t>PetSite -&gt; servi-searc.us-west-2.elb.amazonaws.com_remote</t>
  </si>
  <si>
    <t>PetSite -&gt; petlistadoptions_AWS::ECS::Fargate -&gt; Servi-searc.us-west-2.elb.amazonaws.com_remote</t>
  </si>
  <si>
    <t>petlistadoptions_AWS::ECS::Fargate -&gt; Servi-searc.us-west-2.elb.amazonaws.com_remote</t>
  </si>
  <si>
    <t>petlistadoptions_client -&gt; petlistadoptions_AWS::ECS::Fargate -&gt; Servi-searc.us-west-2.elb.amazonaws.com_remote</t>
  </si>
  <si>
    <t>PetSearch_AWS::ECS::Fargate -&gt; 169.254.170.2_remote</t>
  </si>
  <si>
    <t>PetSearch_AWS::ECS::Fargate -&gt; AWSSimpleSystemsManagement_AWS::AWSSimpleSystemsManagement</t>
  </si>
  <si>
    <t xml:space="preserve">Based on the provided data, I will begin by analyzing the anomaly detected in the 'AWS::StepFunctions::StateMachine' service's 'availability_Average' metric. Following that, I will evaluate its direct dependencies and dependents to identify the singular root cause node and the primary target node most impacted by this anomaly.
### Analysis of Anomaly in 'AWS::StepFunctions::StateMachine'
The anomaly is identified with a Median Absolute Deviation (MAD) score of 28.511581125107725 in the 'availability_Average' metric of 'AWS::StepFunctions::StateMachine'. This indicates a significant deviation from the expected behavior.
### Direct Dependencies Analysis
The service relies on three direct dependencies: 
1. 'lambda_step_readDDB_AWS::Lambda'
2. 'lambda_step_priceGreaterThan55_AWS::Lambda'
3. 'petInfo_AWS::DynamoDB::Table'
I will analyze each dependency to assess their potential roles in contributing to the anomaly.
### Dependent Services Analysis
The service is also a crucial dependency for:
1. 'PetSite' Service
2. 'StepFnStateMachine76D362E8-T67Tg48ke8oK_client' Service
I will evaluate these dependent services to identify which one is most directly affected by the anomaly and likely to face significant impact.
### Singular Root Cause Node Identification
To identify the singular root cause node among the dependencies and dependents, I will assess each component's role, recent behavior, and any known issues or changes that might have contributed to this anomaly.
### Primary Target Node Identification
I will determine which dependent service is most directly impacted by this anomaly based on its reliance on 'AWS::StepFunctions::StateMachine'. If no significant impact is found among the dependents, I will declare 'AWS::StepFunctions::StateMachine' itself as the primary target node.
### Hypothesis for Subsequent Investigation and Mitigation Efforts
Based on my analysis, I will provide a detailed hypothesis guiding subsequent investigation and mitigation efforts to address this anomaly effectively.
I'll proceed with analyzing each dependency's recent behavior and their potential impact on the anomaly, followed by evaluating each dependent service's response to pinpointing any significant impact due to this anomaly.
</t>
  </si>
  <si>
    <t xml:space="preserve">
Context:
An anomaly with a Median Absolute Deviation (MAD) score of '28.511581125107725' has been detected in the 'petInfo_AWS::DynamoDB::Table' service’s 'availability_Average'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'availability_Average'.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'"lambda_step_readDDB_AWS::Lambda, lambda_step_priceGreaterThan55_AWS::Lambda, lambda_step_priceLessThan55_AWS::Lambda."'
The service also serves as a crucial dependency for '"PetSite, StepFnStateMachine76D362E8-T67Tg48ke8oK_client."'
Current Service Log for anaomaly detected in petInfo_AWS::DynamoDB::Table:
'microservice petInfo_AWS::DynamoDB::Table
timestamp 2023-04-21 11:30:00
availability_Average 20.0
latency_Average 3.5855
latency_p50 4.26865
latency_p90 4.457497
latency_p95 4.481683
latency_p99 4.501126
requests_Sum 10.0
availability_Average_MAD 28.511581
latency_Average_MAD 0.815303
latency_p50_MAD 1.224193
latency_p90_MAD 0.206497
latency_p95_MAD 0.1816
latency_p99_MAD 0.169172
requests_Sum_MAD 2.965204
Max_MAD_Score 28.511581
Metric_With_Max_MAD availability_Average
Name: 5, dtype: object'
Historcal anomaly MetaData:
'{'Max_MAD_Score': 25.79192695655149, 'Metric_With_Max_MAD': 'availability_Average', 'availability_Average': 50.0, 'availability_Average_MAD': 25.79192695655149, 'latency_Average': 2.574166693, 'latency_Average_MAD': 0.5359761603418063, 'latency_p50': 1.0, 'latency_p50_MAD': 1.1009423038439432, 'latency_p90': 4.670451382, 'latency_p90_MAD': 0.19235602018011771, 'latency_p95': 4.72787271, 'latency_p95_MAD': 0.49920563641199106, 'latency_p99': 4.774317657, 'latency_p99_MAD': 0.5480525921891868, 'microservice': 'petInfo_AWS::DynamoDB::Table', 'requests_Sum': 6.0, 'requests_Sum_MAD': 1.482602218505602, 'timestamp': '21-04-2023 05:25'}'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</si>
  <si>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 xml:space="preserve">Based on the provided information, I will proceed with the analysis to identify the singular root cause node and primary target node, evaluate their impacts and pathways of influence, assess the metrics and effects, and propose mitigation strategies.
1. Singular Root Cause Node and Primary Target Node:
- The 'petInfo_AWS::DynamoDB::Table' is identified as the singular root cause node due to its anomaly with a MAD score of 28.511581125107725 in the 'availability_Average' metric.
- The primary target node most impacted by this anomaly is 'PetSite,' which relies on 'petInfo_AWS::DynamoDB::Table' as a crucial dependency.
2. Dependencies and Their Impact:
- Analyzing the influence of 'PetSearch_AWS::ECS::Fargate' on its direct dependencies:
- The impact of 'PetSearch_AWS::ECS::Fargate' on its direct dependencies should be assessed to understand how issues originating from this service propagate to dependent services, affecting system performance and reliability.
3. Pathways of Impact:
- Mapping out the key pathways through which issues are transmitted within the system:
- It's essential to map out how anomalies or issues are transmitted from the root cause node (petInfo_AWS::DynamoDB::Table) to its dependencies and further downstream to dependent services like PetSite.
4. Metrics and Effects:
- Evaluating how the issues affect critical performance metrics like latency and availability:
- The impact of anomalies on latency and availability metrics should be thoroughly evaluated, considering both current data for petInfo_AWS::DynamoDB::Table and historical data for insights into metric deviations over time.
5. Mitigation Strategies:
- Proposing actionable mitigation strategies to address current issues and preventive measures for future resilience:
- Based on the analysis, actionable mitigation strategies can be proposed for resolving anomalies in petInfo_AWS::DynamoDB::Table's availability metric.
- Additionally, preventive measures can be suggested to enhance system resilience against similar future anomalies across dependencies.
In conclusion, this analysis has identified petInfo_AWS::DynamoDB::Table as the singular root cause node causing an anomaly in availability_average metric with a MAD score of 28.511581125107725. The primary target node impacted by this anomaly is PetSite. Understanding the impact pathways, evaluating critical metrics effects, proposing mitigation strategies, and emphasizing data-driven decision-making are crucial aspects that will guide subsequent investigation efforts for managing microservices architectures effectively.
</t>
  </si>
  <si>
    <t xml:space="preserve">
Context:
An anomaly with a Median Absolute Deviation (MAD) score of '269.83360376801954' has been detected in the 'petlistadoptions_AWS::ECS::Fargate'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'petlistadoptions_AWS::ECS::Fargate'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petlistadoptions_AWS::ECS::Fargate:
'microservice petlistadoptions_AWS::ECS::Fargate
timestamp 2023-04-22 18:50:00
availability_Average 100.0
latency_Average 0.015018
latency_p50 0.003776
latency_p90 0.037858
latency_p95 0.058478
latency_p99 0.367952
requests_Sum 1294.0
availability_Average_MAD 0.0
latency_Average_MAD 0.001895
latency_p50_MAD 0.000086
latency_p90_MAD 0.002697
latency_p95_MAD 0.002327
latency_p99_MAD 0.044044
requests_Sum_MAD 269.833604
Max_MAD_Score 269.833604
Metric_With_Max_MAD requests_Sum
Name: 170, dtype: object'
Historcal anomaly MetaData:
'{'Max_MAD_Score': 243.14676383491872, 'Metric_With_Max_MAD': 'requests_Sum', 'availability_Average': 100.0, 'availability_Average_MAD': 0.0, 'latency_Average': 0.0125342, 'latency_Average_MAD': 0.001571854130758529, 'latency_p50': 0.003890141, 'latency_p50_MAD': 6.299650956541263e-05, 'latency_p90': 0.025734805, 'latency_p90_MAD': 0.0015000042620453115, 'latency_p95': 0.044729955, 'latency_p95_MAD': 0.004545665814949269, 'latency_p99': 0.201652165, 'latency_p99_MAD': 0.14950756919684, 'microservice': 'petlistadoptions_AWS::ECS::Fargate', 'requests_Sum': 1080.0, 'requests_Sum_MAD': 243.14676383491872, 'timestamp': '22-04-2023 06:45'}'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</si>
  <si>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context and data, let's proceed with the analysis to identify the singular root cause node and primary target node, as well as to understand the impact of dependencies and dependents, pathways of impact, metrics and effects, and mitigation strategies.
### Singular Root Cause Node Identification:
Based on the historical anomaly metadata and current service log, we can observe that 'petlistadoptions_AWS::ECS::Fargate' experienced a significant deviation in the 'requests_Sum' metric. The Median Absolute Deviation (MAD) score for this anomaly is 269.833604. Comparing this with historical data, we find a previous anomaly with an MAD score of 243.146764.
Considering these observations, it is apparent that 'petlistadoptions_AWS::ECS::Fargate' itself is likely the singular root cause node for this anomaly due to deviations in its request metrics.
### Primary Target Node Identification:
As per the provided information, 'petlistadoptions_AWS::ECS::Fargate' serves as a crucial dependency for 'lambdastatusupdater_AWS::Lambda::Function' and 'PetSearch_AWS::ECS::Fargate'. Among these dependents, if we assess their potential direct impact from the anomaly in 'requests_Sum', it is evident that 'PetSearch_AWS::ECS::Fargate' would face the most significant impact due to its reliance on 'petlistadoptions_AWS::ECS::Fargate'.
### Dependencies and Their Impact:
Analyzing the influence of 'PetSearch_AWS::ECS::Fargate' on its direct dependencies involves understanding how issues originating from 'PetSearch_AWS::ECS:Fargate' propagate to dependent services. This entails evaluating how performance issues within Fargate could affect reliability and system performance downstream.
### Pathways of Impact:
Mapping out key pathways through which issues are transmitted within the system involves understanding how anomalies or deviations in one service can cascade through dependencies to affect other services. This includes identifying critical communication channels or interdependencies between services.
### Metrics and Effects:
Evaluating how issues affect critical performance metrics like latency and availability across services will provide insights into how anomalies propagate through interdependent systems.
### Mitigation Strategies:
Proposing actionable mitigation strategies should address both immediate resolution for addressing current anomalies as well as preventive measures to enhance system resilience against similar future anomalies. This could involve measures such as load balancing, redundancy planning, or improved error handling mechanisms within microservices architecture.
In conclusion,
- Singular Root Cause Node: petInfo_AWS:DynamoDB:Table
- Primary Target Node: PetSearch_AWS:ECS:Fargate
- Detailed insights into dependency-related impacts need further investigation using historical data.
- Recommendations for both immediate resolution (e.g., potential tuning parameters) and long-term preventive strategies (e.g., architectural changes) are essential.
- The propagation of issues across dependencies should be analyzed in detail using available data-driven decision-making techniques.
This analysis underscores the importance of leveraging historical data alongside current metrics for comprehensive anomaly detection within microservices architectures.</t>
  </si>
  <si>
    <t>NOT GIVEN</t>
  </si>
  <si>
    <t>PetSite -&gt; payforadoption_AWS::ECS::Container</t>
  </si>
  <si>
    <t xml:space="preserve">
Context:
An anomaly with a Median Absolute Deviation (MAD) score of '50.40847542919047' has been detected in the 'payforadoption_AWS::ECS::Container'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'payforadoption_AWS::ECS::Container'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'"PetSite."'
Current Service Log for anaomaly detected in payforadoption_AWS::ECS::Container:
'microservice payforadoption_AWS::ECS::Container
timestamp 2023-04-20 23:10:00
availability_Average 100.0
latency_Average 0.009083
latency_p50 0.008368
latency_p90 0.01212
latency_p95 0.01432
latency_p99 0.032801
requests_Sum 62.0
availability_Average_MAD 0.0
latency_Average_MAD 0.000755
latency_p50_MAD 0.000507
latency_p90_MAD 0.000521
latency_p95_MAD 0.004581
latency_p99_MAD 0.007953
requests_Sum_MAD 50.408475
Max_MAD_Score 50.408475
Metric_With_Max_MAD requests_Sum
Name: 65, dtype: object'
Historcal Anomalies MetaData:
'{'Max_MAD_Score': 79.31921869004971, 'Metric_With_Max_MAD': 'requests_Sum', 'availability_Average': 100.0, 'availability_Average_MAD': 0.0, 'latency_Average': 0.007330625, 'latency_Average_MAD': 0.0009143882465533492, 'latency_p50': 0.006973344, 'latency_p50_MAD': 0.0004948941031393889, 'latency_p90': 0.009303663, 'latency_p90_MAD': 0.0008591828116461815, 'latency_p95': 0.010161135, 'latency_p95_MAD': 0.004147504834857389, 'latency_p99': 0.012472854, 'latency_p99_MAD': 0.007369764327115309, 'microservice': 'payforadoption_AWS::ECS::Container', 'requests_Sum': 23.0, 'requests_Sum_MAD': 79.31921869004971, 'timestamp': '21-04-2023 05:25'}'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</si>
  <si>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 xml:space="preserve">Based on the provided data and objectives, let's analyze and identify the singular root cause node and primary target node in the context of the anomaly detected in the 'payforadoption_AWS::ECS::Container' service.
### Singular Root Cause Node Identification:
- The 'payforadoption_AWS::ECS::Container' service has no explicit dependencies but serves as a crucial dependency for 'PetSite'.
- The anomaly is observed in the 'requests_Sum' metric with a Median Absolute Deviation (MAD) score of 50.40847542919047.
- Historical data indicates a previous anomaly with a higher MAD score for the same metric.
#### Analysis:
The absence of direct dependencies suggests that internal issues within 'payforadoption_AWS::ECS::Container' or its interactions with external services could be contributing to the anomaly. Additionally, fluctuations in historical MAD scores indicate potential recurring issues within this service.
### Primary Target Node Identification:
Considering direct impact, we need to identify the dependent service most affected by this anomaly.
#### Assessment:
Given that no explicit dependent services are listed, it's essential to examine how anomalies in 'payforadoption_AWS::ECS::Container' could affect its consumers indirectly. This assessment requires understanding how other services rely on or interact with 'payforadoption_AWS::ECS::Container'.
### Conclusion Results:
1. **Singular Root Cause Node**: Based on the available information, it is reasonable to conclude that 'payforadoption_AWS::ECS::Container' itself is likely to be the root cause of the observed anomaly due to internal issues or interactions impacting its performance.
2. **Primary Target Node**: As specific dependent services are not explicitly listed, it is challenging to pinpoint a primary target node directly impacted by this anomaly based on available data alone. Further investigation into service interactions and dependencies would be necessary to identify any significantly affected dependents.
3. **Dependencies and Dependents Contribution**: The lack of explicit dependencies and limited information on dependents emphasizes the need for comprehensive dependency mapping and monitoring across microservices architecture to understand propagation paths for anomalies effectively.
This analysis highlights potential internal issues within 'payforadoption_AWS::ECS::Container' as well as underscores the importance of understanding broader inter-service dependencies for accurate impact assessment.
Please note that additional insights from detailed dependency mapping would provide more clarity on both root cause identification and primary target node determination.
</t>
  </si>
  <si>
    <t xml:space="preserve">
.
Context:
An anomaly with a Median Absolute Deviation (MAD) score of '77.0953153622913' has been detected in the 'petInfo_AWS::DynamoDB::Table'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'None'.
The service also serves as a crucial dependency for:
'PetSite, PetSearch_AWS::ECS::Fargate' Services.
Current Service Log for anaomaly detected in petInfo_AWS::DynamoDB::Table:
'microservice petInfo_AWS::DynamoDB::Table
timestamp 2023-04-22 00:15:00
availability_Average 100.0
latency_Average 0.012212
latency_p50 0.00407
latency_p90 0.030551
latency_p95 0.054382
latency_p99 0.087083
requests_Sum 622.0
availability_Average_MAD 0.0
latency_Average_MAD 0.004495
latency_p50_MAD 0.000074
latency_p90_MAD 0.000465
latency_p95_MAD 0.006446
latency_p99_MAD 0.08969
requests_Sum_MAD 77.095315
Max_MAD_Score 77.095315
Metric_With_Max_MAD requests_Sum
Name: 170,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</si>
  <si>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 xml:space="preserve">Based on the provided context, I will begin by analyzing the anomaly in the 'petInfo_AWS::DynamoDB::Table' service's 'requests_Sum' metric. I will then proceed to identify the singular root cause node and the primary target node impacted by this anomaly.
### Analysis of Anomaly in 'petInfo_AWS::DynamoDB::Table'
The anomaly has been detected in the 'requests_Sum' metric of the 'petInfo_AWS::DynamoDB::Table' service, with a Median Absolute Deviation (MAD) score of 77.0953153622913. This indicates a significant deviation from normal behavior.
### Singular Root Cause Node Identification
As per the provided information, the 'petInfo_AWS::DynamoDB::Table' service does not have any direct dependencies. However, it serves as a crucial dependency for two other services:
1. PetSite
2. PetSearch_AWS::ECS::Fargate
Given that there are no direct dependencies for 'petInfo_AWS::DynamoDB::Table', we need to consider potential issues within its own infrastructure that could lead to such a deviation. This may involve examining changes in data volume, access patterns, or infrastructure issues specific to this DynamoDB table.
### Primary Target Node Identification
To identify the primary target node, we need to determine which dependent service is most directly affected by this anomaly. In this case, we should analyze how each dependent service relies on data from 'petInfo_AWS::DynamoDB::Table' and how their functionality might be impacted by anomalies in its metrics.
If no significant impact is found on any dependent service, then we would declare 'petInfo_AWS::DynamoDB:Table' itself as the primary target node due to its critical role in supporting other services.
### Detailed Analysis Hypothesis
The analysis hypothesis should focus on investigating potential issues within 'petInfo_AWS:DynamoDB:Table', such as changes in data access patterns or infrastructure issues contributing to abnormal request behavior. Additionally, it should explore how each dependent service utilizes data from this table and assess their vulnerability to anomalies within it.
### Conclusion
In conclusion, based on available information and analysis of dependencies and dependents, further investigation should focus on understanding changes within 'petInfo_AWS:DynamoDB:Table' itself that could lead to anomalies in its request metrics. Additionally, assessing how each dependent service relies on this table's data will help determine their vulnerability to such anomalies.
This analysis provides guidance for subsequent investigation efforts aimed at identifying and addressing the root cause of anomalies within 'petInfo_AWS:DynamoDB:Table', while also understanding potential impacts on dependent services.
</t>
  </si>
  <si>
    <t xml:space="preserve">
.
Context:
An anomaly with a Median Absolute Deviation (MAD) score of '269.83360376801954' has been detected in the 'petInfo_AWS::DynamoDB::Table' service’s 'requests_Sum' metric. This service is a critical component of a pet adoption website’s microservices architecture
Your analysis should focus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'petInfo_AWS::DynamoDB::Table'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direct dependencies:
'None'.
The service also serves as a crucial dependency for:
'PetSite, PetSearch_AWS::ECS::Fargate' Services.
Current Service Log for anaomaly detected in petInfo_AWS::DynamoDB::Table:
'microservice petInfo_AWS::DynamoDB::Table
timestamp 2023-04-22 18:50:00
availability_Average 100.0
latency_Average 0.015018
latency_p50 0.003776
latency_p90 0.037858
latency_p95 0.058478
latency_p99 0.367952
requests_Sum 1294.0
availability_Average_MAD 0.0
latency_Average_MAD 0.001895
latency_p50_MAD 0.000086
latency_p90_MAD 0.002697
latency_p95_MAD 0.002327
latency_p99_MAD 0.044044
requests_Sum_MAD 269.833604
Max_MAD_Score 269.833604
Metric_With_Max_MAD requests_Sum
Name: 170, dtype: object'
Historcal Anomalies MetaData:
No Historical data found you should use only avaiable data to support you analysis.
Objectives:
1. Identify the 'singular root cause' node among the dependencies and dependents.
2. Identify the 'primary target node' among the dependents directly impacted by
this anomaly.
Outcome or Output Results:
Provide detailed analysis identifying on the following:
1. Singular Root Cause Node.
2. Primary Target Node.
3. Your deatiled analysis hypothesis should guide subsequent investigation and mitigation efforts
Instructions:
- Structure the response to ensure a logical flow, with each section addressing specific aspects as detailed above..</t>
  </si>
  <si>
    <t xml:space="preserve">Analysis:
1. Singular Root Cause Node:
Based on the provided information, the 'petInfo_AWS::DynamoDB::Table' service itself is the singular root cause of the anomaly. This conclusion is drawn from the fact that there are no direct dependencies listed for this service, indicating that the anomaly is likely originating from within the service rather than being influenced by external factors.
2. Primary Target Node:
The primary target node impacted by this anomaly would be 'PetSite' and 'PetSearch_AWS::ECS::Fargate' services, as they directly depend on 'petInfo_AWS::DynamoDB::Table'. The anomaly in 'requests_Sum' metric of 'petInfo_AWS::DynamoDB::Table' could potentially impact these dependent services due to potential delays or errors in accessing required data.
Detailed Analysis:
The MAD score of 269.83360376801954 for the 'requests_Sum' metric of 'petInfo_AWS::DynamoDB::Table' indicates a significant deviation from normal behavior. This deviation could be attributed to various factors such as increased user activity, data access inefficiencies, or underlying issues within the DynamoDB table itself.
Given that there are no listed direct dependencies for 'petInfo_AWS::DynamoDB::Table', it is reasonable to infer that the anomaly is likely internal to this service. Potential causes could include inefficient queries leading to high request counts, data inconsistencies causing spikes in requests, or even hardware/software issues impacting the performance of DynamoDB.
As for the primary target nodes, both 'PetSite' and 'PetSearch_AWS::ECS: :Fargate' services rely on data from 'petInfo_AWS: :DynamoDB: :Table'. Any anomalies in this source would directly impact their ability to function optimally. For example, if there are delays or errors in retrieving pet information from DynamoDB, it could lead to delayed status updates or degraded search functionality in these dependent services.
Hypothesis for Subsequent Investigation and Mitigation Efforts:
1. Investigate query patterns and data access methods within 'petInfo_AWS: :DynamoDB: :Table' to identify any inefficient operations contributing to high request counts.
2. Perform a thorough health check of DynamoDB infrastructure including storage capacity, throughput settings, and indexing structures.
3. Analyze recent changes or updates made to pet-related data structures within DynamoDB that might have inadvertently impacted request patterns.
4. Monitor closely for any correlated anomalies in dependent services such as latency spikes or error rates indicative of impact due to anomalous behavior in DynamoDB.
Conclusion:
The root cause analysis points towards internal factors within 'petInfo_ AWS: :DynamoDB: :Table', while the most affected dependent services are identified as lambdastatusupdater_ AWS: Lambda Function and PetSearch_ AWS: ECS Fargate due to their direct reliance on pet information from DynamoDB. Further investigation focusing on internal operations and potential impacts on dependents will be crucial in resolving this anomaly effectively.
</t>
  </si>
  <si>
    <t>PetSite -&gt; payforadoption_AWS::ECS::Container -&gt; PetAdoptionStatusUpdater/prod_AWS::ApiGateway::Stage -&gt; lambdastatusupdater_AWS::Lambda -&gt; PetSite</t>
  </si>
  <si>
    <t xml:space="preserve">
Context:
An anomaly with a Median Absolute Deviation (MAD) score of '28.511581125107725' has been detected in the 'AWS::StepFunctions::StateMachine' service’s 'availability_Average'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'AWS::StepFunctions::StateMachine' and would face the most significant impact due to
the anomaly in 'availability_Average'.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'"petInfo_AWS::DynamoDB::Table, lambda_step_priceGreaterThan55_AWS::Lambda, lambda_step_priceLessThan55_AWS::Lambda."'
The service also serves as a crucial dependency for '"PetSite, StepFnStateMachine76D362E8-T67Tg48ke8oK_client."'
Current Service Log for anaomaly detected in AWS::StepFunctions::StateMachine:
'microservice AWS::StepFunctions::StateMachine
timestamp 2023-04-21 11:30:00
availability_Average 20.0
latency_Average 3.5855
latency_p50 4.26865
latency_p90 4.457497
latency_p95 4.481683
latency_p99 4.501126
requests_Sum 10.0
availability_Average_MAD 28.511581
latency_Average_MAD 0.815303
latency_p50_MAD 1.224193
latency_p90_MAD 0.206497
latency_p95_MAD 0.1816
latency_p99_MAD 0.169172
requests_Sum_MAD 2.965204
Max_MAD_Score 28.511581
Metric_With_Max_MAD availability_Average
Name: 5, dtype: object'
Historcal Anomalies MetaData:
'{'Max_MAD_Score': 25.79192695655149, 'Metric_With_Max_MAD': 'availability_Average', 'availability_Average': 50.0, 'availability_Average_MAD': 25.79192695655149, 'latency_Average': 2.574166693, 'latency_Average_MAD': 0.5359761603418063, 'latency_p50': 1.0, 'latency_p50_MAD': 1.1009423038439432, 'latency_p90': 4.670451382, 'latency_p90_MAD': 0.19235602018011771, 'latency_p95': 4.72787271, 'latency_p95_MAD': 0.49920563641199106, 'latency_p99': 4.774317657, 'latency_p99_MAD': 0.5480525921891868, 'microservice': 'AWS::StepFunctions::StateMachine', 'requests_Sum': 6.0, 'requests_Sum_MAD': 1.482602218505602, 'timestamp': '21-04-2023 05:25'}'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</si>
  <si>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Based on the provided context and data, let's proceed with the analysis to identify the singular root cause node and the primary target node impacted by the anomaly in the 'AWS::StepFunctions::StateMachine' service.
### 1. Identifying Singular Root Cause Node
Based on the dependencies and historical anomalies metadata, we need to evaluate each dependency's role and potential issues that could lead to such a deviation in 'availability_Average'.
#### Evaluation of Dependencies:
The service 'AWS::StepFunctions::StateMachine' relies on the following dependencies:
- 'petInfo_AWS::DynamoDB::Table'
- 'lambda_step_priceGreaterThan55_AWS::Lambda'
- 'lambda_step_priceLessThan55_AWS::Lambda'
#### Analysis of Historical Anomalies Metadata:
The historical anomaly data provides insights into a previous anomaly occurrence. The previous Max_MAD_Score was 25.79192695655149, and it was associated with an availability_Average of 50.0.
Considering this information, it seems that there has been a consistent increase in anomalies over time.
#### Potential Root Cause Node Identification:
Given the current anomaly with a MAD score of 28.511581125107725 in 'availability_Average', it is evident that there might be an issue within one or more dependencies leading to this deviation. Further analysis should be conducted on each dependency's functionality and potential impact on availability metrics.
### 2. Identifying Primary Target Node
We need to pinpoint the primary dependent (target node) that is most directly affected by this anomaly.
#### Impact Assessment:
The primary target node would be the dependent service that relies on 'AWS::StepFunctions::StateMachine' and would face the most significant impact due to the anomaly in 'availability_Average'. This can be determined by analyzing how each dependent service interacts with 'AWS::StepFunctions::StateMachine' and how they utilize its outputs or functionalities.
If no target node found from the data, we will declare 'AWS::StepFunctions::StateMachine' itself as the target node.
### Conclusion Results:
After thorough evaluation, I will provide a summary of my findings regarding both the singular root cause node and primary target node based on their roles, interactions within the microservices architecture, and potential impact on affected nodes.
I will now proceed with further detailed analysis based on historical anomalies metadata for deeper insights into past occurrences.</t>
  </si>
  <si>
    <t>PetSite -&gt; AWS::StepFunctions::StateMachine -&gt; petInfo_AWS::DynamoDB::Table -&gt; petInfo_AWS::DynamoDB::Table::Function -&gt; lambda_step_readDDB -&gt; DynamoDB_AWS::DynamoDB</t>
  </si>
  <si>
    <t xml:space="preserve">
Context:
An anomaly with a Median Absolute Deviation (MAD) score of '108.22996195090894' has been detected in the 'payforadoption_AWS::ECS::Container'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'payforadoption_AWS::ECS::Container'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'"lambdastatusupdater_AWS::Lambda::Function, PetSearch_AWS::ECS::Fargate."'
Current Service Log for anaomaly detected in payforadoption_AWS::ECS::Container:
'microservice payforadoption_AWS::ECS::Container
timestamp 2023-04-22 12:40:00
availability_Average 100.0
latency_Average 0.013563
latency_p50 0.003781
latency_p90 0.031199
latency_p95 0.058845
latency_p99 0.136555
requests_Sum 889.0
availability_Average_MAD 0.0
latency_Average_MAD 0.000031
latency_p50_MAD 0.000017
latency_p90_MAD 0.00089
latency_p95_MAD 0.001532
latency_p99_MAD 0.056319
requests_Sum_MAD 108.229962
Max_MAD_Score 108.229962
Metric_With_Max_MAD requests_Sum
Name: 170, dtype: object'
Historcal Anomalies MetaData:
'{'Max_MAD_Score': 243.14676383491872, 'Metric_With_Max_MAD': 'requests_Sum', 'availability_Average': 100.0, 'availability_Average_MAD': 0.0, 'latency_Average': 0.0125342, 'latency_Average_MAD': 0.001571854130758529, 'latency_p50': 0.003890141, 'latency_p50_MAD': 6.299650956541263e-05, 'latency_p90': 0.025734805, 'latency_p90_MAD': 0.0015000042620453115, 'latency_p95': 0.044729955, 'latency_p95_MAD': 0.004545665814949269, 'latency_p99': 0.201652165, 'latency_p99_MAD': 0.14950756919684, 'microservice': 'payforadoption_AWS::ECS::Container', 'requests_Sum': 1080.0, 'requests_Sum_MAD': 243.14676383491872, 'timestamp': '22-04-2023 06:45'}'
You can use this data which is a historical data to support your analysis. In historical data there is node path information which you can use to support your analysis.
Objectives:
1. Identify the 'singular root cause' node among the dependencies and dependents.
-Evaluate the interactions within the service dependency chain.
-Identify the likely starting point of the anomalies based on the roles and interactions detailed in the logs and summary.
-Analyze how the identified root cause node's functionality could lead to observed issues.
2. Identify the 'primary target node' among the dependents directly impacted by
this anomaly.
3. Assess the impact on dependent services and discuss the operational and integration challenges faced by affected nodes within the overall architecture.
Outcome or Conclusion Results:
- Extract Name for: ''Singular Root Cause Node'' and ''Primary Target Node''
- Summarize the identified root cause and most affected target node.
- Discuss how the dependencies and dependents contribute to the propagation of issues.
Instructions:
- Structure the response to ensure a logical flow, with each section addressing specific aspects as detailed above.
.</t>
  </si>
  <si>
    <t>**Analysis of Anomaly in 'payforadoption_AWS::ECS::Container' Service**
1. **Identifying the Singular Root Cause Node:**
- Despite the absence of explicit dependencies, the 'payforadoption_AWS::ECS::Container' service is crucial for 'lambdastatusupdater_AWS::Lambda::Function' and 'PetSite'.
- The anomaly in 'requests_Sum' metric, indicated by a MAD score of 108.22996195090894, suggests a deviation in request behavior.
- Historical data highlights a previous anomaly with a higher MAD score of 243.14676383491872 on the same metric.
- Analysis:
- The consistent occurrence of anomalies in 'requests_Sum' points to potential issues within the 'payforadoption_AWS::ECS::Container', possibly related to request handling or data retrieval processes.
2. **Identifying the Primary Target Node:**
- As per the impact assessment, the primary target node is identified as:
- Service: PetSite
- Rationale: This service directly relies on 'payforadoption_AWS::ECS::Container', making it most susceptible to any anomalies within this dependency.
3. **Assessing Impact and Operational Challenges:**
- The anomaly can significantly impact PetSearch functionality due to its reliance on accurate and timely data from DynamoDB.
- Operational challenges include potential disruptions to pet adoption searches and related services, impacting user experience and overall system reliability.
**Conclusion:**
The singular root cause node for the anomaly in 'requests_Sum' metric is identified as 'payforadoption_AWS::ECS::Container'. The primary target node most affected by this anomaly is PetSite. Dependencies and dependents play critical roles in propagating anomalies, necessitating thorough monitoring and mitigation strategies.
By focusing on causality and impact within the microservices environment, this analysis provides insights into addressing anomalies effectively while highlighting operational challenges faced by dependent nodes.</t>
  </si>
  <si>
    <t>PetSearch_AWS::ECS::Fargate -&gt; payforadoption_AWS::ECS::Container</t>
  </si>
  <si>
    <t xml:space="preserve">
Context:
An anomaly with a Median Absolute Deviation (MAD) score of '50.40847542919047' has been detected in the 'payforadoption_AWS::ECS::Container' service’s 'requests_Sum' metric. This service is a critical component of a pet adoption website’s microservices architecture..
Your analysis should be on identifying a singular root cause from
among the dependencies and dependents. Consider each dependency's role
and potential issues that could lead to such a deviation.
Additionally, pinpoint the primary dependent (target node) that is
most directly affected by this anomaly. This should be the service that
relies on 'payforadoption_AWS::ECS::Container' and would face the most significant impact due to
the anomaly in 'requests_Sum'. If no target node found from the data,
declare the service itself as the target node.
Use the provided data to support each analytical step. Ensure that the analysis is logical and coherent, focusing on causality and impact within the microservices environment
Dependencies and Dependents Information:
The service relies on the following dependencies = '"None."'
The service also serves as a crucial dependency for '"petlistadoptions_AWS::ECS::Fargate."'
Current Service Log for anaomaly detected in payforadoption_AWS::ECS::Container:
'microservice payforadoption_AWS::ECS::Container
timestamp 2023-04-20 23:10:00
availability_Average 100.0
latency_Average 0.009083
latency_p50 0.008368
latency_p90 0.01212
latency_p95 0.01432
latency_p99 0.032801
requests_Sum 62.0
availability_Average_MAD 0.0
latency_Average_MAD 0.000755
latency_p50_MAD 0.000507
latency_p90_MAD 0.000521
latency_p95_MAD 0.004581
latency_p99_MAD 0.007953
requests_Sum_MAD 50.408475
Max_MAD_Score 50.408475
Metric_With_Max_MAD requests_Sum
Name: 65, dtype: object'
Historcal anomaly MetaData:
'{'Max_MAD_Score': 79.31921869004971, 'Metric_With_Max_MAD': 'requests_Sum', 'availability_Average': 100.0, 'availability_Average_MAD': 0.0, 'latency_Average': 0.009274998, 'latency_Average_MAD': 0.0009143882465533492, 'latency_p50': 0.007852908, 'latency_p50_MAD': 0.0004948941031393889, 'latency_p90': 0.011314203, 'latency_p90_MAD': 0.0008591828116461815, 'latency_p95': 0.024073876, 'latency_p95_MAD': 0.004147504834857389, 'latency_p99': 0.029027768, 'latency_p99_MAD': 0.007369764327115309, 'microservice': 'payforadoption_AWS::ECS::Container', 'requests_Sum': 182.0, 'requests_Sum_MAD': 79.31921869004971, 'timestamp': '22-04-2023 06:50'}'
Use this data which is a historical data to support your analysis. In historical data there is node path information which you can use to support your analysis.
Objectives:
1. Identify the 'singular root cause' node and 'Primary Target Node'.
2. Dependencies and Their Impact:
- Analyze the influence of 'PetSearch_AWS::ECS::Fargate' on its direct dependencies.
- Assess how issues originating from 'PetSearch_AWS::ECS::Fargate' propagate to dependent services, affecting system performance and reliability.
3. Pathways of Impact:
- Map out the key pathways through which the issues are transmitted within the system.
4. Metrics and Effects:
- Evaluate how the issues affect critical performance metrics like latency and availability.
5. Mitigation Strategies:
- Propose actionable mitigation strategies to address the current issues.
- Suggest preventive measures to enhance system resilience against similar future anomalies.
Outcome or Conclusion Results:
- Extract Name for: ''Singular Root Cause Node'' and ''Primary Target Node''
- Provide detailed insights into dependency-related impacts and propagation mechanisms.
- Offer specific recommendations for both immediate resolution and long-term preventive strategies.
- Discuss how the dependencies and dependents contribute to the propagation of issues.
Instructions:
- Structure the response to ensure a logical flow, with each section addressing specific aspects as detailed above.
- Highlight the importance of data-driven decision-making in managing microservice architectures.
.</t>
  </si>
  <si>
    <t>Based on the provided anomaly data and historical metadata, the analysis will focus on identifying the singular root cause node and primary target node, assessing dependencies and their impact, mapping pathways of impact, evaluating metrics and effects, and proposing mitigation strategies. Let's proceed with the analysis.
### 1. Singular Root Cause Node and Primary Target Node
- **Singular Root Cause Node**: The 'payforadoption_AWS::ECS::Container' service is identified as the singular root cause node due to the detected anomaly in its 'requests_Sum' metric.
- **Primary Target Node**: Based on available data, if no significant impact is found on any dependent service, then 'PetSite' itself will be declared as the primary target node.
### 2. Dependencies and Their Impact
The service has no explicit dependencies listed other than serving as a crucial dependency for 'petlistadoptions_AWS::ECS::Fargate'. It's important to assess how issues from 'petlistadoptions_AWS::ECS::Fargate' may propagate to dependent services.
### 3. Pathways of Impact
Pathways through which issues are transmitted within the system need to be mapped out based on historical anomaly metadata with path information of dependencies and dependents.
### 4. Metrics and Effects
Evaluate how the anomaly affects critical performance metrics like latency ('latency_Average', 'latency_p50', etc.) and availability ('availability_Average') based on both current and historical data.
### 5. Mitigation Strategies
Propose actionable mitigation strategies to address the current issues based on insights from dependencies, pathways of impact, affected metrics, and historical anomalies metadata. Additionally, suggest preventive measures to enhance system resilience against similar future anomalies.
By following this structured approach utilizing data-driven decision-making in managing microservice architectures, a comprehensive analysis can be conducted to identify root causes, impacts, propagation mechanisms, affected metrics, and effective mitigation strategies.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</si>
</sst>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color theme="1"/>
      <name val="Arial"/>
      <family val="2"/>
    </font>
    <font>
      <sz val="10"/>
      <color theme="1"/>
      <name val="Arial Unicode MS"/>
    </font>
    <font>
      <b/>
      <sz val="11"/>
      <name val="Calibri"/>
      <family val="2"/>
    </font>
    <font>
      <sz val="10"/>
      <color rgb="FFFF0000"/>
      <name val="Arial Unicode MS"/>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6" tint="0.79998168889431442"/>
        <bgColor indexed="64"/>
      </patternFill>
    </fill>
    <fill>
      <patternFill patternType="solid">
        <fgColor theme="3" tint="0.499984740745262"/>
        <bgColor indexed="64"/>
      </patternFill>
    </fill>
    <fill>
      <patternFill patternType="solid">
        <fgColor rgb="FFFFFF00"/>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bottom/>
      <diagonal/>
    </border>
    <border>
      <left style="medium">
        <color indexed="64"/>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indexed="64"/>
      </right>
      <top style="thin">
        <color auto="1"/>
      </top>
      <bottom style="thin">
        <color auto="1"/>
      </bottom>
      <diagonal/>
    </border>
    <border>
      <left/>
      <right style="medium">
        <color indexed="64"/>
      </right>
      <top/>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0" fontId="0" fillId="0" borderId="0" xfId="0" applyAlignment="1">
      <alignment wrapText="1"/>
    </xf>
    <xf numFmtId="0" fontId="0" fillId="0" borderId="0" xfId="0" applyAlignment="1">
      <alignment vertical="top" wrapText="1"/>
    </xf>
    <xf numFmtId="0" fontId="18" fillId="0" borderId="0" xfId="0" applyFont="1" applyAlignment="1">
      <alignment vertical="top" wrapText="1"/>
    </xf>
    <xf numFmtId="0" fontId="18" fillId="0" borderId="0" xfId="0" applyFont="1" applyAlignment="1">
      <alignment horizontal="right" vertical="top" wrapText="1"/>
    </xf>
    <xf numFmtId="22" fontId="18" fillId="0" borderId="0" xfId="0" applyNumberFormat="1" applyFont="1" applyAlignment="1">
      <alignment horizontal="right" vertical="top" wrapText="1"/>
    </xf>
    <xf numFmtId="0" fontId="0" fillId="0" borderId="0" xfId="0" applyAlignment="1">
      <alignment vertical="top"/>
    </xf>
    <xf numFmtId="0" fontId="18" fillId="0" borderId="0" xfId="0" applyFont="1" applyAlignment="1">
      <alignment vertical="top"/>
    </xf>
    <xf numFmtId="0" fontId="18" fillId="0" borderId="0" xfId="0" applyFont="1" applyAlignment="1">
      <alignment horizontal="right" vertical="top"/>
    </xf>
    <xf numFmtId="22" fontId="18" fillId="0" borderId="0" xfId="0" applyNumberFormat="1" applyFont="1" applyAlignment="1">
      <alignment horizontal="right" vertical="top"/>
    </xf>
    <xf numFmtId="0" fontId="0" fillId="0" borderId="0" xfId="0" applyAlignment="1">
      <alignment horizontal="left" vertical="top" wrapText="1"/>
    </xf>
    <xf numFmtId="0" fontId="19" fillId="0" borderId="0" xfId="0" applyFont="1"/>
    <xf numFmtId="0" fontId="20" fillId="0" borderId="10" xfId="0" applyFont="1" applyBorder="1" applyAlignment="1">
      <alignment horizontal="center" vertical="top"/>
    </xf>
    <xf numFmtId="0" fontId="0" fillId="33" borderId="0" xfId="0" applyFill="1"/>
    <xf numFmtId="0" fontId="0" fillId="33" borderId="0" xfId="0" applyFill="1" applyAlignment="1">
      <alignment vertical="top"/>
    </xf>
    <xf numFmtId="0" fontId="0" fillId="0" borderId="17" xfId="0" applyBorder="1" applyAlignment="1">
      <alignment vertical="top"/>
    </xf>
    <xf numFmtId="0" fontId="16" fillId="0" borderId="18" xfId="0" applyFont="1" applyBorder="1" applyAlignment="1">
      <alignment vertical="top" wrapText="1"/>
    </xf>
    <xf numFmtId="0" fontId="16" fillId="0" borderId="10" xfId="0" applyFont="1" applyBorder="1" applyAlignment="1">
      <alignment vertical="top" wrapText="1"/>
    </xf>
    <xf numFmtId="0" fontId="16" fillId="0" borderId="19" xfId="0" applyFont="1" applyBorder="1" applyAlignment="1">
      <alignment vertical="top" wrapText="1"/>
    </xf>
    <xf numFmtId="0" fontId="16" fillId="0" borderId="20" xfId="0" applyFont="1" applyBorder="1" applyAlignment="1">
      <alignment vertical="top" wrapText="1"/>
    </xf>
    <xf numFmtId="0" fontId="0" fillId="0" borderId="21" xfId="0" applyBorder="1" applyAlignment="1">
      <alignment vertical="top"/>
    </xf>
    <xf numFmtId="0" fontId="19" fillId="0" borderId="0" xfId="0" applyFont="1" applyAlignment="1">
      <alignment vertical="center"/>
    </xf>
    <xf numFmtId="0" fontId="14" fillId="0" borderId="0" xfId="0" applyFont="1" applyAlignment="1">
      <alignment vertical="top" wrapText="1"/>
    </xf>
    <xf numFmtId="0" fontId="21" fillId="0" borderId="0" xfId="0" applyFont="1" applyAlignment="1">
      <alignment vertical="center"/>
    </xf>
    <xf numFmtId="0" fontId="14" fillId="0" borderId="0" xfId="0" applyFont="1"/>
    <xf numFmtId="0" fontId="16" fillId="0" borderId="0" xfId="0" applyFont="1" applyAlignment="1">
      <alignment vertical="top" wrapText="1"/>
    </xf>
    <xf numFmtId="0" fontId="16" fillId="0" borderId="22" xfId="0" applyFont="1" applyBorder="1" applyAlignment="1">
      <alignment vertical="top" wrapText="1"/>
    </xf>
    <xf numFmtId="0" fontId="16" fillId="36" borderId="0" xfId="0" applyFont="1" applyFill="1"/>
    <xf numFmtId="0" fontId="0" fillId="34" borderId="14" xfId="0" applyFill="1" applyBorder="1" applyAlignment="1">
      <alignment horizontal="center" vertical="top" wrapText="1"/>
    </xf>
    <xf numFmtId="0" fontId="0" fillId="34" borderId="15" xfId="0" applyFill="1" applyBorder="1" applyAlignment="1">
      <alignment horizontal="center" vertical="top" wrapText="1"/>
    </xf>
    <xf numFmtId="0" fontId="0" fillId="34" borderId="16" xfId="0" applyFill="1" applyBorder="1" applyAlignment="1">
      <alignment horizontal="center" vertical="top" wrapText="1"/>
    </xf>
    <xf numFmtId="0" fontId="0" fillId="0" borderId="17" xfId="0" applyBorder="1" applyAlignment="1">
      <alignment horizontal="center" vertical="top"/>
    </xf>
    <xf numFmtId="0" fontId="0" fillId="0" borderId="0" xfId="0" applyAlignment="1">
      <alignment horizontal="center" vertical="top"/>
    </xf>
    <xf numFmtId="0" fontId="0" fillId="35" borderId="0" xfId="0" applyFill="1" applyAlignment="1">
      <alignment horizontal="center" vertical="top" wrapText="1"/>
    </xf>
    <xf numFmtId="0" fontId="0" fillId="34" borderId="11" xfId="0" applyFill="1" applyBorder="1" applyAlignment="1">
      <alignment horizontal="center" vertical="top"/>
    </xf>
    <xf numFmtId="0" fontId="0" fillId="34" borderId="12" xfId="0" applyFill="1" applyBorder="1" applyAlignment="1">
      <alignment horizontal="center" vertical="top"/>
    </xf>
    <xf numFmtId="0" fontId="0" fillId="34" borderId="13" xfId="0" applyFill="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9CDEF-45D4-45C8-A79A-455DAF59CD29}">
  <dimension ref="A1:R26"/>
  <sheetViews>
    <sheetView zoomScale="61" zoomScaleNormal="93" workbookViewId="0">
      <selection activeCell="C24" sqref="C24"/>
    </sheetView>
  </sheetViews>
  <sheetFormatPr defaultColWidth="9.21875" defaultRowHeight="14.4" x14ac:dyDescent="0.3"/>
  <cols>
    <col min="1" max="1" width="11.88671875" style="6" customWidth="1"/>
    <col min="2" max="2" width="13.33203125" style="6" customWidth="1"/>
    <col min="3" max="3" width="8.109375" style="6" customWidth="1"/>
    <col min="4" max="4" width="43" style="6" bestFit="1" customWidth="1"/>
    <col min="5" max="5" width="14.88671875" style="6" customWidth="1"/>
    <col min="6" max="6" width="12.5546875" style="6" customWidth="1"/>
    <col min="7" max="7" width="20.44140625" style="6" customWidth="1"/>
    <col min="8" max="8" width="15.109375" style="6" customWidth="1"/>
    <col min="9" max="9" width="11.33203125" style="2" customWidth="1"/>
    <col min="10" max="10" width="16.88671875" style="6" customWidth="1"/>
    <col min="11" max="11" width="20.44140625" style="6" customWidth="1"/>
    <col min="12" max="12" width="39.109375" style="6" bestFit="1" customWidth="1"/>
    <col min="13" max="16384" width="9.21875" style="6"/>
  </cols>
  <sheetData>
    <row r="1" spans="1:18" s="2" customFormat="1" ht="16.05" customHeight="1" x14ac:dyDescent="0.3">
      <c r="A1" s="7" t="s">
        <v>0</v>
      </c>
      <c r="B1" s="7" t="s">
        <v>13</v>
      </c>
      <c r="C1" s="7" t="s">
        <v>1</v>
      </c>
      <c r="D1" s="7" t="s">
        <v>11</v>
      </c>
      <c r="E1" s="7" t="s">
        <v>2</v>
      </c>
      <c r="F1" s="7" t="s">
        <v>3</v>
      </c>
      <c r="G1" s="7" t="s">
        <v>4</v>
      </c>
      <c r="H1" s="7" t="s">
        <v>5</v>
      </c>
      <c r="I1" s="7" t="s">
        <v>6</v>
      </c>
      <c r="J1" s="7" t="s">
        <v>12</v>
      </c>
      <c r="K1" s="7" t="s">
        <v>10</v>
      </c>
      <c r="L1" s="12" t="s">
        <v>70</v>
      </c>
      <c r="M1" s="12" t="s">
        <v>71</v>
      </c>
      <c r="O1" s="27" t="s">
        <v>92</v>
      </c>
      <c r="P1" s="27" t="s">
        <v>93</v>
      </c>
      <c r="Q1" s="27" t="s">
        <v>94</v>
      </c>
    </row>
    <row r="2" spans="1:18" ht="16.05" customHeight="1" x14ac:dyDescent="0.3">
      <c r="A2" s="7" t="s">
        <v>18</v>
      </c>
      <c r="B2" s="7" t="s">
        <v>14</v>
      </c>
      <c r="C2" s="8">
        <v>0</v>
      </c>
      <c r="D2" s="7" t="s">
        <v>19</v>
      </c>
      <c r="E2" s="9">
        <v>45037.479166666664</v>
      </c>
      <c r="F2" s="8">
        <v>28.51158113</v>
      </c>
      <c r="G2" s="7" t="s">
        <v>20</v>
      </c>
      <c r="H2" s="7" t="s">
        <v>37</v>
      </c>
      <c r="I2" s="3" t="s">
        <v>112</v>
      </c>
      <c r="J2" t="s">
        <v>9</v>
      </c>
      <c r="K2" s="7" t="s">
        <v>63</v>
      </c>
      <c r="L2" t="s">
        <v>9</v>
      </c>
      <c r="M2" t="s">
        <v>63</v>
      </c>
      <c r="O2" t="s">
        <v>95</v>
      </c>
      <c r="P2" t="s">
        <v>96</v>
      </c>
      <c r="Q2" t="s">
        <v>97</v>
      </c>
    </row>
    <row r="3" spans="1:18" ht="16.05" customHeight="1" x14ac:dyDescent="0.3">
      <c r="A3" s="7" t="s">
        <v>18</v>
      </c>
      <c r="B3" s="7" t="s">
        <v>14</v>
      </c>
      <c r="C3" s="8">
        <v>1</v>
      </c>
      <c r="D3" s="7" t="s">
        <v>9</v>
      </c>
      <c r="E3" s="9">
        <v>45037.75</v>
      </c>
      <c r="F3" s="8">
        <v>87.473530890000006</v>
      </c>
      <c r="G3" s="7" t="s">
        <v>7</v>
      </c>
      <c r="H3" s="7" t="s">
        <v>38</v>
      </c>
      <c r="I3" s="3" t="s">
        <v>39</v>
      </c>
      <c r="J3" t="s">
        <v>9</v>
      </c>
      <c r="K3" t="s">
        <v>60</v>
      </c>
      <c r="L3" t="s">
        <v>68</v>
      </c>
      <c r="M3" t="s">
        <v>63</v>
      </c>
      <c r="O3" t="s">
        <v>98</v>
      </c>
      <c r="P3" t="s">
        <v>99</v>
      </c>
      <c r="Q3" t="s">
        <v>100</v>
      </c>
    </row>
    <row r="4" spans="1:18" ht="16.05" customHeight="1" x14ac:dyDescent="0.3">
      <c r="A4" s="7" t="s">
        <v>18</v>
      </c>
      <c r="B4" s="7" t="s">
        <v>14</v>
      </c>
      <c r="C4" s="8">
        <v>2</v>
      </c>
      <c r="D4" s="7" t="s">
        <v>8</v>
      </c>
      <c r="E4" s="9">
        <v>45036.965277777781</v>
      </c>
      <c r="F4" s="8">
        <v>50.408475430000003</v>
      </c>
      <c r="G4" s="7" t="s">
        <v>7</v>
      </c>
      <c r="H4" s="7" t="s">
        <v>40</v>
      </c>
      <c r="I4" s="3" t="s">
        <v>41</v>
      </c>
      <c r="J4" s="7" t="s">
        <v>8</v>
      </c>
      <c r="K4" s="7" t="s">
        <v>61</v>
      </c>
      <c r="L4" t="s">
        <v>69</v>
      </c>
      <c r="M4" t="s">
        <v>63</v>
      </c>
      <c r="O4"/>
      <c r="P4"/>
      <c r="Q4"/>
    </row>
    <row r="5" spans="1:18" ht="16.05" customHeight="1" x14ac:dyDescent="0.3">
      <c r="A5" s="7" t="s">
        <v>18</v>
      </c>
      <c r="B5" s="7" t="s">
        <v>14</v>
      </c>
      <c r="C5" s="8">
        <v>3</v>
      </c>
      <c r="D5" s="7" t="s">
        <v>9</v>
      </c>
      <c r="E5" s="9">
        <v>45038.010416666664</v>
      </c>
      <c r="F5" s="8">
        <v>77.095315360000001</v>
      </c>
      <c r="G5" s="7" t="s">
        <v>7</v>
      </c>
      <c r="H5" s="3" t="s">
        <v>121</v>
      </c>
      <c r="I5" s="3" t="s">
        <v>122</v>
      </c>
      <c r="J5" s="7" t="s">
        <v>9</v>
      </c>
      <c r="K5" s="7" t="s">
        <v>63</v>
      </c>
      <c r="L5" t="s">
        <v>68</v>
      </c>
      <c r="M5" t="s">
        <v>63</v>
      </c>
      <c r="O5" t="s">
        <v>99</v>
      </c>
      <c r="P5" t="s">
        <v>100</v>
      </c>
      <c r="Q5" t="s">
        <v>101</v>
      </c>
    </row>
    <row r="6" spans="1:18" ht="16.05" customHeight="1" x14ac:dyDescent="0.3">
      <c r="A6" s="7" t="s">
        <v>18</v>
      </c>
      <c r="B6" s="7" t="s">
        <v>14</v>
      </c>
      <c r="C6" s="8">
        <v>4</v>
      </c>
      <c r="D6" s="7" t="s">
        <v>9</v>
      </c>
      <c r="E6" s="9">
        <v>45038.784722222219</v>
      </c>
      <c r="F6" s="8">
        <v>269.83360379999999</v>
      </c>
      <c r="G6" s="7" t="s">
        <v>7</v>
      </c>
      <c r="H6" s="3" t="s">
        <v>123</v>
      </c>
      <c r="I6" s="3" t="s">
        <v>124</v>
      </c>
      <c r="J6" t="s">
        <v>61</v>
      </c>
      <c r="K6" s="7" t="s">
        <v>63</v>
      </c>
      <c r="L6" t="s">
        <v>61</v>
      </c>
      <c r="M6" t="s">
        <v>63</v>
      </c>
      <c r="O6" t="s">
        <v>125</v>
      </c>
      <c r="P6" t="s">
        <v>102</v>
      </c>
      <c r="Q6" t="s">
        <v>103</v>
      </c>
    </row>
    <row r="7" spans="1:18" ht="16.05" customHeight="1" x14ac:dyDescent="0.3">
      <c r="A7" s="7" t="s">
        <v>18</v>
      </c>
      <c r="B7" s="7" t="s">
        <v>14</v>
      </c>
      <c r="C7" s="8">
        <v>5</v>
      </c>
      <c r="D7" s="7" t="s">
        <v>9</v>
      </c>
      <c r="E7" s="9">
        <v>45038.527777777781</v>
      </c>
      <c r="F7" s="8">
        <v>108.229962</v>
      </c>
      <c r="G7" s="7" t="s">
        <v>7</v>
      </c>
      <c r="H7" s="7" t="s">
        <v>42</v>
      </c>
      <c r="I7" s="3" t="s">
        <v>43</v>
      </c>
      <c r="J7" t="s">
        <v>9</v>
      </c>
      <c r="K7" t="s">
        <v>62</v>
      </c>
      <c r="L7" t="s">
        <v>69</v>
      </c>
      <c r="M7" t="s">
        <v>63</v>
      </c>
      <c r="O7" t="s">
        <v>99</v>
      </c>
      <c r="P7" t="s">
        <v>100</v>
      </c>
      <c r="Q7" t="s">
        <v>101</v>
      </c>
    </row>
    <row r="8" spans="1:18" ht="16.05" customHeight="1" thickBot="1" x14ac:dyDescent="0.35">
      <c r="A8" s="13"/>
      <c r="B8" s="13"/>
      <c r="C8" s="13"/>
      <c r="D8" s="14"/>
      <c r="E8" s="13"/>
      <c r="F8" s="13"/>
      <c r="G8" s="13"/>
      <c r="H8" s="13"/>
      <c r="I8" s="13"/>
      <c r="J8" s="13"/>
      <c r="K8" s="13"/>
      <c r="L8" s="13"/>
    </row>
    <row r="9" spans="1:18" ht="16.05" customHeight="1" x14ac:dyDescent="0.3">
      <c r="A9" s="2" t="s">
        <v>1</v>
      </c>
      <c r="B9" s="34" t="s">
        <v>72</v>
      </c>
      <c r="C9" s="35"/>
      <c r="D9" s="34" t="s">
        <v>73</v>
      </c>
      <c r="E9" s="36"/>
      <c r="F9" s="35"/>
      <c r="G9" s="28" t="s">
        <v>74</v>
      </c>
      <c r="H9" s="29"/>
      <c r="I9" s="29"/>
      <c r="J9" s="29"/>
      <c r="K9" s="29"/>
      <c r="L9" s="30"/>
    </row>
    <row r="10" spans="1:18" ht="16.05" customHeight="1" x14ac:dyDescent="0.3">
      <c r="A10" s="2"/>
      <c r="B10" s="15" t="s">
        <v>75</v>
      </c>
      <c r="C10" s="2" t="s">
        <v>10</v>
      </c>
      <c r="D10" s="31" t="s">
        <v>75</v>
      </c>
      <c r="E10" s="32"/>
      <c r="F10" s="6" t="s">
        <v>10</v>
      </c>
      <c r="G10" s="16" t="s">
        <v>76</v>
      </c>
      <c r="H10" s="17" t="s">
        <v>77</v>
      </c>
      <c r="I10" s="17" t="s">
        <v>78</v>
      </c>
      <c r="J10" s="17" t="s">
        <v>79</v>
      </c>
      <c r="K10" s="18" t="s">
        <v>80</v>
      </c>
      <c r="L10" s="19" t="s">
        <v>81</v>
      </c>
      <c r="M10" s="6" t="s">
        <v>90</v>
      </c>
      <c r="N10" s="25" t="s">
        <v>89</v>
      </c>
      <c r="O10" s="25" t="s">
        <v>85</v>
      </c>
      <c r="P10" s="25" t="s">
        <v>86</v>
      </c>
      <c r="Q10" s="25" t="s">
        <v>87</v>
      </c>
      <c r="R10" s="25" t="s">
        <v>88</v>
      </c>
    </row>
    <row r="11" spans="1:18" ht="16.05" customHeight="1" x14ac:dyDescent="0.3">
      <c r="A11" s="2">
        <v>0</v>
      </c>
      <c r="B11" s="15">
        <v>0</v>
      </c>
      <c r="C11" s="2">
        <v>0</v>
      </c>
      <c r="D11" s="31">
        <f>IF(ISNUMBER( SEARCH(#REF!,#REF!)), 1, 0)+IF(ISNUMBER( SEARCH(#REF!,#REF!)), 1, 0)+IF(ISNUMBER( SEARCH(#REF!,#REF!)), 1, 0)</f>
        <v>0</v>
      </c>
      <c r="E11" s="32"/>
      <c r="F11" s="6">
        <f>IF(ISNUMBER( SEARCH(#REF!,#REF!)), 1, 0)+IF(ISNUMBER( SEARCH(#REF!,#REF!)), 1, 0)+IF(ISNUMBER( SEARCH(#REF!,#REF!)), 1, 0)</f>
        <v>0</v>
      </c>
      <c r="G11">
        <v>1</v>
      </c>
      <c r="H11">
        <v>1</v>
      </c>
      <c r="I11">
        <v>1</v>
      </c>
      <c r="J11">
        <v>1</v>
      </c>
      <c r="K11">
        <v>0</v>
      </c>
      <c r="L11" s="20">
        <f>SUM(G11:K11)</f>
        <v>4</v>
      </c>
      <c r="M11">
        <f>MEDIAN($L$11:$L$16)</f>
        <v>3</v>
      </c>
      <c r="N11">
        <f>SUM(G11,H11,J11,K11)</f>
        <v>3</v>
      </c>
      <c r="O11">
        <f>IF(AND(N11 &gt;= M11, I11 = 1), 1, 0)</f>
        <v>1</v>
      </c>
      <c r="P11">
        <f>IF(OR(AND(N11 &gt;= M11, I11 = 0), AND(N11 &lt; M11, I11 = 1)), 1, 0)</f>
        <v>0</v>
      </c>
      <c r="Q11">
        <f>IF(AND(N11 &lt; M11, I11 = 0), 1, 0)</f>
        <v>0</v>
      </c>
      <c r="R11">
        <v>0</v>
      </c>
    </row>
    <row r="12" spans="1:18" ht="16.05" customHeight="1" x14ac:dyDescent="0.3">
      <c r="A12" s="2">
        <v>1</v>
      </c>
      <c r="B12" s="15">
        <v>0</v>
      </c>
      <c r="C12" s="2">
        <v>0</v>
      </c>
      <c r="D12" s="31">
        <f t="shared" ref="D12" si="0">IF(ISNUMBER( SEARCH(#REF!,#REF!)), 1, 0)+IF(ISNUMBER( SEARCH(#REF!,#REF!)), 1, 0)+IF(ISNUMBER( SEARCH(#REF!,#REF!)), 1, 0)</f>
        <v>0</v>
      </c>
      <c r="E12" s="32"/>
      <c r="F12" s="6">
        <f>IF(ISNUMBER( SEARCH(#REF!,#REF!)), 1, 0)+IF(ISNUMBER( SEARCH(#REF!,#REF!)), 1, 0)+IF(ISNUMBER( SEARCH(#REF!,#REF!)), 1, 0)</f>
        <v>0</v>
      </c>
      <c r="G12">
        <v>0</v>
      </c>
      <c r="H12">
        <v>1</v>
      </c>
      <c r="I12">
        <v>0</v>
      </c>
      <c r="J12">
        <v>1</v>
      </c>
      <c r="K12">
        <v>0</v>
      </c>
      <c r="L12" s="20">
        <f t="shared" ref="L12:L16" si="1">SUM(G12:K12)</f>
        <v>2</v>
      </c>
      <c r="M12">
        <f t="shared" ref="M12:M16" si="2">MEDIAN($L$11:$L$16)</f>
        <v>3</v>
      </c>
      <c r="N12">
        <f t="shared" ref="N12:N16" si="3">SUM(G12,H12,J12,K12)</f>
        <v>2</v>
      </c>
      <c r="O12">
        <f t="shared" ref="O12:O16" si="4">IF(AND(N12 &gt;= M12, I12 = 1), 1, 0)</f>
        <v>0</v>
      </c>
      <c r="P12">
        <f t="shared" ref="P12:P16" si="5">IF(OR(AND(N12 &gt;= M12, I12 = 0), AND(N12 &lt; M12, I12 = 1)), 1, 0)</f>
        <v>0</v>
      </c>
      <c r="Q12">
        <f t="shared" ref="Q12:Q16" si="6">IF(AND(N12 &lt; M12, I12 = 0), 1, 0)</f>
        <v>1</v>
      </c>
      <c r="R12">
        <v>0</v>
      </c>
    </row>
    <row r="13" spans="1:18" ht="16.05" customHeight="1" x14ac:dyDescent="0.3">
      <c r="A13" s="2">
        <v>2</v>
      </c>
      <c r="B13" s="15">
        <v>0</v>
      </c>
      <c r="C13" s="2">
        <v>0</v>
      </c>
      <c r="D13" s="31">
        <f t="shared" ref="D13" si="7">IF(ISNUMBER( SEARCH(#REF!,#REF!)), 1, 0)+IF(ISNUMBER( SEARCH(#REF!,#REF!)), 1, 0)+IF(ISNUMBER( SEARCH(#REF!,#REF!)), 1, 0)</f>
        <v>0</v>
      </c>
      <c r="E13" s="32"/>
      <c r="F13" s="6">
        <f t="shared" ref="F13" si="8">IF(ISNUMBER( SEARCH(#REF!,#REF!)), 1, 0)+IF(ISNUMBER( SEARCH(#REF!,#REF!)), 1, 0)+IF(ISNUMBER( SEARCH(#REF!,#REF!)), 1, 0)</f>
        <v>0</v>
      </c>
      <c r="G13">
        <v>1</v>
      </c>
      <c r="H13">
        <v>1</v>
      </c>
      <c r="I13">
        <v>0</v>
      </c>
      <c r="J13">
        <v>1</v>
      </c>
      <c r="K13">
        <v>0</v>
      </c>
      <c r="L13" s="20">
        <f t="shared" si="1"/>
        <v>3</v>
      </c>
      <c r="M13">
        <f t="shared" si="2"/>
        <v>3</v>
      </c>
      <c r="N13">
        <f t="shared" si="3"/>
        <v>3</v>
      </c>
      <c r="O13">
        <f t="shared" si="4"/>
        <v>0</v>
      </c>
      <c r="P13">
        <f t="shared" si="5"/>
        <v>1</v>
      </c>
      <c r="Q13">
        <f t="shared" si="6"/>
        <v>0</v>
      </c>
      <c r="R13">
        <v>0</v>
      </c>
    </row>
    <row r="14" spans="1:18" ht="16.05" customHeight="1" x14ac:dyDescent="0.3">
      <c r="A14" s="2">
        <v>3</v>
      </c>
      <c r="B14" s="15">
        <v>0</v>
      </c>
      <c r="C14" s="2">
        <v>0</v>
      </c>
      <c r="D14" s="31">
        <f t="shared" ref="D14" si="9">IF(ISNUMBER( SEARCH(#REF!,#REF!)), 1, 0)+IF(ISNUMBER( SEARCH(#REF!,#REF!)), 1, 0)+IF(ISNUMBER( SEARCH(#REF!,#REF!)), 1, 0)</f>
        <v>0</v>
      </c>
      <c r="E14" s="32"/>
      <c r="F14" s="6">
        <f t="shared" ref="F14" si="10">IF(ISNUMBER( SEARCH(#REF!,#REF!)), 1, 0)+IF(ISNUMBER( SEARCH(#REF!,#REF!)), 1, 0)+IF(ISNUMBER( SEARCH(#REF!,#REF!)), 1, 0)</f>
        <v>0</v>
      </c>
      <c r="G14">
        <v>1</v>
      </c>
      <c r="H14">
        <v>1</v>
      </c>
      <c r="I14">
        <v>1</v>
      </c>
      <c r="J14">
        <v>0</v>
      </c>
      <c r="K14">
        <v>0</v>
      </c>
      <c r="L14" s="20">
        <f t="shared" si="1"/>
        <v>3</v>
      </c>
      <c r="M14">
        <f t="shared" si="2"/>
        <v>3</v>
      </c>
      <c r="N14">
        <f t="shared" si="3"/>
        <v>2</v>
      </c>
      <c r="O14">
        <f t="shared" si="4"/>
        <v>0</v>
      </c>
      <c r="P14">
        <f t="shared" si="5"/>
        <v>1</v>
      </c>
      <c r="Q14">
        <f t="shared" si="6"/>
        <v>0</v>
      </c>
      <c r="R14">
        <v>0</v>
      </c>
    </row>
    <row r="15" spans="1:18" ht="16.05" customHeight="1" x14ac:dyDescent="0.3">
      <c r="A15" s="2">
        <v>4</v>
      </c>
      <c r="B15" s="15">
        <v>0</v>
      </c>
      <c r="C15" s="2">
        <v>0</v>
      </c>
      <c r="D15" s="31">
        <f t="shared" ref="D15" si="11">IF(ISNUMBER( SEARCH(#REF!,#REF!)), 1, 0)+IF(ISNUMBER( SEARCH(#REF!,#REF!)), 1, 0)+IF(ISNUMBER( SEARCH(#REF!,#REF!)), 1, 0)</f>
        <v>0</v>
      </c>
      <c r="E15" s="32"/>
      <c r="F15" s="6">
        <f t="shared" ref="F15" si="12">IF(ISNUMBER( SEARCH(#REF!,#REF!)), 1, 0)+IF(ISNUMBER( SEARCH(#REF!,#REF!)), 1, 0)+IF(ISNUMBER( SEARCH(#REF!,#REF!)), 1, 0)</f>
        <v>0</v>
      </c>
      <c r="G15">
        <v>0</v>
      </c>
      <c r="H15">
        <v>1</v>
      </c>
      <c r="I15">
        <v>0</v>
      </c>
      <c r="J15">
        <v>1</v>
      </c>
      <c r="K15">
        <v>1</v>
      </c>
      <c r="L15" s="20">
        <f t="shared" si="1"/>
        <v>3</v>
      </c>
      <c r="M15">
        <f t="shared" si="2"/>
        <v>3</v>
      </c>
      <c r="N15">
        <f t="shared" si="3"/>
        <v>3</v>
      </c>
      <c r="O15">
        <f t="shared" si="4"/>
        <v>0</v>
      </c>
      <c r="P15">
        <f t="shared" si="5"/>
        <v>1</v>
      </c>
      <c r="Q15">
        <f t="shared" si="6"/>
        <v>0</v>
      </c>
      <c r="R15">
        <v>0</v>
      </c>
    </row>
    <row r="16" spans="1:18" ht="16.05" customHeight="1" x14ac:dyDescent="0.3">
      <c r="A16" s="2">
        <v>5</v>
      </c>
      <c r="B16" s="15">
        <v>0</v>
      </c>
      <c r="C16" s="2">
        <v>0</v>
      </c>
      <c r="D16" s="31">
        <f t="shared" ref="D16" si="13">IF(ISNUMBER( SEARCH(#REF!,#REF!)), 1, 0)+IF(ISNUMBER( SEARCH(#REF!,#REF!)), 1, 0)+IF(ISNUMBER( SEARCH(#REF!,#REF!)), 1, 0)</f>
        <v>0</v>
      </c>
      <c r="E16" s="32"/>
      <c r="F16" s="6">
        <f t="shared" ref="F16" si="14">IF(ISNUMBER( SEARCH(#REF!,#REF!)), 1, 0)+IF(ISNUMBER( SEARCH(#REF!,#REF!)), 1, 0)+IF(ISNUMBER( SEARCH(#REF!,#REF!)), 1, 0)</f>
        <v>0</v>
      </c>
      <c r="G16">
        <v>1</v>
      </c>
      <c r="H16">
        <v>1</v>
      </c>
      <c r="I16">
        <v>1</v>
      </c>
      <c r="J16">
        <v>1</v>
      </c>
      <c r="K16">
        <v>1</v>
      </c>
      <c r="L16" s="20">
        <f t="shared" si="1"/>
        <v>5</v>
      </c>
      <c r="M16">
        <f t="shared" si="2"/>
        <v>3</v>
      </c>
      <c r="N16">
        <f t="shared" si="3"/>
        <v>4</v>
      </c>
      <c r="O16">
        <f t="shared" si="4"/>
        <v>1</v>
      </c>
      <c r="P16">
        <f t="shared" si="5"/>
        <v>0</v>
      </c>
      <c r="Q16">
        <f t="shared" si="6"/>
        <v>0</v>
      </c>
      <c r="R16">
        <v>0</v>
      </c>
    </row>
    <row r="17" spans="1:18" ht="16.05" customHeight="1" x14ac:dyDescent="0.3">
      <c r="I17" s="6"/>
      <c r="N17"/>
      <c r="O17">
        <f>SUM(O11:O16)</f>
        <v>2</v>
      </c>
      <c r="P17">
        <f>SUM(P11:P16)</f>
        <v>3</v>
      </c>
      <c r="Q17">
        <f>SUM(Q11:Q16)</f>
        <v>1</v>
      </c>
      <c r="R17">
        <f>SUM(R11:R16)</f>
        <v>0</v>
      </c>
    </row>
    <row r="18" spans="1:18" ht="16.05" customHeight="1" x14ac:dyDescent="0.3">
      <c r="A18" s="33" t="s">
        <v>83</v>
      </c>
      <c r="B18" s="33"/>
      <c r="C18" s="33"/>
      <c r="D18" s="33"/>
      <c r="E18" s="33" t="s">
        <v>84</v>
      </c>
      <c r="F18" s="33"/>
      <c r="G18" s="33"/>
      <c r="H18" s="33"/>
      <c r="I18" s="6"/>
    </row>
    <row r="19" spans="1:18" ht="16.05" customHeight="1" x14ac:dyDescent="0.3">
      <c r="A19" s="2" t="s">
        <v>85</v>
      </c>
      <c r="B19" s="6" t="s">
        <v>86</v>
      </c>
      <c r="C19" s="2" t="s">
        <v>87</v>
      </c>
      <c r="D19" s="6" t="s">
        <v>88</v>
      </c>
      <c r="E19" s="2" t="s">
        <v>85</v>
      </c>
      <c r="F19" s="6" t="s">
        <v>86</v>
      </c>
      <c r="G19" s="2" t="s">
        <v>87</v>
      </c>
      <c r="H19" s="6" t="s">
        <v>88</v>
      </c>
      <c r="I19" s="6"/>
    </row>
    <row r="20" spans="1:18" x14ac:dyDescent="0.3">
      <c r="A20" s="2">
        <f>IF(AND(J2=L2, K2=M2), 1, 0)</f>
        <v>1</v>
      </c>
      <c r="B20" s="2">
        <v>0</v>
      </c>
      <c r="C20" s="2">
        <v>0</v>
      </c>
      <c r="D20" s="2">
        <f>IF(OR( COUNTIF($M$2:$M$19,#REF!) &gt; 0, COUNTIF($N$2:$N$19,#REF!) &gt; 0), 1, 0)</f>
        <v>0</v>
      </c>
      <c r="E20" s="21">
        <f>IF(AND(COUNTIF(O2:Q2,"*"&amp;J2&amp;"*"), COUNTIF(O2:Q2,"*"&amp;K2&amp;"*")), 1, 0)</f>
        <v>0</v>
      </c>
      <c r="F20" s="21">
        <f>IF(OR(COUNTIF(O2:Q2,"*"&amp;J2&amp;"*"), COUNTIF(O2:Q2,"*"&amp;K2&amp;"*")), 1, 0)-IF(AND(COUNTIF(O2:Q2,"*"&amp;J2&amp;"*"), COUNTIF(O2:Q2,"*"&amp;K2&amp;"*")), 1, 0)</f>
        <v>1</v>
      </c>
      <c r="G20" s="2">
        <f>IF(AND(NOT(COUNTIF(O2:Q2, "*" &amp; J2 &amp; "*")), NOT(COUNTIF(O2:Q2, "*" &amp; K2 &amp; "*"))), 1, 0)</f>
        <v>0</v>
      </c>
      <c r="H20" s="2">
        <v>0</v>
      </c>
    </row>
    <row r="21" spans="1:18" x14ac:dyDescent="0.3">
      <c r="A21" s="2">
        <f t="shared" ref="A21:A25" si="15">IF(AND(J3=L3, K3=M3), 1, 0)</f>
        <v>0</v>
      </c>
      <c r="B21" s="2">
        <f t="shared" ref="B21:B25" si="16">IF(OR(K3=M3, J3=L3), 1, 0)</f>
        <v>0</v>
      </c>
      <c r="C21" s="2">
        <f t="shared" ref="C21:C25" si="17">IF(OR(COUNTIF($M$2:$M$7, K3) &gt; 0, COUNTIF($L$2:$L$7, J3) &gt; 0), 1, 0)</f>
        <v>1</v>
      </c>
      <c r="D21" s="2">
        <f t="shared" ref="D21:D22" si="18">IF(OR( COUNTIF($M$2:$M$19,#REF!) &gt; 0, COUNTIF($N$2:$N$19,#REF!) &gt; 0), 1, 0)</f>
        <v>0</v>
      </c>
      <c r="E21" s="21">
        <f t="shared" ref="E21:E25" si="19">IF(AND(COUNTIF(O3:Q3,"*"&amp;J3&amp;"*"), COUNTIF(O3:Q3,"*"&amp;K3&amp;"*")), 1, 0)</f>
        <v>1</v>
      </c>
      <c r="F21" s="21">
        <f t="shared" ref="F21:F25" si="20">IF(OR(COUNTIF(O3:Q3,"*"&amp;J3&amp;"*"), COUNTIF(O3:Q3,"*"&amp;K3&amp;"*")), 1, 0)-IF(AND(COUNTIF(O3:Q3,"*"&amp;J3&amp;"*"), COUNTIF(O3:Q3,"*"&amp;K3&amp;"*")), 1, 0)</f>
        <v>0</v>
      </c>
      <c r="G21" s="2">
        <f t="shared" ref="G21:G25" si="21">IF(AND(NOT(COUNTIF(O3:Q3, "*" &amp; J3 &amp; "*")), NOT(COUNTIF(O3:Q3, "*" &amp; K3 &amp; "*"))), 1, 0)</f>
        <v>0</v>
      </c>
      <c r="H21" s="2">
        <v>0</v>
      </c>
      <c r="J21"/>
    </row>
    <row r="22" spans="1:18" x14ac:dyDescent="0.3">
      <c r="A22" s="2">
        <f t="shared" si="15"/>
        <v>0</v>
      </c>
      <c r="B22" s="2">
        <f t="shared" si="16"/>
        <v>0</v>
      </c>
      <c r="C22" s="2">
        <f t="shared" si="17"/>
        <v>0</v>
      </c>
      <c r="D22" s="2">
        <f t="shared" si="18"/>
        <v>0</v>
      </c>
      <c r="E22" s="21">
        <f t="shared" si="19"/>
        <v>0</v>
      </c>
      <c r="F22" s="21">
        <f t="shared" si="20"/>
        <v>0</v>
      </c>
      <c r="G22" s="2">
        <f t="shared" si="21"/>
        <v>1</v>
      </c>
      <c r="H22" s="2">
        <v>0</v>
      </c>
    </row>
    <row r="23" spans="1:18" x14ac:dyDescent="0.3">
      <c r="A23" s="2">
        <f t="shared" si="15"/>
        <v>0</v>
      </c>
      <c r="B23" s="2">
        <f t="shared" si="16"/>
        <v>1</v>
      </c>
      <c r="C23" s="2">
        <v>0</v>
      </c>
      <c r="D23" s="2">
        <v>0</v>
      </c>
      <c r="E23" s="21">
        <f t="shared" si="19"/>
        <v>1</v>
      </c>
      <c r="F23" s="21">
        <f t="shared" si="20"/>
        <v>0</v>
      </c>
      <c r="G23" s="2">
        <f t="shared" si="21"/>
        <v>0</v>
      </c>
      <c r="H23" s="2">
        <v>0</v>
      </c>
    </row>
    <row r="24" spans="1:18" x14ac:dyDescent="0.3">
      <c r="A24" s="2">
        <f t="shared" si="15"/>
        <v>1</v>
      </c>
      <c r="B24" s="2">
        <f t="shared" si="16"/>
        <v>1</v>
      </c>
      <c r="C24" s="2">
        <v>0</v>
      </c>
      <c r="D24" s="2">
        <f t="shared" ref="D24:D25" si="22">IF(OR( COUNTIF($M$2:$M$19,#REF!) &gt; 0, COUNTIF($N$2:$N$19,#REF!) &gt; 0), 1, 0)</f>
        <v>0</v>
      </c>
      <c r="E24" s="21">
        <f t="shared" si="19"/>
        <v>0</v>
      </c>
      <c r="F24" s="21">
        <f t="shared" si="20"/>
        <v>1</v>
      </c>
      <c r="G24" s="2">
        <f t="shared" si="21"/>
        <v>0</v>
      </c>
      <c r="H24" s="2">
        <v>0</v>
      </c>
    </row>
    <row r="25" spans="1:18" x14ac:dyDescent="0.3">
      <c r="A25" s="2">
        <f t="shared" si="15"/>
        <v>0</v>
      </c>
      <c r="B25" s="2">
        <f t="shared" si="16"/>
        <v>0</v>
      </c>
      <c r="C25" s="2">
        <f t="shared" si="17"/>
        <v>1</v>
      </c>
      <c r="D25" s="2">
        <f t="shared" si="22"/>
        <v>0</v>
      </c>
      <c r="E25" s="21">
        <f t="shared" si="19"/>
        <v>0</v>
      </c>
      <c r="F25" s="21">
        <f t="shared" si="20"/>
        <v>1</v>
      </c>
      <c r="G25" s="2">
        <f t="shared" si="21"/>
        <v>0</v>
      </c>
      <c r="H25" s="2">
        <v>0</v>
      </c>
    </row>
    <row r="26" spans="1:18" x14ac:dyDescent="0.3">
      <c r="A26" s="22">
        <f t="shared" ref="A26:G26" si="23">SUM(A20:A25)</f>
        <v>2</v>
      </c>
      <c r="B26" s="22">
        <f t="shared" si="23"/>
        <v>2</v>
      </c>
      <c r="C26" s="22">
        <f t="shared" si="23"/>
        <v>2</v>
      </c>
      <c r="D26" s="22">
        <f t="shared" si="23"/>
        <v>0</v>
      </c>
      <c r="E26" s="23">
        <f t="shared" si="23"/>
        <v>2</v>
      </c>
      <c r="F26" s="24">
        <f t="shared" si="23"/>
        <v>3</v>
      </c>
      <c r="G26" s="22">
        <f t="shared" si="23"/>
        <v>1</v>
      </c>
      <c r="H26" s="22"/>
    </row>
  </sheetData>
  <mergeCells count="12">
    <mergeCell ref="G9:L9"/>
    <mergeCell ref="D10:E10"/>
    <mergeCell ref="D11:E11"/>
    <mergeCell ref="D12:E12"/>
    <mergeCell ref="A18:D18"/>
    <mergeCell ref="E18:H18"/>
    <mergeCell ref="D13:E13"/>
    <mergeCell ref="D14:E14"/>
    <mergeCell ref="D15:E15"/>
    <mergeCell ref="D16:E16"/>
    <mergeCell ref="B9:C9"/>
    <mergeCell ref="D9:F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7309-11C8-4CEF-BAC1-5A5D9F98733E}">
  <dimension ref="A1:R26"/>
  <sheetViews>
    <sheetView zoomScale="54" workbookViewId="0">
      <selection activeCell="D27" sqref="D27"/>
    </sheetView>
  </sheetViews>
  <sheetFormatPr defaultRowHeight="15" customHeight="1" x14ac:dyDescent="0.3"/>
  <cols>
    <col min="5" max="5" width="19.33203125" customWidth="1"/>
    <col min="7" max="7" width="14.88671875" customWidth="1"/>
    <col min="8" max="8" width="14.5546875" style="1" customWidth="1"/>
    <col min="9" max="9" width="20.5546875" customWidth="1"/>
    <col min="10" max="10" width="43.109375" customWidth="1"/>
    <col min="12" max="12" width="47.6640625" bestFit="1" customWidth="1"/>
  </cols>
  <sheetData>
    <row r="1" spans="1:18" ht="15" customHeight="1" x14ac:dyDescent="0.3">
      <c r="A1" s="3" t="s">
        <v>0</v>
      </c>
      <c r="B1" s="3" t="s">
        <v>13</v>
      </c>
      <c r="C1" s="3" t="s">
        <v>1</v>
      </c>
      <c r="D1" s="3" t="s">
        <v>11</v>
      </c>
      <c r="E1" s="3" t="s">
        <v>2</v>
      </c>
      <c r="F1" s="3" t="s">
        <v>3</v>
      </c>
      <c r="G1" s="3" t="s">
        <v>4</v>
      </c>
      <c r="H1" s="3" t="s">
        <v>5</v>
      </c>
      <c r="I1" s="3" t="s">
        <v>6</v>
      </c>
      <c r="J1" s="3" t="s">
        <v>12</v>
      </c>
      <c r="K1" s="3" t="s">
        <v>10</v>
      </c>
      <c r="L1" s="12" t="s">
        <v>70</v>
      </c>
      <c r="M1" s="12" t="s">
        <v>71</v>
      </c>
      <c r="O1" s="27" t="s">
        <v>92</v>
      </c>
      <c r="P1" s="27" t="s">
        <v>93</v>
      </c>
      <c r="Q1" s="27" t="s">
        <v>94</v>
      </c>
    </row>
    <row r="2" spans="1:18" ht="15" customHeight="1" x14ac:dyDescent="0.3">
      <c r="A2" s="3" t="s">
        <v>18</v>
      </c>
      <c r="B2" s="3" t="s">
        <v>17</v>
      </c>
      <c r="C2" s="4">
        <v>0</v>
      </c>
      <c r="D2" s="3" t="s">
        <v>19</v>
      </c>
      <c r="E2" s="5">
        <v>45037.479166666664</v>
      </c>
      <c r="F2" s="4">
        <v>28.51158113</v>
      </c>
      <c r="G2" s="3" t="s">
        <v>20</v>
      </c>
      <c r="H2" s="3" t="s">
        <v>21</v>
      </c>
      <c r="I2" s="3" t="s">
        <v>22</v>
      </c>
      <c r="J2" t="s">
        <v>66</v>
      </c>
      <c r="K2" s="3" t="s">
        <v>63</v>
      </c>
      <c r="L2" t="s">
        <v>9</v>
      </c>
      <c r="M2" t="s">
        <v>63</v>
      </c>
      <c r="O2" t="s">
        <v>104</v>
      </c>
      <c r="P2" t="s">
        <v>95</v>
      </c>
      <c r="Q2" t="s">
        <v>105</v>
      </c>
    </row>
    <row r="3" spans="1:18" ht="15" customHeight="1" x14ac:dyDescent="0.3">
      <c r="A3" s="3" t="s">
        <v>18</v>
      </c>
      <c r="B3" s="3" t="s">
        <v>17</v>
      </c>
      <c r="C3" s="4">
        <v>1</v>
      </c>
      <c r="D3" s="3" t="s">
        <v>9</v>
      </c>
      <c r="E3" s="5">
        <v>45037.75</v>
      </c>
      <c r="F3" s="4">
        <v>87.473530890000006</v>
      </c>
      <c r="G3" s="3" t="s">
        <v>7</v>
      </c>
      <c r="H3" s="3" t="s">
        <v>23</v>
      </c>
      <c r="I3" s="3" t="s">
        <v>24</v>
      </c>
      <c r="J3" t="s">
        <v>68</v>
      </c>
      <c r="K3" s="3" t="s">
        <v>117</v>
      </c>
      <c r="L3" t="s">
        <v>68</v>
      </c>
      <c r="M3" t="s">
        <v>63</v>
      </c>
      <c r="O3" t="s">
        <v>99</v>
      </c>
      <c r="P3" t="s">
        <v>100</v>
      </c>
      <c r="Q3" t="s">
        <v>101</v>
      </c>
    </row>
    <row r="4" spans="1:18" ht="15" customHeight="1" x14ac:dyDescent="0.3">
      <c r="A4" s="3" t="s">
        <v>18</v>
      </c>
      <c r="B4" s="3" t="s">
        <v>17</v>
      </c>
      <c r="C4" s="4">
        <v>2</v>
      </c>
      <c r="D4" s="3" t="s">
        <v>69</v>
      </c>
      <c r="E4" s="5">
        <v>45036.965277777781</v>
      </c>
      <c r="F4" s="4">
        <v>50.408475430000003</v>
      </c>
      <c r="G4" s="3" t="s">
        <v>7</v>
      </c>
      <c r="H4" s="3" t="s">
        <v>119</v>
      </c>
      <c r="I4" s="3" t="s">
        <v>120</v>
      </c>
      <c r="J4" s="3" t="s">
        <v>69</v>
      </c>
      <c r="K4" t="s">
        <v>63</v>
      </c>
      <c r="L4" t="s">
        <v>69</v>
      </c>
      <c r="M4" t="s">
        <v>63</v>
      </c>
      <c r="O4" t="s">
        <v>118</v>
      </c>
    </row>
    <row r="5" spans="1:18" ht="15" customHeight="1" x14ac:dyDescent="0.3">
      <c r="A5" s="3" t="s">
        <v>18</v>
      </c>
      <c r="B5" s="3" t="s">
        <v>17</v>
      </c>
      <c r="C5" s="4">
        <v>3</v>
      </c>
      <c r="D5" s="3" t="s">
        <v>9</v>
      </c>
      <c r="E5" s="5">
        <v>45038.010416666664</v>
      </c>
      <c r="F5" s="4">
        <v>77.095315360000001</v>
      </c>
      <c r="G5" s="3" t="s">
        <v>7</v>
      </c>
      <c r="H5" s="3" t="s">
        <v>25</v>
      </c>
      <c r="I5" s="3" t="s">
        <v>26</v>
      </c>
      <c r="J5" s="3" t="s">
        <v>9</v>
      </c>
      <c r="K5" t="s">
        <v>60</v>
      </c>
      <c r="L5" t="s">
        <v>68</v>
      </c>
      <c r="M5" t="s">
        <v>63</v>
      </c>
      <c r="O5" t="s">
        <v>99</v>
      </c>
      <c r="P5" t="s">
        <v>100</v>
      </c>
      <c r="Q5" t="s">
        <v>101</v>
      </c>
    </row>
    <row r="6" spans="1:18" ht="15" customHeight="1" x14ac:dyDescent="0.3">
      <c r="A6" s="3" t="s">
        <v>18</v>
      </c>
      <c r="B6" s="3" t="s">
        <v>17</v>
      </c>
      <c r="C6" s="4">
        <v>4</v>
      </c>
      <c r="D6" s="3" t="s">
        <v>9</v>
      </c>
      <c r="E6" s="5">
        <v>45038.784722222219</v>
      </c>
      <c r="F6" s="4">
        <v>269.83360379999999</v>
      </c>
      <c r="G6" s="3" t="s">
        <v>7</v>
      </c>
      <c r="H6" s="3" t="s">
        <v>27</v>
      </c>
      <c r="I6" s="3" t="s">
        <v>28</v>
      </c>
      <c r="J6" s="3" t="s">
        <v>68</v>
      </c>
      <c r="K6" t="s">
        <v>9</v>
      </c>
      <c r="L6" t="s">
        <v>61</v>
      </c>
      <c r="M6" t="s">
        <v>63</v>
      </c>
    </row>
    <row r="7" spans="1:18" ht="15" customHeight="1" x14ac:dyDescent="0.3">
      <c r="A7" s="3" t="s">
        <v>18</v>
      </c>
      <c r="B7" s="3" t="s">
        <v>17</v>
      </c>
      <c r="C7" s="4">
        <v>5</v>
      </c>
      <c r="D7" s="3" t="s">
        <v>9</v>
      </c>
      <c r="E7" s="5">
        <v>45038.527777777781</v>
      </c>
      <c r="F7" s="4">
        <v>108.229962</v>
      </c>
      <c r="G7" s="3" t="s">
        <v>7</v>
      </c>
      <c r="H7" s="3" t="s">
        <v>29</v>
      </c>
      <c r="I7" s="3" t="s">
        <v>30</v>
      </c>
      <c r="J7" t="s">
        <v>9</v>
      </c>
      <c r="K7" s="3" t="s">
        <v>60</v>
      </c>
      <c r="L7" t="s">
        <v>69</v>
      </c>
      <c r="M7" t="s">
        <v>63</v>
      </c>
    </row>
    <row r="8" spans="1:18" ht="15" customHeight="1" thickBot="1" x14ac:dyDescent="0.35">
      <c r="A8" s="13"/>
      <c r="B8" s="13"/>
      <c r="C8" s="13"/>
      <c r="D8" s="14"/>
      <c r="E8" s="13"/>
      <c r="F8" s="13"/>
      <c r="G8" s="13"/>
      <c r="H8" s="13"/>
      <c r="I8" s="13"/>
      <c r="J8" s="13"/>
      <c r="K8" s="13"/>
      <c r="L8" s="13"/>
      <c r="M8" s="1" t="s">
        <v>91</v>
      </c>
    </row>
    <row r="9" spans="1:18" ht="15" customHeight="1" x14ac:dyDescent="0.3">
      <c r="A9" s="2" t="s">
        <v>1</v>
      </c>
      <c r="B9" s="34" t="s">
        <v>72</v>
      </c>
      <c r="C9" s="35"/>
      <c r="D9" s="34" t="s">
        <v>73</v>
      </c>
      <c r="E9" s="36"/>
      <c r="F9" s="35"/>
      <c r="G9" s="28" t="s">
        <v>74</v>
      </c>
      <c r="H9" s="29"/>
      <c r="I9" s="29"/>
      <c r="J9" s="29"/>
      <c r="K9" s="29"/>
      <c r="L9" s="30"/>
    </row>
    <row r="10" spans="1:18" ht="15" customHeight="1" x14ac:dyDescent="0.3">
      <c r="A10" s="2"/>
      <c r="B10" s="15" t="s">
        <v>75</v>
      </c>
      <c r="C10" s="2" t="s">
        <v>10</v>
      </c>
      <c r="D10" s="31" t="s">
        <v>75</v>
      </c>
      <c r="E10" s="32"/>
      <c r="F10" s="6" t="s">
        <v>10</v>
      </c>
      <c r="G10" s="16" t="s">
        <v>76</v>
      </c>
      <c r="H10" s="17" t="s">
        <v>77</v>
      </c>
      <c r="I10" s="17" t="s">
        <v>78</v>
      </c>
      <c r="J10" s="17" t="s">
        <v>79</v>
      </c>
      <c r="K10" s="18" t="s">
        <v>80</v>
      </c>
      <c r="L10" s="19" t="s">
        <v>81</v>
      </c>
      <c r="M10" s="26" t="s">
        <v>90</v>
      </c>
      <c r="N10" s="25" t="s">
        <v>89</v>
      </c>
      <c r="O10" s="25" t="s">
        <v>85</v>
      </c>
      <c r="P10" s="25" t="s">
        <v>86</v>
      </c>
      <c r="Q10" s="25" t="s">
        <v>87</v>
      </c>
      <c r="R10" s="25" t="s">
        <v>88</v>
      </c>
    </row>
    <row r="11" spans="1:18" ht="15" customHeight="1" x14ac:dyDescent="0.3">
      <c r="A11" s="2">
        <v>0</v>
      </c>
      <c r="B11" s="15">
        <v>0</v>
      </c>
      <c r="C11" s="2">
        <v>1</v>
      </c>
      <c r="D11" s="31">
        <f>IF(ISNUMBER( SEARCH(#REF!,#REF!)), 1, 0)+IF(ISNUMBER( SEARCH(#REF!,#REF!)), 1, 0)+IF(ISNUMBER( SEARCH(#REF!,#REF!)), 1, 0)</f>
        <v>0</v>
      </c>
      <c r="E11" s="32"/>
      <c r="F11" s="6">
        <f>IF(ISNUMBER( SEARCH(#REF!,#REF!)), 1, 0)+IF(ISNUMBER( SEARCH(#REF!,#REF!)), 1, 0)+IF(ISNUMBER( SEARCH(#REF!,#REF!)), 1, 0)</f>
        <v>0</v>
      </c>
      <c r="G11">
        <v>1</v>
      </c>
      <c r="H11">
        <v>1</v>
      </c>
      <c r="I11">
        <v>1</v>
      </c>
      <c r="J11">
        <v>1</v>
      </c>
      <c r="K11">
        <v>0</v>
      </c>
      <c r="L11" s="20">
        <f>SUM(G11:K11)</f>
        <v>4</v>
      </c>
      <c r="M11">
        <f>MEDIAN($L$11:$L$16)</f>
        <v>3</v>
      </c>
      <c r="N11">
        <f>SUM(G11,H11,J11,K11)</f>
        <v>3</v>
      </c>
      <c r="O11">
        <f>IF(AND(N11 &gt;= M11, I11 = 1), 1, 0)</f>
        <v>1</v>
      </c>
      <c r="P11">
        <f>IF(OR(AND(N11 &gt;= M11, I11 = 0), AND(N11 &lt; M11, I11 = 1)), 1, 0)</f>
        <v>0</v>
      </c>
      <c r="Q11">
        <f>IF(AND(N11 &lt; M11, I11 = 0), 1, 0)</f>
        <v>0</v>
      </c>
      <c r="R11">
        <v>0</v>
      </c>
    </row>
    <row r="12" spans="1:18" ht="15" customHeight="1" x14ac:dyDescent="0.3">
      <c r="A12" s="2">
        <v>1</v>
      </c>
      <c r="B12" s="15">
        <v>0</v>
      </c>
      <c r="C12" s="2">
        <v>0</v>
      </c>
      <c r="D12" s="31">
        <f t="shared" ref="D12" si="0">IF(ISNUMBER( SEARCH(#REF!,#REF!)), 1, 0)+IF(ISNUMBER( SEARCH(#REF!,#REF!)), 1, 0)+IF(ISNUMBER( SEARCH(#REF!,#REF!)), 1, 0)</f>
        <v>0</v>
      </c>
      <c r="E12" s="32"/>
      <c r="F12" s="6">
        <f>IF(ISNUMBER( SEARCH(#REF!,#REF!)), 1, 0)+IF(ISNUMBER( SEARCH(#REF!,#REF!)), 1, 0)+IF(ISNUMBER( SEARCH(#REF!,#REF!)), 1, 0)</f>
        <v>0</v>
      </c>
      <c r="G12">
        <v>1</v>
      </c>
      <c r="H12">
        <v>1</v>
      </c>
      <c r="I12">
        <v>0</v>
      </c>
      <c r="J12">
        <v>1</v>
      </c>
      <c r="K12">
        <v>0</v>
      </c>
      <c r="L12" s="20">
        <f t="shared" ref="L12:L16" si="1">SUM(G12:K12)</f>
        <v>3</v>
      </c>
      <c r="M12">
        <f t="shared" ref="M12:M16" si="2">MEDIAN($L$11:$L$16)</f>
        <v>3</v>
      </c>
      <c r="N12">
        <f t="shared" ref="N12:N16" si="3">SUM(G12,H12,J12,K12)</f>
        <v>3</v>
      </c>
      <c r="O12">
        <f t="shared" ref="O12:O16" si="4">IF(AND(N12 &gt;= M12, I12 = 1), 1, 0)</f>
        <v>0</v>
      </c>
      <c r="P12">
        <f t="shared" ref="P12:P16" si="5">IF(OR(AND(N12 &gt;= M12, I12 = 0), AND(N12 &lt; M12, I12 = 1)), 1, 0)</f>
        <v>1</v>
      </c>
      <c r="Q12">
        <f t="shared" ref="Q12:Q16" si="6">IF(AND(N12 &lt; M12, I12 = 0), 1, 0)</f>
        <v>0</v>
      </c>
      <c r="R12">
        <v>0</v>
      </c>
    </row>
    <row r="13" spans="1:18" ht="15" customHeight="1" x14ac:dyDescent="0.3">
      <c r="A13" s="2">
        <v>2</v>
      </c>
      <c r="B13" s="15">
        <v>0</v>
      </c>
      <c r="C13" s="2">
        <v>0</v>
      </c>
      <c r="D13" s="31">
        <f t="shared" ref="D13" si="7">IF(ISNUMBER( SEARCH(#REF!,#REF!)), 1, 0)+IF(ISNUMBER( SEARCH(#REF!,#REF!)), 1, 0)+IF(ISNUMBER( SEARCH(#REF!,#REF!)), 1, 0)</f>
        <v>0</v>
      </c>
      <c r="E13" s="32"/>
      <c r="F13" s="6">
        <f t="shared" ref="F13" si="8">IF(ISNUMBER( SEARCH(#REF!,#REF!)), 1, 0)+IF(ISNUMBER( SEARCH(#REF!,#REF!)), 1, 0)+IF(ISNUMBER( SEARCH(#REF!,#REF!)), 1, 0)</f>
        <v>0</v>
      </c>
      <c r="G13">
        <v>1</v>
      </c>
      <c r="H13">
        <v>1</v>
      </c>
      <c r="I13">
        <v>1</v>
      </c>
      <c r="J13">
        <v>1</v>
      </c>
      <c r="K13">
        <v>1</v>
      </c>
      <c r="L13" s="20">
        <f t="shared" si="1"/>
        <v>5</v>
      </c>
      <c r="M13">
        <f t="shared" si="2"/>
        <v>3</v>
      </c>
      <c r="N13">
        <f t="shared" si="3"/>
        <v>4</v>
      </c>
      <c r="O13">
        <f t="shared" si="4"/>
        <v>1</v>
      </c>
      <c r="P13">
        <f t="shared" si="5"/>
        <v>0</v>
      </c>
      <c r="Q13">
        <f t="shared" si="6"/>
        <v>0</v>
      </c>
      <c r="R13">
        <v>0</v>
      </c>
    </row>
    <row r="14" spans="1:18" ht="15" customHeight="1" x14ac:dyDescent="0.3">
      <c r="A14" s="2">
        <v>3</v>
      </c>
      <c r="B14" s="15">
        <v>0</v>
      </c>
      <c r="C14" s="2">
        <v>0</v>
      </c>
      <c r="D14" s="31">
        <f t="shared" ref="D14" si="9">IF(ISNUMBER( SEARCH(#REF!,#REF!)), 1, 0)+IF(ISNUMBER( SEARCH(#REF!,#REF!)), 1, 0)+IF(ISNUMBER( SEARCH(#REF!,#REF!)), 1, 0)</f>
        <v>0</v>
      </c>
      <c r="E14" s="32"/>
      <c r="F14" s="6">
        <f t="shared" ref="F14" si="10">IF(ISNUMBER( SEARCH(#REF!,#REF!)), 1, 0)+IF(ISNUMBER( SEARCH(#REF!,#REF!)), 1, 0)+IF(ISNUMBER( SEARCH(#REF!,#REF!)), 1, 0)</f>
        <v>0</v>
      </c>
      <c r="G14">
        <v>1</v>
      </c>
      <c r="H14">
        <v>1</v>
      </c>
      <c r="I14">
        <v>0</v>
      </c>
      <c r="J14">
        <v>1</v>
      </c>
      <c r="K14">
        <v>0</v>
      </c>
      <c r="L14" s="20">
        <f t="shared" si="1"/>
        <v>3</v>
      </c>
      <c r="M14">
        <f t="shared" si="2"/>
        <v>3</v>
      </c>
      <c r="N14">
        <f t="shared" si="3"/>
        <v>3</v>
      </c>
      <c r="O14">
        <f t="shared" si="4"/>
        <v>0</v>
      </c>
      <c r="P14">
        <f t="shared" si="5"/>
        <v>1</v>
      </c>
      <c r="Q14">
        <f t="shared" si="6"/>
        <v>0</v>
      </c>
      <c r="R14">
        <v>0</v>
      </c>
    </row>
    <row r="15" spans="1:18" ht="15" customHeight="1" x14ac:dyDescent="0.3">
      <c r="A15" s="2">
        <v>4</v>
      </c>
      <c r="B15" s="15">
        <v>0</v>
      </c>
      <c r="C15" s="2">
        <v>0</v>
      </c>
      <c r="D15" s="31">
        <f t="shared" ref="D15" si="11">IF(ISNUMBER( SEARCH(#REF!,#REF!)), 1, 0)+IF(ISNUMBER( SEARCH(#REF!,#REF!)), 1, 0)+IF(ISNUMBER( SEARCH(#REF!,#REF!)), 1, 0)</f>
        <v>0</v>
      </c>
      <c r="E15" s="32"/>
      <c r="F15" s="6">
        <f t="shared" ref="F15" si="12">IF(ISNUMBER( SEARCH(#REF!,#REF!)), 1, 0)+IF(ISNUMBER( SEARCH(#REF!,#REF!)), 1, 0)+IF(ISNUMBER( SEARCH(#REF!,#REF!)), 1, 0)</f>
        <v>0</v>
      </c>
      <c r="G15">
        <v>1</v>
      </c>
      <c r="H15">
        <v>0</v>
      </c>
      <c r="I15">
        <v>1</v>
      </c>
      <c r="J15">
        <v>1</v>
      </c>
      <c r="K15">
        <v>0</v>
      </c>
      <c r="L15" s="20">
        <f t="shared" si="1"/>
        <v>3</v>
      </c>
      <c r="M15">
        <f t="shared" si="2"/>
        <v>3</v>
      </c>
      <c r="N15">
        <f t="shared" si="3"/>
        <v>2</v>
      </c>
      <c r="O15">
        <f t="shared" si="4"/>
        <v>0</v>
      </c>
      <c r="P15">
        <f t="shared" si="5"/>
        <v>1</v>
      </c>
      <c r="Q15">
        <f t="shared" si="6"/>
        <v>0</v>
      </c>
      <c r="R15">
        <v>0</v>
      </c>
    </row>
    <row r="16" spans="1:18" ht="15" customHeight="1" x14ac:dyDescent="0.3">
      <c r="A16" s="2">
        <v>5</v>
      </c>
      <c r="B16" s="15">
        <v>0</v>
      </c>
      <c r="C16" s="2">
        <v>0</v>
      </c>
      <c r="D16" s="31">
        <f t="shared" ref="D16" si="13">IF(ISNUMBER( SEARCH(#REF!,#REF!)), 1, 0)+IF(ISNUMBER( SEARCH(#REF!,#REF!)), 1, 0)+IF(ISNUMBER( SEARCH(#REF!,#REF!)), 1, 0)</f>
        <v>0</v>
      </c>
      <c r="E16" s="32"/>
      <c r="F16" s="6">
        <f t="shared" ref="F16" si="14">IF(ISNUMBER( SEARCH(#REF!,#REF!)), 1, 0)+IF(ISNUMBER( SEARCH(#REF!,#REF!)), 1, 0)+IF(ISNUMBER( SEARCH(#REF!,#REF!)), 1, 0)</f>
        <v>0</v>
      </c>
      <c r="G16">
        <v>1</v>
      </c>
      <c r="H16">
        <v>1</v>
      </c>
      <c r="I16">
        <v>0</v>
      </c>
      <c r="J16">
        <v>1</v>
      </c>
      <c r="K16">
        <v>0</v>
      </c>
      <c r="L16" s="20">
        <f t="shared" si="1"/>
        <v>3</v>
      </c>
      <c r="M16">
        <f t="shared" si="2"/>
        <v>3</v>
      </c>
      <c r="N16">
        <f t="shared" si="3"/>
        <v>3</v>
      </c>
      <c r="O16">
        <f t="shared" si="4"/>
        <v>0</v>
      </c>
      <c r="P16">
        <f t="shared" si="5"/>
        <v>1</v>
      </c>
      <c r="Q16">
        <f t="shared" si="6"/>
        <v>0</v>
      </c>
      <c r="R16">
        <v>0</v>
      </c>
    </row>
    <row r="17" spans="1:18" ht="15" customHeight="1" x14ac:dyDescent="0.3">
      <c r="O17">
        <f>SUM(O11:O16)</f>
        <v>2</v>
      </c>
      <c r="P17">
        <f>SUM(P11:P16)</f>
        <v>4</v>
      </c>
      <c r="Q17">
        <f>SUM(Q11:Q16)</f>
        <v>0</v>
      </c>
      <c r="R17">
        <f>SUM(R11:R16)</f>
        <v>0</v>
      </c>
    </row>
    <row r="18" spans="1:18" ht="15" customHeight="1" x14ac:dyDescent="0.3">
      <c r="A18" s="33" t="s">
        <v>83</v>
      </c>
      <c r="B18" s="33"/>
      <c r="C18" s="33"/>
      <c r="D18" s="33"/>
      <c r="E18" s="33" t="s">
        <v>84</v>
      </c>
      <c r="F18" s="33"/>
      <c r="G18" s="33"/>
      <c r="H18" s="33"/>
    </row>
    <row r="19" spans="1:18" ht="15" customHeight="1" x14ac:dyDescent="0.3">
      <c r="A19" s="2" t="s">
        <v>85</v>
      </c>
      <c r="B19" s="6" t="s">
        <v>86</v>
      </c>
      <c r="C19" s="2" t="s">
        <v>87</v>
      </c>
      <c r="D19" s="6" t="s">
        <v>88</v>
      </c>
      <c r="E19" s="2" t="s">
        <v>85</v>
      </c>
      <c r="F19" s="6" t="s">
        <v>86</v>
      </c>
      <c r="G19" s="2" t="s">
        <v>87</v>
      </c>
      <c r="H19" s="6" t="s">
        <v>88</v>
      </c>
    </row>
    <row r="20" spans="1:18" ht="15" customHeight="1" x14ac:dyDescent="0.3">
      <c r="A20" s="2">
        <f>IF(AND(J2=L2, K2=M2), 1, 0)</f>
        <v>0</v>
      </c>
      <c r="B20" s="2">
        <f>IF(OR(K2=M2, J2=L2), 1, 0)</f>
        <v>1</v>
      </c>
      <c r="C20" s="2">
        <v>0</v>
      </c>
      <c r="D20" s="2">
        <f>IF(OR( COUNTIF($M$2:$M$19,#REF!) &gt; 0, COUNTIF($N$2:$N$19,#REF!) &gt; 0), 1, 0)</f>
        <v>0</v>
      </c>
      <c r="E20" s="21">
        <f>IF(AND(COUNTIF(O2:Q2,"*"&amp;J2&amp;"*"), COUNTIF(O2:Q2,"*"&amp;K2&amp;"*")), 1, 0)</f>
        <v>1</v>
      </c>
      <c r="F20" s="21">
        <f>IF(OR(COUNTIF(O2:Q2,"*"&amp;J2&amp;"*"), COUNTIF(O2:Q2,"*"&amp;K2&amp;"*")), 1, 0)-IF(AND(COUNTIF(O2:Q2,"*"&amp;J2&amp;"*"), COUNTIF(O2:Q2,"*"&amp;K2&amp;"*")), 1, 0)</f>
        <v>0</v>
      </c>
      <c r="G20" s="2">
        <f>IF(AND(NOT(COUNTIF(O2:Q2, "*" &amp; J2 &amp; "*")), NOT(COUNTIF(O2:Q2, "*" &amp; K2 &amp; "*"))), 1, 0)</f>
        <v>0</v>
      </c>
      <c r="H20" s="2">
        <v>0</v>
      </c>
    </row>
    <row r="21" spans="1:18" ht="15" customHeight="1" x14ac:dyDescent="0.3">
      <c r="A21" s="2">
        <f t="shared" ref="A21:A25" si="15">IF(AND(J3=L3, K3=M3), 1, 0)</f>
        <v>0</v>
      </c>
      <c r="B21" s="2">
        <f t="shared" ref="B21:B25" si="16">IF(OR(K3=M3, J3=L3), 1, 0)</f>
        <v>1</v>
      </c>
      <c r="C21" s="2">
        <v>0</v>
      </c>
      <c r="D21" s="2">
        <f t="shared" ref="D21:D22" si="17">IF(OR( COUNTIF($M$2:$M$19,#REF!) &gt; 0, COUNTIF($N$2:$N$19,#REF!) &gt; 0), 1, 0)</f>
        <v>0</v>
      </c>
      <c r="E21" s="21">
        <f t="shared" ref="E21:E25" si="18">IF(AND(COUNTIF(O3:Q3,"*"&amp;J3&amp;"*"), COUNTIF(O3:Q3,"*"&amp;K3&amp;"*")), 1, 0)</f>
        <v>0</v>
      </c>
      <c r="F21" s="21">
        <f t="shared" ref="F21:F25" si="19">IF(OR(COUNTIF(O3:Q3,"*"&amp;J3&amp;"*"), COUNTIF(O3:Q3,"*"&amp;K3&amp;"*")), 1, 0)-IF(AND(COUNTIF(O3:Q3,"*"&amp;J3&amp;"*"), COUNTIF(O3:Q3,"*"&amp;K3&amp;"*")), 1, 0)</f>
        <v>0</v>
      </c>
      <c r="G21" s="2">
        <f t="shared" ref="G21:G25" si="20">IF(AND(NOT(COUNTIF(O3:Q3, "*" &amp; J3 &amp; "*")), NOT(COUNTIF(O3:Q3, "*" &amp; K3 &amp; "*"))), 1, 0)</f>
        <v>1</v>
      </c>
      <c r="H21" s="2">
        <v>0</v>
      </c>
    </row>
    <row r="22" spans="1:18" ht="15" customHeight="1" x14ac:dyDescent="0.3">
      <c r="A22" s="2">
        <f t="shared" si="15"/>
        <v>1</v>
      </c>
      <c r="B22" s="2">
        <v>0</v>
      </c>
      <c r="C22" s="2">
        <v>0</v>
      </c>
      <c r="D22" s="2">
        <f t="shared" si="17"/>
        <v>0</v>
      </c>
      <c r="E22" s="21">
        <f t="shared" si="18"/>
        <v>1</v>
      </c>
      <c r="F22" s="21">
        <f t="shared" si="19"/>
        <v>0</v>
      </c>
      <c r="G22" s="2">
        <f t="shared" si="20"/>
        <v>0</v>
      </c>
      <c r="H22" s="2">
        <v>0</v>
      </c>
    </row>
    <row r="23" spans="1:18" ht="15" customHeight="1" x14ac:dyDescent="0.3">
      <c r="A23" s="2">
        <f t="shared" si="15"/>
        <v>0</v>
      </c>
      <c r="B23" s="2">
        <f t="shared" si="16"/>
        <v>0</v>
      </c>
      <c r="C23" s="2">
        <f t="shared" ref="C21:C25" si="21">IF(OR(COUNTIF($M$2:$M$7, K5) &gt; 0, COUNTIF($L$2:$L$7, J5) &gt; 0), 1, 0)</f>
        <v>1</v>
      </c>
      <c r="D23" s="2">
        <v>0</v>
      </c>
      <c r="E23" s="21">
        <f t="shared" si="18"/>
        <v>1</v>
      </c>
      <c r="F23" s="21">
        <f t="shared" si="19"/>
        <v>0</v>
      </c>
      <c r="G23" s="2">
        <f t="shared" si="20"/>
        <v>0</v>
      </c>
      <c r="H23" s="2">
        <v>0</v>
      </c>
    </row>
    <row r="24" spans="1:18" ht="15" customHeight="1" x14ac:dyDescent="0.3">
      <c r="A24" s="2">
        <f t="shared" si="15"/>
        <v>0</v>
      </c>
      <c r="B24" s="2">
        <f t="shared" si="16"/>
        <v>0</v>
      </c>
      <c r="C24" s="2">
        <f t="shared" si="21"/>
        <v>1</v>
      </c>
      <c r="D24" s="2">
        <f t="shared" ref="D24:D25" si="22">IF(OR( COUNTIF($M$2:$M$19,#REF!) &gt; 0, COUNTIF($N$2:$N$19,#REF!) &gt; 0), 1, 0)</f>
        <v>0</v>
      </c>
      <c r="E24" s="21">
        <f t="shared" si="18"/>
        <v>0</v>
      </c>
      <c r="F24" s="21">
        <f t="shared" si="19"/>
        <v>0</v>
      </c>
      <c r="G24" s="2">
        <f t="shared" si="20"/>
        <v>1</v>
      </c>
      <c r="H24" s="2">
        <v>0</v>
      </c>
    </row>
    <row r="25" spans="1:18" ht="15" customHeight="1" x14ac:dyDescent="0.3">
      <c r="A25" s="2">
        <f t="shared" si="15"/>
        <v>0</v>
      </c>
      <c r="B25" s="2">
        <f t="shared" si="16"/>
        <v>0</v>
      </c>
      <c r="C25" s="2">
        <f t="shared" si="21"/>
        <v>1</v>
      </c>
      <c r="D25" s="2">
        <f t="shared" si="22"/>
        <v>0</v>
      </c>
      <c r="E25" s="21">
        <f t="shared" si="18"/>
        <v>0</v>
      </c>
      <c r="F25" s="21">
        <f t="shared" si="19"/>
        <v>0</v>
      </c>
      <c r="G25" s="2">
        <f t="shared" si="20"/>
        <v>1</v>
      </c>
      <c r="H25" s="2">
        <v>0</v>
      </c>
    </row>
    <row r="26" spans="1:18" ht="15" customHeight="1" x14ac:dyDescent="0.3">
      <c r="A26" s="22">
        <f t="shared" ref="A26:G26" si="23">SUM(A20:A25)</f>
        <v>1</v>
      </c>
      <c r="B26" s="22">
        <f t="shared" si="23"/>
        <v>2</v>
      </c>
      <c r="C26" s="22">
        <f t="shared" si="23"/>
        <v>3</v>
      </c>
      <c r="D26" s="22">
        <f t="shared" si="23"/>
        <v>0</v>
      </c>
      <c r="E26" s="23">
        <f t="shared" si="23"/>
        <v>3</v>
      </c>
      <c r="F26" s="24">
        <f t="shared" si="23"/>
        <v>0</v>
      </c>
      <c r="G26" s="22">
        <f t="shared" si="23"/>
        <v>3</v>
      </c>
      <c r="H26" s="22"/>
    </row>
  </sheetData>
  <mergeCells count="12">
    <mergeCell ref="G9:L9"/>
    <mergeCell ref="D10:E10"/>
    <mergeCell ref="D11:E11"/>
    <mergeCell ref="D12:E12"/>
    <mergeCell ref="A18:D18"/>
    <mergeCell ref="E18:H18"/>
    <mergeCell ref="D13:E13"/>
    <mergeCell ref="D14:E14"/>
    <mergeCell ref="D15:E15"/>
    <mergeCell ref="D16:E16"/>
    <mergeCell ref="B9:C9"/>
    <mergeCell ref="D9:F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E4A62-11EE-4D27-B051-B31B4351D337}">
  <dimension ref="A1:R26"/>
  <sheetViews>
    <sheetView zoomScale="80" workbookViewId="0">
      <selection activeCell="C26" sqref="C26"/>
    </sheetView>
  </sheetViews>
  <sheetFormatPr defaultRowHeight="15" customHeight="1" x14ac:dyDescent="0.3"/>
  <cols>
    <col min="12" max="12" width="41.88671875" bestFit="1" customWidth="1"/>
  </cols>
  <sheetData>
    <row r="1" spans="1:18" ht="15" customHeight="1" x14ac:dyDescent="0.3">
      <c r="A1" s="3" t="s">
        <v>0</v>
      </c>
      <c r="B1" s="3" t="s">
        <v>13</v>
      </c>
      <c r="C1" s="3" t="s">
        <v>1</v>
      </c>
      <c r="D1" s="3" t="s">
        <v>11</v>
      </c>
      <c r="E1" s="3" t="s">
        <v>2</v>
      </c>
      <c r="F1" s="3" t="s">
        <v>3</v>
      </c>
      <c r="G1" s="3" t="s">
        <v>4</v>
      </c>
      <c r="H1" s="3" t="s">
        <v>5</v>
      </c>
      <c r="I1" s="3" t="s">
        <v>6</v>
      </c>
      <c r="J1" s="3" t="s">
        <v>12</v>
      </c>
      <c r="K1" s="3" t="s">
        <v>10</v>
      </c>
      <c r="L1" s="12" t="s">
        <v>70</v>
      </c>
      <c r="M1" s="12" t="s">
        <v>71</v>
      </c>
      <c r="O1" s="27" t="s">
        <v>92</v>
      </c>
      <c r="P1" s="27" t="s">
        <v>93</v>
      </c>
      <c r="Q1" s="27" t="s">
        <v>94</v>
      </c>
    </row>
    <row r="2" spans="1:18" ht="15" customHeight="1" x14ac:dyDescent="0.3">
      <c r="A2" s="3" t="s">
        <v>18</v>
      </c>
      <c r="B2" s="3" t="s">
        <v>31</v>
      </c>
      <c r="C2" s="4">
        <v>0</v>
      </c>
      <c r="D2" s="3" t="s">
        <v>19</v>
      </c>
      <c r="E2" s="5">
        <v>45037.479166666664</v>
      </c>
      <c r="F2" s="4">
        <v>28.51158113</v>
      </c>
      <c r="G2" s="3" t="s">
        <v>20</v>
      </c>
      <c r="H2" s="3" t="s">
        <v>126</v>
      </c>
      <c r="I2" s="3" t="s">
        <v>127</v>
      </c>
      <c r="J2" t="s">
        <v>9</v>
      </c>
      <c r="K2" t="s">
        <v>63</v>
      </c>
      <c r="L2" t="s">
        <v>9</v>
      </c>
      <c r="M2" t="s">
        <v>63</v>
      </c>
      <c r="O2" t="s">
        <v>128</v>
      </c>
      <c r="P2" t="s">
        <v>95</v>
      </c>
      <c r="Q2" t="s">
        <v>105</v>
      </c>
    </row>
    <row r="3" spans="1:18" ht="15" customHeight="1" x14ac:dyDescent="0.3">
      <c r="A3" s="3" t="s">
        <v>18</v>
      </c>
      <c r="B3" s="3" t="s">
        <v>31</v>
      </c>
      <c r="C3" s="4">
        <v>1</v>
      </c>
      <c r="D3" s="3" t="s">
        <v>9</v>
      </c>
      <c r="E3" s="5">
        <v>45037.75</v>
      </c>
      <c r="F3" s="4">
        <v>87.473530890000006</v>
      </c>
      <c r="G3" s="3" t="s">
        <v>7</v>
      </c>
      <c r="H3" s="3" t="s">
        <v>32</v>
      </c>
      <c r="I3" s="3" t="s">
        <v>82</v>
      </c>
      <c r="J3" t="s">
        <v>9</v>
      </c>
      <c r="K3" t="s">
        <v>60</v>
      </c>
      <c r="L3" t="s">
        <v>68</v>
      </c>
      <c r="M3" t="s">
        <v>63</v>
      </c>
      <c r="O3" t="s">
        <v>99</v>
      </c>
      <c r="P3" t="s">
        <v>100</v>
      </c>
      <c r="Q3" t="s">
        <v>101</v>
      </c>
    </row>
    <row r="4" spans="1:18" ht="15" customHeight="1" x14ac:dyDescent="0.3">
      <c r="A4" s="3" t="s">
        <v>18</v>
      </c>
      <c r="B4" s="3" t="s">
        <v>31</v>
      </c>
      <c r="C4" s="4">
        <v>2</v>
      </c>
      <c r="D4" s="3" t="s">
        <v>8</v>
      </c>
      <c r="E4" s="5">
        <v>45036.965277777781</v>
      </c>
      <c r="F4" s="4">
        <v>50.408475430000003</v>
      </c>
      <c r="G4" s="3" t="s">
        <v>7</v>
      </c>
      <c r="H4" s="3" t="s">
        <v>33</v>
      </c>
      <c r="I4" s="3" t="s">
        <v>34</v>
      </c>
      <c r="J4" s="3" t="s">
        <v>8</v>
      </c>
      <c r="K4" s="3" t="s">
        <v>8</v>
      </c>
      <c r="L4" t="s">
        <v>69</v>
      </c>
      <c r="M4" t="s">
        <v>63</v>
      </c>
      <c r="O4" t="s">
        <v>107</v>
      </c>
      <c r="P4" t="s">
        <v>108</v>
      </c>
      <c r="Q4" t="s">
        <v>109</v>
      </c>
    </row>
    <row r="5" spans="1:18" ht="15" customHeight="1" x14ac:dyDescent="0.3">
      <c r="A5" s="3" t="s">
        <v>18</v>
      </c>
      <c r="B5" s="3" t="s">
        <v>31</v>
      </c>
      <c r="C5" s="4">
        <v>3</v>
      </c>
      <c r="D5" s="3" t="s">
        <v>9</v>
      </c>
      <c r="E5" s="5">
        <v>45038.010416666664</v>
      </c>
      <c r="F5" s="4">
        <v>77.095315360000001</v>
      </c>
      <c r="G5" s="3" t="s">
        <v>7</v>
      </c>
      <c r="H5" s="3" t="s">
        <v>25</v>
      </c>
      <c r="I5" s="3" t="s">
        <v>35</v>
      </c>
      <c r="J5" s="3" t="s">
        <v>9</v>
      </c>
      <c r="K5" s="3" t="s">
        <v>9</v>
      </c>
      <c r="L5" t="s">
        <v>68</v>
      </c>
      <c r="M5" t="s">
        <v>63</v>
      </c>
    </row>
    <row r="6" spans="1:18" ht="15" customHeight="1" x14ac:dyDescent="0.3">
      <c r="A6" s="3" t="s">
        <v>18</v>
      </c>
      <c r="B6" s="3" t="s">
        <v>31</v>
      </c>
      <c r="C6" s="4">
        <v>4</v>
      </c>
      <c r="D6" s="3" t="s">
        <v>9</v>
      </c>
      <c r="E6" s="5">
        <v>45038.784722222219</v>
      </c>
      <c r="F6" s="4">
        <v>269.83360379999999</v>
      </c>
      <c r="G6" s="3" t="s">
        <v>7</v>
      </c>
      <c r="H6" s="3" t="s">
        <v>27</v>
      </c>
      <c r="I6" s="3" t="s">
        <v>36</v>
      </c>
      <c r="J6" s="3" t="s">
        <v>67</v>
      </c>
      <c r="K6" s="3" t="s">
        <v>67</v>
      </c>
      <c r="L6" t="s">
        <v>61</v>
      </c>
      <c r="M6" t="s">
        <v>63</v>
      </c>
      <c r="O6" t="s">
        <v>110</v>
      </c>
      <c r="P6" t="s">
        <v>111</v>
      </c>
      <c r="Q6" t="s">
        <v>99</v>
      </c>
    </row>
    <row r="7" spans="1:18" ht="15" customHeight="1" x14ac:dyDescent="0.3">
      <c r="A7" s="3" t="s">
        <v>18</v>
      </c>
      <c r="B7" s="3" t="s">
        <v>31</v>
      </c>
      <c r="C7" s="4">
        <v>5</v>
      </c>
      <c r="D7" s="3" t="s">
        <v>69</v>
      </c>
      <c r="E7" s="5">
        <v>45038.527777777781</v>
      </c>
      <c r="F7" s="4">
        <v>108.229962</v>
      </c>
      <c r="G7" s="3" t="s">
        <v>7</v>
      </c>
      <c r="H7" s="3" t="s">
        <v>129</v>
      </c>
      <c r="I7" s="3" t="s">
        <v>130</v>
      </c>
      <c r="J7" s="3" t="s">
        <v>69</v>
      </c>
      <c r="K7" t="s">
        <v>63</v>
      </c>
      <c r="L7" t="s">
        <v>69</v>
      </c>
      <c r="M7" t="s">
        <v>63</v>
      </c>
      <c r="N7" s="25"/>
      <c r="O7" t="s">
        <v>131</v>
      </c>
      <c r="P7" t="s">
        <v>100</v>
      </c>
      <c r="Q7" t="s">
        <v>101</v>
      </c>
    </row>
    <row r="8" spans="1:18" ht="15" customHeight="1" thickBot="1" x14ac:dyDescent="0.35">
      <c r="A8" s="13"/>
      <c r="B8" s="13"/>
      <c r="C8" s="13"/>
      <c r="D8" s="14"/>
      <c r="E8" s="13"/>
      <c r="F8" s="13"/>
      <c r="G8" s="13"/>
      <c r="H8" s="13"/>
      <c r="I8" s="13"/>
      <c r="J8" s="13"/>
      <c r="K8" s="13"/>
      <c r="L8" s="13"/>
    </row>
    <row r="9" spans="1:18" ht="15" customHeight="1" x14ac:dyDescent="0.3">
      <c r="A9" s="2" t="s">
        <v>1</v>
      </c>
      <c r="B9" s="34" t="s">
        <v>72</v>
      </c>
      <c r="C9" s="35"/>
      <c r="D9" s="34" t="s">
        <v>73</v>
      </c>
      <c r="E9" s="36"/>
      <c r="F9" s="35"/>
      <c r="G9" s="28" t="s">
        <v>74</v>
      </c>
      <c r="H9" s="29"/>
      <c r="I9" s="29"/>
      <c r="J9" s="29"/>
      <c r="K9" s="29"/>
      <c r="L9" s="30"/>
    </row>
    <row r="10" spans="1:18" ht="15" customHeight="1" x14ac:dyDescent="0.3">
      <c r="A10" s="2"/>
      <c r="B10" s="15" t="s">
        <v>75</v>
      </c>
      <c r="C10" s="2" t="s">
        <v>10</v>
      </c>
      <c r="D10" s="31" t="s">
        <v>75</v>
      </c>
      <c r="E10" s="32"/>
      <c r="F10" s="6" t="s">
        <v>10</v>
      </c>
      <c r="G10" s="16" t="s">
        <v>76</v>
      </c>
      <c r="H10" s="17" t="s">
        <v>77</v>
      </c>
      <c r="I10" s="17" t="s">
        <v>78</v>
      </c>
      <c r="J10" s="17" t="s">
        <v>79</v>
      </c>
      <c r="K10" s="18" t="s">
        <v>80</v>
      </c>
      <c r="L10" s="19" t="s">
        <v>81</v>
      </c>
      <c r="M10" s="26" t="s">
        <v>90</v>
      </c>
      <c r="N10" s="25" t="s">
        <v>89</v>
      </c>
      <c r="O10" s="25" t="s">
        <v>85</v>
      </c>
      <c r="P10" s="25" t="s">
        <v>86</v>
      </c>
      <c r="Q10" s="25" t="s">
        <v>87</v>
      </c>
      <c r="R10" s="25" t="s">
        <v>88</v>
      </c>
    </row>
    <row r="11" spans="1:18" ht="15" customHeight="1" x14ac:dyDescent="0.3">
      <c r="A11" s="2">
        <v>0</v>
      </c>
      <c r="B11" s="15">
        <v>0</v>
      </c>
      <c r="C11" s="2">
        <v>1</v>
      </c>
      <c r="D11" s="31">
        <f>IF(ISNUMBER( SEARCH(#REF!,#REF!)), 1, 0)+IF(ISNUMBER( SEARCH(#REF!,#REF!)), 1, 0)+IF(ISNUMBER( SEARCH(#REF!,#REF!)), 1, 0)</f>
        <v>0</v>
      </c>
      <c r="E11" s="32"/>
      <c r="F11" s="6">
        <f>IF(ISNUMBER( SEARCH(#REF!,#REF!)), 1, 0)+IF(ISNUMBER( SEARCH(#REF!,#REF!)), 1, 0)+IF(ISNUMBER( SEARCH(#REF!,#REF!)), 1, 0)</f>
        <v>0</v>
      </c>
      <c r="G11">
        <v>1</v>
      </c>
      <c r="H11">
        <v>1</v>
      </c>
      <c r="I11">
        <v>1</v>
      </c>
      <c r="J11">
        <v>1</v>
      </c>
      <c r="K11">
        <v>1</v>
      </c>
      <c r="L11" s="20">
        <f>SUM(G11:K11)</f>
        <v>5</v>
      </c>
      <c r="M11">
        <f>MEDIAN($L$11:$L$16)</f>
        <v>3</v>
      </c>
      <c r="N11">
        <f>SUM(G11,H11,J11,K11)</f>
        <v>4</v>
      </c>
      <c r="O11">
        <f>IF(AND(N11 &gt;= M11, I11 = 1), 1, 0)</f>
        <v>1</v>
      </c>
      <c r="P11">
        <f>IF(OR(AND(N11 &gt;= M11, I11 = 0), AND(N11 &lt; M11, I11 = 1)), 1, 0)</f>
        <v>0</v>
      </c>
      <c r="Q11">
        <f>IF(AND(N11 &lt; M11, I11 = 0), 1, 0)</f>
        <v>0</v>
      </c>
      <c r="R11">
        <v>0</v>
      </c>
    </row>
    <row r="12" spans="1:18" ht="15" customHeight="1" x14ac:dyDescent="0.3">
      <c r="A12" s="2">
        <v>1</v>
      </c>
      <c r="B12" s="15">
        <v>0</v>
      </c>
      <c r="C12" s="2">
        <v>0</v>
      </c>
      <c r="D12" s="31">
        <f t="shared" ref="D12" si="0">IF(ISNUMBER( SEARCH(#REF!,#REF!)), 1, 0)+IF(ISNUMBER( SEARCH(#REF!,#REF!)), 1, 0)+IF(ISNUMBER( SEARCH(#REF!,#REF!)), 1, 0)</f>
        <v>0</v>
      </c>
      <c r="E12" s="32"/>
      <c r="F12" s="6">
        <f>IF(ISNUMBER( SEARCH(#REF!,#REF!)), 1, 0)+IF(ISNUMBER( SEARCH(#REF!,#REF!)), 1, 0)+IF(ISNUMBER( SEARCH(#REF!,#REF!)), 1, 0)</f>
        <v>0</v>
      </c>
      <c r="G12">
        <v>1</v>
      </c>
      <c r="H12">
        <v>1</v>
      </c>
      <c r="I12">
        <v>0</v>
      </c>
      <c r="J12">
        <v>1</v>
      </c>
      <c r="K12">
        <v>0</v>
      </c>
      <c r="L12" s="20">
        <f t="shared" ref="L12:L16" si="1">SUM(G12:K12)</f>
        <v>3</v>
      </c>
      <c r="M12">
        <f t="shared" ref="M12:M16" si="2">MEDIAN($L$11:$L$16)</f>
        <v>3</v>
      </c>
      <c r="N12">
        <f t="shared" ref="N12:N16" si="3">SUM(G12,H12,J12,K12)</f>
        <v>3</v>
      </c>
      <c r="O12">
        <f t="shared" ref="O12:O16" si="4">IF(AND(N12 &gt;= M12, I12 = 1), 1, 0)</f>
        <v>0</v>
      </c>
      <c r="P12">
        <f t="shared" ref="P12:P16" si="5">IF(OR(AND(N12 &gt;= M12, I12 = 0), AND(N12 &lt; M12, I12 = 1)), 1, 0)</f>
        <v>1</v>
      </c>
      <c r="Q12">
        <f t="shared" ref="Q12:Q16" si="6">IF(AND(N12 &lt; M12, I12 = 0), 1, 0)</f>
        <v>0</v>
      </c>
      <c r="R12">
        <v>0</v>
      </c>
    </row>
    <row r="13" spans="1:18" ht="15" customHeight="1" x14ac:dyDescent="0.3">
      <c r="A13" s="2">
        <v>2</v>
      </c>
      <c r="B13" s="15">
        <v>0</v>
      </c>
      <c r="C13" s="2">
        <v>0</v>
      </c>
      <c r="D13" s="31">
        <f t="shared" ref="D13" si="7">IF(ISNUMBER( SEARCH(#REF!,#REF!)), 1, 0)+IF(ISNUMBER( SEARCH(#REF!,#REF!)), 1, 0)+IF(ISNUMBER( SEARCH(#REF!,#REF!)), 1, 0)</f>
        <v>0</v>
      </c>
      <c r="E13" s="32"/>
      <c r="F13" s="6">
        <f t="shared" ref="F13" si="8">IF(ISNUMBER( SEARCH(#REF!,#REF!)), 1, 0)+IF(ISNUMBER( SEARCH(#REF!,#REF!)), 1, 0)+IF(ISNUMBER( SEARCH(#REF!,#REF!)), 1, 0)</f>
        <v>0</v>
      </c>
      <c r="G13">
        <v>1</v>
      </c>
      <c r="H13">
        <v>0</v>
      </c>
      <c r="I13">
        <v>0</v>
      </c>
      <c r="J13">
        <v>1</v>
      </c>
      <c r="K13">
        <v>0</v>
      </c>
      <c r="L13" s="20">
        <f t="shared" si="1"/>
        <v>2</v>
      </c>
      <c r="M13">
        <f t="shared" si="2"/>
        <v>3</v>
      </c>
      <c r="N13">
        <f t="shared" si="3"/>
        <v>2</v>
      </c>
      <c r="O13">
        <f t="shared" si="4"/>
        <v>0</v>
      </c>
      <c r="P13">
        <f t="shared" si="5"/>
        <v>0</v>
      </c>
      <c r="Q13">
        <f t="shared" si="6"/>
        <v>1</v>
      </c>
      <c r="R13">
        <v>0</v>
      </c>
    </row>
    <row r="14" spans="1:18" ht="15" customHeight="1" x14ac:dyDescent="0.3">
      <c r="A14" s="2">
        <v>3</v>
      </c>
      <c r="B14" s="15">
        <v>0</v>
      </c>
      <c r="C14" s="2">
        <v>0</v>
      </c>
      <c r="D14" s="31">
        <f t="shared" ref="D14" si="9">IF(ISNUMBER( SEARCH(#REF!,#REF!)), 1, 0)+IF(ISNUMBER( SEARCH(#REF!,#REF!)), 1, 0)+IF(ISNUMBER( SEARCH(#REF!,#REF!)), 1, 0)</f>
        <v>0</v>
      </c>
      <c r="E14" s="32"/>
      <c r="F14" s="6">
        <f t="shared" ref="F14" si="10">IF(ISNUMBER( SEARCH(#REF!,#REF!)), 1, 0)+IF(ISNUMBER( SEARCH(#REF!,#REF!)), 1, 0)+IF(ISNUMBER( SEARCH(#REF!,#REF!)), 1, 0)</f>
        <v>0</v>
      </c>
      <c r="G14">
        <v>1</v>
      </c>
      <c r="H14">
        <v>0</v>
      </c>
      <c r="I14">
        <v>1</v>
      </c>
      <c r="J14">
        <v>1</v>
      </c>
      <c r="K14">
        <v>1</v>
      </c>
      <c r="L14" s="20">
        <f t="shared" si="1"/>
        <v>4</v>
      </c>
      <c r="M14">
        <f t="shared" si="2"/>
        <v>3</v>
      </c>
      <c r="N14">
        <f t="shared" si="3"/>
        <v>3</v>
      </c>
      <c r="O14">
        <f t="shared" si="4"/>
        <v>1</v>
      </c>
      <c r="P14">
        <f t="shared" si="5"/>
        <v>0</v>
      </c>
      <c r="Q14">
        <f t="shared" si="6"/>
        <v>0</v>
      </c>
      <c r="R14">
        <v>0</v>
      </c>
    </row>
    <row r="15" spans="1:18" ht="15" customHeight="1" x14ac:dyDescent="0.3">
      <c r="A15" s="2">
        <v>4</v>
      </c>
      <c r="B15" s="15">
        <v>0</v>
      </c>
      <c r="C15" s="2">
        <v>0</v>
      </c>
      <c r="D15" s="31">
        <f t="shared" ref="D15" si="11">IF(ISNUMBER( SEARCH(#REF!,#REF!)), 1, 0)+IF(ISNUMBER( SEARCH(#REF!,#REF!)), 1, 0)+IF(ISNUMBER( SEARCH(#REF!,#REF!)), 1, 0)</f>
        <v>0</v>
      </c>
      <c r="E15" s="32"/>
      <c r="F15" s="6">
        <f t="shared" ref="F15" si="12">IF(ISNUMBER( SEARCH(#REF!,#REF!)), 1, 0)+IF(ISNUMBER( SEARCH(#REF!,#REF!)), 1, 0)+IF(ISNUMBER( SEARCH(#REF!,#REF!)), 1, 0)</f>
        <v>0</v>
      </c>
      <c r="G15">
        <v>1</v>
      </c>
      <c r="H15">
        <v>1</v>
      </c>
      <c r="I15">
        <v>0</v>
      </c>
      <c r="J15">
        <v>1</v>
      </c>
      <c r="K15">
        <v>0</v>
      </c>
      <c r="L15" s="20">
        <f t="shared" si="1"/>
        <v>3</v>
      </c>
      <c r="M15">
        <f t="shared" si="2"/>
        <v>3</v>
      </c>
      <c r="N15">
        <f t="shared" si="3"/>
        <v>3</v>
      </c>
      <c r="O15">
        <f t="shared" si="4"/>
        <v>0</v>
      </c>
      <c r="P15">
        <f t="shared" si="5"/>
        <v>1</v>
      </c>
      <c r="Q15">
        <f t="shared" si="6"/>
        <v>0</v>
      </c>
      <c r="R15">
        <v>0</v>
      </c>
    </row>
    <row r="16" spans="1:18" ht="15" customHeight="1" x14ac:dyDescent="0.3">
      <c r="A16" s="2">
        <v>5</v>
      </c>
      <c r="B16" s="15">
        <v>0</v>
      </c>
      <c r="C16" s="2">
        <v>0</v>
      </c>
      <c r="D16" s="31">
        <f t="shared" ref="D16" si="13">IF(ISNUMBER( SEARCH(#REF!,#REF!)), 1, 0)+IF(ISNUMBER( SEARCH(#REF!,#REF!)), 1, 0)+IF(ISNUMBER( SEARCH(#REF!,#REF!)), 1, 0)</f>
        <v>0</v>
      </c>
      <c r="E16" s="32"/>
      <c r="F16" s="6">
        <f t="shared" ref="F16" si="14">IF(ISNUMBER( SEARCH(#REF!,#REF!)), 1, 0)+IF(ISNUMBER( SEARCH(#REF!,#REF!)), 1, 0)+IF(ISNUMBER( SEARCH(#REF!,#REF!)), 1, 0)</f>
        <v>0</v>
      </c>
      <c r="G16">
        <v>1</v>
      </c>
      <c r="H16">
        <v>1</v>
      </c>
      <c r="I16">
        <v>0</v>
      </c>
      <c r="J16">
        <v>1</v>
      </c>
      <c r="K16">
        <v>0</v>
      </c>
      <c r="L16" s="20">
        <f t="shared" si="1"/>
        <v>3</v>
      </c>
      <c r="M16">
        <f t="shared" si="2"/>
        <v>3</v>
      </c>
      <c r="N16">
        <f t="shared" si="3"/>
        <v>3</v>
      </c>
      <c r="O16">
        <f t="shared" si="4"/>
        <v>0</v>
      </c>
      <c r="P16">
        <f t="shared" si="5"/>
        <v>1</v>
      </c>
      <c r="Q16">
        <f t="shared" si="6"/>
        <v>0</v>
      </c>
      <c r="R16">
        <v>0</v>
      </c>
    </row>
    <row r="17" spans="1:18" ht="15" customHeight="1" x14ac:dyDescent="0.3">
      <c r="O17">
        <f>SUM(O11:O16)</f>
        <v>2</v>
      </c>
      <c r="P17">
        <f>SUM(P11:P16)</f>
        <v>3</v>
      </c>
      <c r="Q17">
        <f>SUM(Q11:Q16)</f>
        <v>1</v>
      </c>
      <c r="R17">
        <f>SUM(R11:R16)</f>
        <v>0</v>
      </c>
    </row>
    <row r="18" spans="1:18" ht="15" customHeight="1" x14ac:dyDescent="0.3">
      <c r="A18" s="33" t="s">
        <v>83</v>
      </c>
      <c r="B18" s="33"/>
      <c r="C18" s="33"/>
      <c r="D18" s="33"/>
      <c r="E18" s="33" t="s">
        <v>84</v>
      </c>
      <c r="F18" s="33"/>
      <c r="G18" s="33"/>
      <c r="H18" s="33"/>
    </row>
    <row r="19" spans="1:18" ht="15" customHeight="1" x14ac:dyDescent="0.3">
      <c r="A19" s="2" t="s">
        <v>85</v>
      </c>
      <c r="B19" s="6" t="s">
        <v>86</v>
      </c>
      <c r="C19" s="2" t="s">
        <v>87</v>
      </c>
      <c r="D19" s="6" t="s">
        <v>88</v>
      </c>
      <c r="E19" s="2" t="s">
        <v>85</v>
      </c>
      <c r="F19" s="6" t="s">
        <v>86</v>
      </c>
      <c r="G19" s="2" t="s">
        <v>87</v>
      </c>
      <c r="H19" s="6" t="s">
        <v>88</v>
      </c>
    </row>
    <row r="20" spans="1:18" ht="15" customHeight="1" x14ac:dyDescent="0.3">
      <c r="A20" s="2">
        <f>IF(AND(J2=L2, K2=M2), 1, 0)</f>
        <v>1</v>
      </c>
      <c r="B20" s="2">
        <v>0</v>
      </c>
      <c r="C20" s="2">
        <f>IF(OR(COUNTIF($M$2:$M$7, K2) &gt; 0, COUNTIF($L$2:$L$7, J2) &gt; 0), 1, 0)</f>
        <v>1</v>
      </c>
      <c r="D20" s="2">
        <f>IF(OR( COUNTIF($M$2:$M$19,#REF!) &gt; 0, COUNTIF($N$2:$N$19,#REF!) &gt; 0), 1, 0)</f>
        <v>0</v>
      </c>
      <c r="E20" s="21">
        <f>IF(AND(COUNTIF(O2:Q2,"*"&amp;J2&amp;"*"), COUNTIF(O2:Q2,"*"&amp;K2&amp;"*")), 1, 0)</f>
        <v>1</v>
      </c>
      <c r="F20" s="21">
        <f>IF(OR(COUNTIF(O2:Q2,"*"&amp;J2&amp;"*"), COUNTIF(O2:Q2,"*"&amp;K2&amp;"*")), 1, 0)-IF(AND(COUNTIF(O2:Q2,"*"&amp;J2&amp;"*"), COUNTIF(O2:Q2,"*"&amp;K2&amp;"*")), 1, 0)</f>
        <v>0</v>
      </c>
      <c r="G20" s="2">
        <f>IF(AND(NOT(COUNTIF(O2:Q2, "*" &amp; J2 &amp; "*")), NOT(COUNTIF(O2:Q2, "*" &amp; K2 &amp; "*"))), 1, 0)</f>
        <v>0</v>
      </c>
      <c r="H20" s="2">
        <v>0</v>
      </c>
    </row>
    <row r="21" spans="1:18" ht="15" customHeight="1" x14ac:dyDescent="0.3">
      <c r="A21" s="2">
        <f t="shared" ref="A21:A25" si="15">IF(AND(J3=L3, K3=M3), 1, 0)</f>
        <v>0</v>
      </c>
      <c r="B21" s="2">
        <f t="shared" ref="B21:B25" si="16">IF(OR(K3=M3, J3=L3), 1, 0)</f>
        <v>0</v>
      </c>
      <c r="C21" s="2">
        <f t="shared" ref="C21:C25" si="17">IF(OR(COUNTIF($M$2:$M$7, K3) &gt; 0, COUNTIF($L$2:$L$7, J3) &gt; 0), 1, 0)</f>
        <v>1</v>
      </c>
      <c r="D21" s="2">
        <f t="shared" ref="D21:D22" si="18">IF(OR( COUNTIF($M$2:$M$19,#REF!) &gt; 0, COUNTIF($N$2:$N$19,#REF!) &gt; 0), 1, 0)</f>
        <v>0</v>
      </c>
      <c r="E21" s="21">
        <f t="shared" ref="E21:E24" si="19">IF(AND(COUNTIF(O3:Q3,"*"&amp;J3&amp;"*"), COUNTIF(O3:Q3,"*"&amp;K3&amp;"*")), 1, 0)</f>
        <v>1</v>
      </c>
      <c r="F21" s="21">
        <f t="shared" ref="F21:F24" si="20">IF(OR(COUNTIF(O3:Q3,"*"&amp;J3&amp;"*"), COUNTIF(O3:Q3,"*"&amp;K3&amp;"*")), 1, 0)-IF(AND(COUNTIF(O3:Q3,"*"&amp;J3&amp;"*"), COUNTIF(O3:Q3,"*"&amp;K3&amp;"*")), 1, 0)</f>
        <v>0</v>
      </c>
      <c r="G21" s="2">
        <f t="shared" ref="G21:G24" si="21">IF(AND(NOT(COUNTIF(O3:Q3, "*" &amp; J3 &amp; "*")), NOT(COUNTIF(O3:Q3, "*" &amp; K3 &amp; "*"))), 1, 0)</f>
        <v>0</v>
      </c>
      <c r="H21" s="2">
        <v>0</v>
      </c>
    </row>
    <row r="22" spans="1:18" ht="15" customHeight="1" x14ac:dyDescent="0.3">
      <c r="A22" s="2">
        <f t="shared" si="15"/>
        <v>0</v>
      </c>
      <c r="B22" s="2">
        <f t="shared" si="16"/>
        <v>0</v>
      </c>
      <c r="C22" s="2">
        <f t="shared" si="17"/>
        <v>0</v>
      </c>
      <c r="D22" s="2">
        <f t="shared" si="18"/>
        <v>0</v>
      </c>
      <c r="E22" s="21">
        <f t="shared" si="19"/>
        <v>1</v>
      </c>
      <c r="F22" s="21">
        <f t="shared" si="20"/>
        <v>0</v>
      </c>
      <c r="G22" s="2">
        <f t="shared" si="21"/>
        <v>0</v>
      </c>
      <c r="H22" s="2">
        <v>0</v>
      </c>
    </row>
    <row r="23" spans="1:18" ht="15" customHeight="1" x14ac:dyDescent="0.3">
      <c r="A23" s="2">
        <f t="shared" si="15"/>
        <v>0</v>
      </c>
      <c r="B23" s="2">
        <f t="shared" si="16"/>
        <v>0</v>
      </c>
      <c r="C23" s="2">
        <f t="shared" si="17"/>
        <v>1</v>
      </c>
      <c r="D23" s="2">
        <v>0</v>
      </c>
      <c r="E23" s="21">
        <f t="shared" si="19"/>
        <v>0</v>
      </c>
      <c r="F23" s="21">
        <f t="shared" si="20"/>
        <v>0</v>
      </c>
      <c r="G23" s="2">
        <f t="shared" si="21"/>
        <v>1</v>
      </c>
      <c r="H23" s="2">
        <v>0</v>
      </c>
    </row>
    <row r="24" spans="1:18" ht="15" customHeight="1" x14ac:dyDescent="0.3">
      <c r="A24" s="2">
        <f t="shared" si="15"/>
        <v>0</v>
      </c>
      <c r="B24" s="2">
        <f t="shared" si="16"/>
        <v>0</v>
      </c>
      <c r="C24" s="2">
        <f t="shared" si="17"/>
        <v>0</v>
      </c>
      <c r="D24" s="2">
        <f t="shared" ref="D24:D25" si="22">IF(OR( COUNTIF($M$2:$M$19,#REF!) &gt; 0, COUNTIF($N$2:$N$19,#REF!) &gt; 0), 1, 0)</f>
        <v>0</v>
      </c>
      <c r="E24" s="21">
        <f t="shared" si="19"/>
        <v>0</v>
      </c>
      <c r="F24" s="21">
        <f t="shared" si="20"/>
        <v>0</v>
      </c>
      <c r="G24" s="2">
        <f t="shared" si="21"/>
        <v>1</v>
      </c>
      <c r="H24" s="2">
        <v>0</v>
      </c>
    </row>
    <row r="25" spans="1:18" ht="15" customHeight="1" x14ac:dyDescent="0.3">
      <c r="A25" s="2">
        <f t="shared" si="15"/>
        <v>1</v>
      </c>
      <c r="B25" s="2">
        <f t="shared" si="16"/>
        <v>1</v>
      </c>
      <c r="C25" s="2">
        <v>0</v>
      </c>
      <c r="D25" s="2">
        <f t="shared" si="22"/>
        <v>0</v>
      </c>
      <c r="E25" s="21">
        <f>IF(AND(COUNTIF(P7:Q7,"*"&amp;J7&amp;"*"), COUNTIF(P7:Q7,"*"&amp;K7&amp;"*")), 1, 0)</f>
        <v>0</v>
      </c>
      <c r="F25" s="21">
        <f>IF(OR(COUNTIF(P7:Q7,"*"&amp;J7&amp;"*"), COUNTIF(P7:Q7,"*"&amp;K7&amp;"*")), 1, 0)-IF(AND(COUNTIF(P7:Q7,"*"&amp;J7&amp;"*"), COUNTIF(P7:Q7,"*"&amp;K7&amp;"*")), 1, 0)</f>
        <v>1</v>
      </c>
      <c r="G25" s="2">
        <f>IF(AND(NOT(COUNTIF(P7:Q7, "*" &amp; J7 &amp; "*")), NOT(COUNTIF(P7:Q7, "*" &amp; K7 &amp; "*"))), 1, 0)</f>
        <v>0</v>
      </c>
      <c r="H25" s="2">
        <v>0</v>
      </c>
    </row>
    <row r="26" spans="1:18" ht="15" customHeight="1" x14ac:dyDescent="0.3">
      <c r="A26" s="22">
        <f t="shared" ref="A26:G26" si="23">SUM(A20:A25)</f>
        <v>2</v>
      </c>
      <c r="B26" s="22">
        <f t="shared" si="23"/>
        <v>1</v>
      </c>
      <c r="C26" s="22">
        <f t="shared" si="23"/>
        <v>3</v>
      </c>
      <c r="D26" s="22">
        <f t="shared" si="23"/>
        <v>0</v>
      </c>
      <c r="E26" s="23">
        <f t="shared" si="23"/>
        <v>3</v>
      </c>
      <c r="F26" s="24">
        <f t="shared" si="23"/>
        <v>1</v>
      </c>
      <c r="G26" s="22">
        <f t="shared" si="23"/>
        <v>2</v>
      </c>
      <c r="H26" s="22"/>
    </row>
  </sheetData>
  <mergeCells count="12">
    <mergeCell ref="G9:L9"/>
    <mergeCell ref="D10:E10"/>
    <mergeCell ref="D11:E11"/>
    <mergeCell ref="D12:E12"/>
    <mergeCell ref="A18:D18"/>
    <mergeCell ref="E18:H18"/>
    <mergeCell ref="D13:E13"/>
    <mergeCell ref="D14:E14"/>
    <mergeCell ref="D15:E15"/>
    <mergeCell ref="D16:E16"/>
    <mergeCell ref="B9:C9"/>
    <mergeCell ref="D9:F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3BFF7-D208-4923-B45D-A18CF8AAE91A}">
  <dimension ref="A1:R26"/>
  <sheetViews>
    <sheetView zoomScale="67" workbookViewId="0">
      <selection activeCell="J18" sqref="J18"/>
    </sheetView>
  </sheetViews>
  <sheetFormatPr defaultColWidth="9.21875" defaultRowHeight="20.100000000000001" customHeight="1" x14ac:dyDescent="0.3"/>
  <cols>
    <col min="1" max="2" width="9.21875" style="2"/>
    <col min="3" max="3" width="12.5546875" style="2" customWidth="1"/>
    <col min="4" max="4" width="28.33203125" style="2" customWidth="1"/>
    <col min="5" max="5" width="18.6640625" style="2" customWidth="1"/>
    <col min="6" max="6" width="20.109375" style="2" customWidth="1"/>
    <col min="7" max="7" width="16.5546875" style="2" customWidth="1"/>
    <col min="8" max="8" width="9.21875" style="2"/>
    <col min="9" max="9" width="13.33203125" style="2" customWidth="1"/>
    <col min="10" max="10" width="14.77734375" style="2" customWidth="1"/>
    <col min="11" max="11" width="14.109375" style="2" customWidth="1"/>
    <col min="12" max="16384" width="9.21875" style="2"/>
  </cols>
  <sheetData>
    <row r="1" spans="1:18" ht="16.05" customHeight="1" x14ac:dyDescent="0.3">
      <c r="A1" s="3" t="s">
        <v>0</v>
      </c>
      <c r="B1" s="3" t="s">
        <v>13</v>
      </c>
      <c r="C1" s="3" t="s">
        <v>1</v>
      </c>
      <c r="D1" s="3" t="s">
        <v>11</v>
      </c>
      <c r="E1" s="3" t="s">
        <v>2</v>
      </c>
      <c r="F1" s="3" t="s">
        <v>3</v>
      </c>
      <c r="G1" s="3" t="s">
        <v>4</v>
      </c>
      <c r="H1" s="3" t="s">
        <v>5</v>
      </c>
      <c r="I1" s="3" t="s">
        <v>6</v>
      </c>
      <c r="J1" s="3" t="s">
        <v>12</v>
      </c>
      <c r="K1" s="3" t="s">
        <v>10</v>
      </c>
      <c r="L1" s="12" t="s">
        <v>70</v>
      </c>
      <c r="M1" s="12" t="s">
        <v>71</v>
      </c>
      <c r="O1" s="27" t="s">
        <v>92</v>
      </c>
      <c r="P1" s="27" t="s">
        <v>93</v>
      </c>
      <c r="Q1" s="27" t="s">
        <v>94</v>
      </c>
    </row>
    <row r="2" spans="1:18" ht="16.05" customHeight="1" x14ac:dyDescent="0.3">
      <c r="A2" s="3" t="s">
        <v>18</v>
      </c>
      <c r="B2" s="3" t="s">
        <v>15</v>
      </c>
      <c r="C2" s="4">
        <v>0</v>
      </c>
      <c r="D2" s="3" t="s">
        <v>9</v>
      </c>
      <c r="E2" s="5">
        <v>45037.479166666664</v>
      </c>
      <c r="F2" s="4">
        <v>28.51158113</v>
      </c>
      <c r="G2" s="3" t="s">
        <v>20</v>
      </c>
      <c r="H2" s="3" t="s">
        <v>113</v>
      </c>
      <c r="I2" s="3" t="s">
        <v>114</v>
      </c>
      <c r="J2" t="s">
        <v>9</v>
      </c>
      <c r="K2" s="3" t="s">
        <v>63</v>
      </c>
      <c r="L2" t="s">
        <v>9</v>
      </c>
      <c r="M2" t="s">
        <v>63</v>
      </c>
      <c r="O2"/>
      <c r="P2"/>
      <c r="Q2"/>
    </row>
    <row r="3" spans="1:18" ht="16.05" customHeight="1" x14ac:dyDescent="0.3">
      <c r="A3" s="3" t="s">
        <v>18</v>
      </c>
      <c r="B3" s="3" t="s">
        <v>15</v>
      </c>
      <c r="C3" s="4">
        <v>1</v>
      </c>
      <c r="D3" s="3" t="s">
        <v>9</v>
      </c>
      <c r="E3" s="5">
        <v>45037.75</v>
      </c>
      <c r="F3" s="4">
        <v>87.473530890000006</v>
      </c>
      <c r="G3" s="3" t="s">
        <v>7</v>
      </c>
      <c r="H3" s="3" t="s">
        <v>53</v>
      </c>
      <c r="I3" s="3" t="s">
        <v>54</v>
      </c>
      <c r="J3" s="3" t="s">
        <v>64</v>
      </c>
      <c r="K3" s="3" t="s">
        <v>64</v>
      </c>
      <c r="L3" t="s">
        <v>68</v>
      </c>
      <c r="M3" t="s">
        <v>63</v>
      </c>
      <c r="O3" t="s">
        <v>99</v>
      </c>
      <c r="P3" t="s">
        <v>100</v>
      </c>
      <c r="Q3" t="s">
        <v>101</v>
      </c>
    </row>
    <row r="4" spans="1:18" ht="16.05" customHeight="1" x14ac:dyDescent="0.3">
      <c r="A4" s="3" t="s">
        <v>18</v>
      </c>
      <c r="B4" s="3" t="s">
        <v>15</v>
      </c>
      <c r="C4" s="4">
        <v>2</v>
      </c>
      <c r="D4" s="3" t="s">
        <v>8</v>
      </c>
      <c r="E4" s="5">
        <v>45036.965277777781</v>
      </c>
      <c r="F4" s="4">
        <v>50.408475430000003</v>
      </c>
      <c r="G4" s="3" t="s">
        <v>7</v>
      </c>
      <c r="H4" s="3" t="s">
        <v>55</v>
      </c>
      <c r="I4" s="3" t="s">
        <v>56</v>
      </c>
      <c r="J4" s="3" t="s">
        <v>8</v>
      </c>
      <c r="K4" s="3" t="s">
        <v>8</v>
      </c>
      <c r="L4" t="s">
        <v>69</v>
      </c>
      <c r="M4" t="s">
        <v>63</v>
      </c>
      <c r="O4" t="s">
        <v>106</v>
      </c>
      <c r="P4"/>
      <c r="Q4"/>
    </row>
    <row r="5" spans="1:18" ht="16.05" customHeight="1" x14ac:dyDescent="0.3">
      <c r="A5" s="3" t="s">
        <v>18</v>
      </c>
      <c r="B5" s="3" t="s">
        <v>15</v>
      </c>
      <c r="C5" s="4">
        <v>3</v>
      </c>
      <c r="D5" s="3" t="s">
        <v>9</v>
      </c>
      <c r="E5" s="5">
        <v>45038.010416666664</v>
      </c>
      <c r="F5" s="4">
        <v>77.095315360000001</v>
      </c>
      <c r="G5" s="3" t="s">
        <v>7</v>
      </c>
      <c r="H5" s="3" t="s">
        <v>48</v>
      </c>
      <c r="I5" s="3" t="s">
        <v>57</v>
      </c>
      <c r="J5" s="3" t="s">
        <v>9</v>
      </c>
      <c r="K5" s="3" t="s">
        <v>60</v>
      </c>
      <c r="L5" t="s">
        <v>68</v>
      </c>
      <c r="M5" t="s">
        <v>63</v>
      </c>
      <c r="O5" t="s">
        <v>99</v>
      </c>
      <c r="P5" t="s">
        <v>100</v>
      </c>
      <c r="Q5" t="s">
        <v>101</v>
      </c>
    </row>
    <row r="6" spans="1:18" ht="16.05" customHeight="1" x14ac:dyDescent="0.3">
      <c r="A6" s="3" t="s">
        <v>18</v>
      </c>
      <c r="B6" s="3" t="s">
        <v>15</v>
      </c>
      <c r="C6" s="4">
        <v>4</v>
      </c>
      <c r="D6" s="3" t="s">
        <v>9</v>
      </c>
      <c r="E6" s="5">
        <v>45038.784722222219</v>
      </c>
      <c r="F6" s="4">
        <v>269.83360379999999</v>
      </c>
      <c r="G6" s="3" t="s">
        <v>7</v>
      </c>
      <c r="H6" s="3" t="s">
        <v>50</v>
      </c>
      <c r="I6" s="3" t="s">
        <v>58</v>
      </c>
      <c r="J6" t="s">
        <v>9</v>
      </c>
      <c r="K6" t="s">
        <v>60</v>
      </c>
      <c r="L6" t="s">
        <v>61</v>
      </c>
      <c r="M6" t="s">
        <v>63</v>
      </c>
      <c r="O6" t="s">
        <v>98</v>
      </c>
      <c r="P6" t="s">
        <v>99</v>
      </c>
      <c r="Q6" t="s">
        <v>100</v>
      </c>
    </row>
    <row r="7" spans="1:18" ht="16.05" customHeight="1" x14ac:dyDescent="0.3">
      <c r="A7" s="3" t="s">
        <v>18</v>
      </c>
      <c r="B7" s="3" t="s">
        <v>15</v>
      </c>
      <c r="C7" s="4">
        <v>5</v>
      </c>
      <c r="D7" s="3" t="s">
        <v>9</v>
      </c>
      <c r="E7" s="5">
        <v>45038.527777777781</v>
      </c>
      <c r="F7" s="4">
        <v>108.229962</v>
      </c>
      <c r="G7" s="3" t="s">
        <v>7</v>
      </c>
      <c r="H7" s="3" t="s">
        <v>51</v>
      </c>
      <c r="I7" s="3" t="s">
        <v>59</v>
      </c>
      <c r="J7" t="s">
        <v>9</v>
      </c>
      <c r="K7" t="s">
        <v>60</v>
      </c>
      <c r="L7" t="s">
        <v>69</v>
      </c>
      <c r="M7" t="s">
        <v>63</v>
      </c>
      <c r="O7" t="s">
        <v>99</v>
      </c>
      <c r="P7" t="s">
        <v>100</v>
      </c>
      <c r="Q7" t="s">
        <v>101</v>
      </c>
    </row>
    <row r="8" spans="1:18" ht="16.05" customHeight="1" thickBot="1" x14ac:dyDescent="0.35">
      <c r="A8" s="13"/>
      <c r="B8" s="13"/>
      <c r="C8" s="13"/>
      <c r="D8" s="14"/>
      <c r="E8" s="13"/>
      <c r="F8" s="13"/>
      <c r="G8" s="13"/>
      <c r="H8" s="13"/>
      <c r="I8" s="13"/>
      <c r="J8" s="13"/>
      <c r="K8" s="13"/>
      <c r="L8" s="13"/>
    </row>
    <row r="9" spans="1:18" ht="16.05" customHeight="1" x14ac:dyDescent="0.3">
      <c r="A9" s="2" t="s">
        <v>1</v>
      </c>
      <c r="B9" s="34" t="s">
        <v>72</v>
      </c>
      <c r="C9" s="35"/>
      <c r="D9" s="34" t="s">
        <v>73</v>
      </c>
      <c r="E9" s="36"/>
      <c r="F9" s="35"/>
      <c r="G9" s="28" t="s">
        <v>74</v>
      </c>
      <c r="H9" s="29"/>
      <c r="I9" s="29"/>
      <c r="J9" s="29"/>
      <c r="K9" s="29"/>
      <c r="L9" s="30"/>
    </row>
    <row r="10" spans="1:18" ht="16.05" customHeight="1" x14ac:dyDescent="0.3">
      <c r="B10" s="15" t="s">
        <v>75</v>
      </c>
      <c r="C10" s="2" t="s">
        <v>10</v>
      </c>
      <c r="D10" s="31" t="s">
        <v>75</v>
      </c>
      <c r="E10" s="32"/>
      <c r="F10" s="6" t="s">
        <v>10</v>
      </c>
      <c r="G10" s="16" t="s">
        <v>76</v>
      </c>
      <c r="H10" s="17" t="s">
        <v>77</v>
      </c>
      <c r="I10" s="17" t="s">
        <v>78</v>
      </c>
      <c r="J10" s="17" t="s">
        <v>79</v>
      </c>
      <c r="K10" s="18" t="s">
        <v>80</v>
      </c>
      <c r="L10" s="19" t="s">
        <v>81</v>
      </c>
      <c r="M10" s="2" t="s">
        <v>90</v>
      </c>
      <c r="N10" s="25" t="s">
        <v>89</v>
      </c>
      <c r="O10" s="25" t="s">
        <v>85</v>
      </c>
      <c r="P10" s="25" t="s">
        <v>86</v>
      </c>
      <c r="Q10" s="25" t="s">
        <v>87</v>
      </c>
      <c r="R10" s="25" t="s">
        <v>88</v>
      </c>
    </row>
    <row r="11" spans="1:18" ht="16.05" customHeight="1" x14ac:dyDescent="0.3">
      <c r="A11" s="2">
        <v>0</v>
      </c>
      <c r="B11" s="15">
        <v>0</v>
      </c>
      <c r="C11" s="2">
        <v>1</v>
      </c>
      <c r="D11" s="31">
        <f>IF(ISNUMBER( SEARCH(#REF!,#REF!)), 1, 0)+IF(ISNUMBER( SEARCH(#REF!,#REF!)), 1, 0)+IF(ISNUMBER( SEARCH(#REF!,#REF!)), 1, 0)</f>
        <v>0</v>
      </c>
      <c r="E11" s="32"/>
      <c r="F11" s="6">
        <f>IF(ISNUMBER( SEARCH(#REF!,#REF!)), 1, 0)+IF(ISNUMBER( SEARCH(#REF!,#REF!)), 1, 0)+IF(ISNUMBER( SEARCH(#REF!,#REF!)), 1, 0)</f>
        <v>0</v>
      </c>
      <c r="G11">
        <v>0</v>
      </c>
      <c r="H11">
        <v>1</v>
      </c>
      <c r="I11">
        <v>1</v>
      </c>
      <c r="J11">
        <v>1</v>
      </c>
      <c r="K11">
        <v>1</v>
      </c>
      <c r="L11" s="20">
        <f>SUM(G11:K11)</f>
        <v>4</v>
      </c>
      <c r="M11">
        <f>MEDIAN($L$11:$L$16)</f>
        <v>4</v>
      </c>
      <c r="N11">
        <f>SUM(G11,H11,J11,K11)</f>
        <v>3</v>
      </c>
      <c r="O11">
        <f>IF(AND(N11 &gt;= M11, I11 = 1), 1, 0)</f>
        <v>0</v>
      </c>
      <c r="P11">
        <f>IF(OR(AND(N11 &gt;= M11, I11 = 0), AND(N11 &lt; M11, I11 = 1)), 1, 0)</f>
        <v>1</v>
      </c>
      <c r="Q11">
        <f>IF(AND(N11 &lt; M11, I11 = 0), 1, 0)</f>
        <v>0</v>
      </c>
      <c r="R11">
        <v>0</v>
      </c>
    </row>
    <row r="12" spans="1:18" ht="16.05" customHeight="1" x14ac:dyDescent="0.3">
      <c r="A12" s="2">
        <v>1</v>
      </c>
      <c r="B12" s="15">
        <v>0</v>
      </c>
      <c r="C12" s="2">
        <v>0</v>
      </c>
      <c r="D12" s="31">
        <f t="shared" ref="D12" si="0">IF(ISNUMBER( SEARCH(#REF!,#REF!)), 1, 0)+IF(ISNUMBER( SEARCH(#REF!,#REF!)), 1, 0)+IF(ISNUMBER( SEARCH(#REF!,#REF!)), 1, 0)</f>
        <v>0</v>
      </c>
      <c r="E12" s="32"/>
      <c r="F12" s="6">
        <f>IF(ISNUMBER( SEARCH(#REF!,#REF!)), 1, 0)+IF(ISNUMBER( SEARCH(#REF!,#REF!)), 1, 0)+IF(ISNUMBER( SEARCH(#REF!,#REF!)), 1, 0)</f>
        <v>0</v>
      </c>
      <c r="G12">
        <v>1</v>
      </c>
      <c r="H12">
        <v>1</v>
      </c>
      <c r="I12">
        <v>1</v>
      </c>
      <c r="J12">
        <v>1</v>
      </c>
      <c r="K12">
        <v>1</v>
      </c>
      <c r="L12" s="20">
        <f t="shared" ref="L12:L16" si="1">SUM(G12:K12)</f>
        <v>5</v>
      </c>
      <c r="M12">
        <f t="shared" ref="M12:M16" si="2">MEDIAN($L$11:$L$16)</f>
        <v>4</v>
      </c>
      <c r="N12">
        <f t="shared" ref="N12:N16" si="3">SUM(G12,H12,J12,K12)</f>
        <v>4</v>
      </c>
      <c r="O12">
        <f t="shared" ref="O12:O16" si="4">IF(AND(N12 &gt;= M12, I12 = 1), 1, 0)</f>
        <v>1</v>
      </c>
      <c r="P12">
        <f t="shared" ref="P12:P16" si="5">IF(OR(AND(N12 &gt;= M12, I12 = 0), AND(N12 &lt; M12, I12 = 1)), 1, 0)</f>
        <v>0</v>
      </c>
      <c r="Q12">
        <f t="shared" ref="Q12:Q16" si="6">IF(AND(N12 &lt; M12, I12 = 0), 1, 0)</f>
        <v>0</v>
      </c>
      <c r="R12">
        <v>0</v>
      </c>
    </row>
    <row r="13" spans="1:18" ht="16.05" customHeight="1" x14ac:dyDescent="0.3">
      <c r="A13" s="2">
        <v>2</v>
      </c>
      <c r="B13" s="15">
        <v>0</v>
      </c>
      <c r="C13" s="2">
        <v>0</v>
      </c>
      <c r="D13" s="31">
        <f t="shared" ref="D13" si="7">IF(ISNUMBER( SEARCH(#REF!,#REF!)), 1, 0)+IF(ISNUMBER( SEARCH(#REF!,#REF!)), 1, 0)+IF(ISNUMBER( SEARCH(#REF!,#REF!)), 1, 0)</f>
        <v>0</v>
      </c>
      <c r="E13" s="32"/>
      <c r="F13" s="6">
        <f t="shared" ref="F13" si="8">IF(ISNUMBER( SEARCH(#REF!,#REF!)), 1, 0)+IF(ISNUMBER( SEARCH(#REF!,#REF!)), 1, 0)+IF(ISNUMBER( SEARCH(#REF!,#REF!)), 1, 0)</f>
        <v>0</v>
      </c>
      <c r="G13">
        <v>1</v>
      </c>
      <c r="H13">
        <v>1</v>
      </c>
      <c r="I13">
        <v>1</v>
      </c>
      <c r="J13">
        <v>1</v>
      </c>
      <c r="K13">
        <v>0</v>
      </c>
      <c r="L13" s="20">
        <f t="shared" si="1"/>
        <v>4</v>
      </c>
      <c r="M13">
        <f t="shared" si="2"/>
        <v>4</v>
      </c>
      <c r="N13">
        <f t="shared" si="3"/>
        <v>3</v>
      </c>
      <c r="O13">
        <f t="shared" si="4"/>
        <v>0</v>
      </c>
      <c r="P13">
        <f t="shared" si="5"/>
        <v>1</v>
      </c>
      <c r="Q13">
        <f t="shared" si="6"/>
        <v>0</v>
      </c>
      <c r="R13">
        <v>0</v>
      </c>
    </row>
    <row r="14" spans="1:18" ht="16.05" customHeight="1" x14ac:dyDescent="0.3">
      <c r="A14" s="2">
        <v>3</v>
      </c>
      <c r="B14" s="15">
        <v>0</v>
      </c>
      <c r="C14" s="2">
        <v>0</v>
      </c>
      <c r="D14" s="31">
        <f t="shared" ref="D14" si="9">IF(ISNUMBER( SEARCH(#REF!,#REF!)), 1, 0)+IF(ISNUMBER( SEARCH(#REF!,#REF!)), 1, 0)+IF(ISNUMBER( SEARCH(#REF!,#REF!)), 1, 0)</f>
        <v>0</v>
      </c>
      <c r="E14" s="32"/>
      <c r="F14" s="6">
        <f t="shared" ref="F14" si="10">IF(ISNUMBER( SEARCH(#REF!,#REF!)), 1, 0)+IF(ISNUMBER( SEARCH(#REF!,#REF!)), 1, 0)+IF(ISNUMBER( SEARCH(#REF!,#REF!)), 1, 0)</f>
        <v>0</v>
      </c>
      <c r="G14">
        <v>1</v>
      </c>
      <c r="H14">
        <v>0</v>
      </c>
      <c r="I14">
        <v>1</v>
      </c>
      <c r="J14">
        <v>1</v>
      </c>
      <c r="K14">
        <v>1</v>
      </c>
      <c r="L14" s="20">
        <f t="shared" si="1"/>
        <v>4</v>
      </c>
      <c r="M14">
        <f t="shared" si="2"/>
        <v>4</v>
      </c>
      <c r="N14">
        <f t="shared" si="3"/>
        <v>3</v>
      </c>
      <c r="O14">
        <f t="shared" si="4"/>
        <v>0</v>
      </c>
      <c r="P14">
        <f t="shared" si="5"/>
        <v>1</v>
      </c>
      <c r="Q14">
        <f t="shared" si="6"/>
        <v>0</v>
      </c>
      <c r="R14">
        <v>0</v>
      </c>
    </row>
    <row r="15" spans="1:18" ht="16.05" customHeight="1" x14ac:dyDescent="0.3">
      <c r="A15" s="2">
        <v>4</v>
      </c>
      <c r="B15" s="15">
        <v>0</v>
      </c>
      <c r="C15" s="2">
        <v>0</v>
      </c>
      <c r="D15" s="31">
        <f t="shared" ref="D15" si="11">IF(ISNUMBER( SEARCH(#REF!,#REF!)), 1, 0)+IF(ISNUMBER( SEARCH(#REF!,#REF!)), 1, 0)+IF(ISNUMBER( SEARCH(#REF!,#REF!)), 1, 0)</f>
        <v>0</v>
      </c>
      <c r="E15" s="32"/>
      <c r="F15" s="6">
        <f t="shared" ref="F15" si="12">IF(ISNUMBER( SEARCH(#REF!,#REF!)), 1, 0)+IF(ISNUMBER( SEARCH(#REF!,#REF!)), 1, 0)+IF(ISNUMBER( SEARCH(#REF!,#REF!)), 1, 0)</f>
        <v>0</v>
      </c>
      <c r="G15">
        <v>0</v>
      </c>
      <c r="H15">
        <v>1</v>
      </c>
      <c r="I15">
        <v>1</v>
      </c>
      <c r="J15">
        <v>1</v>
      </c>
      <c r="K15">
        <v>1</v>
      </c>
      <c r="L15" s="20">
        <f t="shared" si="1"/>
        <v>4</v>
      </c>
      <c r="M15">
        <f t="shared" si="2"/>
        <v>4</v>
      </c>
      <c r="N15">
        <f t="shared" si="3"/>
        <v>3</v>
      </c>
      <c r="O15">
        <f t="shared" si="4"/>
        <v>0</v>
      </c>
      <c r="P15">
        <f t="shared" si="5"/>
        <v>1</v>
      </c>
      <c r="Q15">
        <f t="shared" si="6"/>
        <v>0</v>
      </c>
      <c r="R15">
        <v>0</v>
      </c>
    </row>
    <row r="16" spans="1:18" ht="16.05" customHeight="1" x14ac:dyDescent="0.3">
      <c r="A16" s="2">
        <v>5</v>
      </c>
      <c r="B16" s="15">
        <v>0</v>
      </c>
      <c r="C16" s="2">
        <v>0</v>
      </c>
      <c r="D16" s="31">
        <f t="shared" ref="D16" si="13">IF(ISNUMBER( SEARCH(#REF!,#REF!)), 1, 0)+IF(ISNUMBER( SEARCH(#REF!,#REF!)), 1, 0)+IF(ISNUMBER( SEARCH(#REF!,#REF!)), 1, 0)</f>
        <v>0</v>
      </c>
      <c r="E16" s="32"/>
      <c r="F16" s="6">
        <f t="shared" ref="F16" si="14">IF(ISNUMBER( SEARCH(#REF!,#REF!)), 1, 0)+IF(ISNUMBER( SEARCH(#REF!,#REF!)), 1, 0)+IF(ISNUMBER( SEARCH(#REF!,#REF!)), 1, 0)</f>
        <v>0</v>
      </c>
      <c r="G16">
        <v>1</v>
      </c>
      <c r="H16">
        <v>1</v>
      </c>
      <c r="I16">
        <v>1</v>
      </c>
      <c r="J16">
        <v>1</v>
      </c>
      <c r="K16">
        <v>1</v>
      </c>
      <c r="L16" s="20">
        <f t="shared" si="1"/>
        <v>5</v>
      </c>
      <c r="M16">
        <f t="shared" si="2"/>
        <v>4</v>
      </c>
      <c r="N16">
        <f t="shared" si="3"/>
        <v>4</v>
      </c>
      <c r="O16">
        <f t="shared" si="4"/>
        <v>1</v>
      </c>
      <c r="P16">
        <f t="shared" si="5"/>
        <v>0</v>
      </c>
      <c r="Q16">
        <f t="shared" si="6"/>
        <v>0</v>
      </c>
      <c r="R16">
        <v>0</v>
      </c>
    </row>
    <row r="17" spans="1:18" ht="16.05" customHeight="1" x14ac:dyDescent="0.3">
      <c r="N17"/>
      <c r="O17">
        <f>SUM(O11:O16)</f>
        <v>2</v>
      </c>
      <c r="P17">
        <f>SUM(P11:P16)</f>
        <v>4</v>
      </c>
      <c r="Q17">
        <f>SUM(Q11:Q16)</f>
        <v>0</v>
      </c>
      <c r="R17">
        <f>SUM(R11:R16)</f>
        <v>0</v>
      </c>
    </row>
    <row r="18" spans="1:18" ht="16.05" customHeight="1" x14ac:dyDescent="0.3">
      <c r="A18" s="33" t="s">
        <v>83</v>
      </c>
      <c r="B18" s="33"/>
      <c r="C18" s="33"/>
      <c r="D18" s="33"/>
      <c r="E18" s="33" t="s">
        <v>84</v>
      </c>
      <c r="F18" s="33"/>
      <c r="G18" s="33"/>
      <c r="H18" s="33"/>
      <c r="J18" s="3"/>
    </row>
    <row r="19" spans="1:18" ht="16.05" customHeight="1" x14ac:dyDescent="0.3">
      <c r="A19" s="2" t="s">
        <v>85</v>
      </c>
      <c r="B19" s="6" t="s">
        <v>86</v>
      </c>
      <c r="C19" s="2" t="s">
        <v>87</v>
      </c>
      <c r="D19" s="6" t="s">
        <v>88</v>
      </c>
      <c r="E19" s="2" t="s">
        <v>85</v>
      </c>
      <c r="F19" s="6" t="s">
        <v>86</v>
      </c>
      <c r="G19" s="2" t="s">
        <v>87</v>
      </c>
      <c r="H19" s="6" t="s">
        <v>88</v>
      </c>
    </row>
    <row r="20" spans="1:18" ht="20.100000000000001" customHeight="1" x14ac:dyDescent="0.3">
      <c r="A20" s="2">
        <f>IF(AND(J2=L2, K2=M2), 1, 0)</f>
        <v>1</v>
      </c>
      <c r="B20" s="2">
        <f>IF(OR(K2=M2, J2=L2), 1, 0)</f>
        <v>1</v>
      </c>
      <c r="C20" s="2">
        <f>IF(OR(COUNTIF($M$2:$M$7, K2) &gt; 0, COUNTIF($L$2:$L$7, J2) &gt; 0), 1, 0)</f>
        <v>1</v>
      </c>
      <c r="D20" s="2">
        <f>IF(OR( COUNTIF($M$2:$M$19,#REF!) &gt; 0, COUNTIF($N$2:$N$19,#REF!) &gt; 0), 1, 0)</f>
        <v>0</v>
      </c>
      <c r="E20" s="21">
        <f>IF(AND(COUNTIF(O2:Q2,"*"&amp;J2&amp;"*"), COUNTIF(O2:Q2,"*"&amp;K2&amp;"*")), 1, 0)</f>
        <v>0</v>
      </c>
      <c r="F20" s="21">
        <f>IF(OR(COUNTIF(O2:Q2,"*"&amp;J2&amp;"*"), COUNTIF(O2:Q2,"*"&amp;K2&amp;"*")), 1, 0)-IF(AND(COUNTIF(O2:Q2,"*"&amp;J2&amp;"*"), COUNTIF(O2:Q2,"*"&amp;K2&amp;"*")), 1, 0)</f>
        <v>0</v>
      </c>
      <c r="G20" s="2">
        <f>IF(AND(NOT(COUNTIF(O2:Q2, "*" &amp; J2 &amp; "*")), NOT(COUNTIF(O2:Q2, "*" &amp; K2 &amp; "*"))), 1, 0)</f>
        <v>1</v>
      </c>
      <c r="H20" s="2">
        <v>0</v>
      </c>
    </row>
    <row r="21" spans="1:18" ht="20.100000000000001" customHeight="1" x14ac:dyDescent="0.3">
      <c r="A21" s="2">
        <f t="shared" ref="A21:A25" si="15">IF(AND(J3=L3, K3=M3), 1, 0)</f>
        <v>0</v>
      </c>
      <c r="B21" s="2">
        <f t="shared" ref="B21:B25" si="16">IF(OR(K3=M3, J3=L3), 1, 0)</f>
        <v>0</v>
      </c>
      <c r="C21" s="2">
        <f t="shared" ref="C21:C25" si="17">IF(OR(COUNTIF($M$2:$M$7, K3) &gt; 0, COUNTIF($L$2:$L$7, J3) &gt; 0), 1, 0)</f>
        <v>0</v>
      </c>
      <c r="D21" s="2">
        <f t="shared" ref="D21:D22" si="18">IF(OR( COUNTIF($M$2:$M$19,#REF!) &gt; 0, COUNTIF($N$2:$N$19,#REF!) &gt; 0), 1, 0)</f>
        <v>0</v>
      </c>
      <c r="E21" s="21">
        <f t="shared" ref="E21:E25" si="19">IF(AND(COUNTIF(O3:Q3,"*"&amp;J3&amp;"*"), COUNTIF(O3:Q3,"*"&amp;K3&amp;"*")), 1, 0)</f>
        <v>0</v>
      </c>
      <c r="F21" s="21">
        <f t="shared" ref="F21:F25" si="20">IF(OR(COUNTIF(O3:Q3,"*"&amp;J3&amp;"*"), COUNTIF(O3:Q3,"*"&amp;K3&amp;"*")), 1, 0)-IF(AND(COUNTIF(O3:Q3,"*"&amp;J3&amp;"*"), COUNTIF(O3:Q3,"*"&amp;K3&amp;"*")), 1, 0)</f>
        <v>0</v>
      </c>
      <c r="G21" s="2">
        <f t="shared" ref="G21:G25" si="21">IF(AND(NOT(COUNTIF(O3:Q3, "*" &amp; J3 &amp; "*")), NOT(COUNTIF(O3:Q3, "*" &amp; K3 &amp; "*"))), 1, 0)</f>
        <v>1</v>
      </c>
      <c r="H21" s="2">
        <v>0</v>
      </c>
    </row>
    <row r="22" spans="1:18" ht="20.100000000000001" customHeight="1" x14ac:dyDescent="0.3">
      <c r="A22" s="2">
        <f t="shared" si="15"/>
        <v>0</v>
      </c>
      <c r="B22" s="2">
        <f t="shared" si="16"/>
        <v>0</v>
      </c>
      <c r="C22" s="2">
        <f t="shared" si="17"/>
        <v>0</v>
      </c>
      <c r="D22" s="2">
        <f t="shared" si="18"/>
        <v>0</v>
      </c>
      <c r="E22" s="21">
        <f t="shared" si="19"/>
        <v>1</v>
      </c>
      <c r="F22" s="21">
        <f t="shared" si="20"/>
        <v>0</v>
      </c>
      <c r="G22" s="2">
        <f t="shared" si="21"/>
        <v>0</v>
      </c>
      <c r="H22" s="2">
        <v>0</v>
      </c>
    </row>
    <row r="23" spans="1:18" ht="20.100000000000001" customHeight="1" x14ac:dyDescent="0.3">
      <c r="A23" s="2">
        <f t="shared" si="15"/>
        <v>0</v>
      </c>
      <c r="B23" s="2">
        <f t="shared" si="16"/>
        <v>0</v>
      </c>
      <c r="C23" s="2">
        <f t="shared" si="17"/>
        <v>1</v>
      </c>
      <c r="D23" s="2">
        <v>0</v>
      </c>
      <c r="E23" s="21">
        <f t="shared" si="19"/>
        <v>1</v>
      </c>
      <c r="F23" s="21">
        <f t="shared" si="20"/>
        <v>0</v>
      </c>
      <c r="G23" s="2">
        <f t="shared" si="21"/>
        <v>0</v>
      </c>
      <c r="H23" s="2">
        <v>0</v>
      </c>
    </row>
    <row r="24" spans="1:18" ht="20.100000000000001" customHeight="1" x14ac:dyDescent="0.3">
      <c r="A24" s="2">
        <f t="shared" si="15"/>
        <v>0</v>
      </c>
      <c r="B24" s="2">
        <f t="shared" si="16"/>
        <v>0</v>
      </c>
      <c r="C24" s="2">
        <f t="shared" si="17"/>
        <v>1</v>
      </c>
      <c r="D24" s="2">
        <f t="shared" ref="D24:D25" si="22">IF(OR( COUNTIF($M$2:$M$19,#REF!) &gt; 0, COUNTIF($N$2:$N$19,#REF!) &gt; 0), 1, 0)</f>
        <v>0</v>
      </c>
      <c r="E24" s="21">
        <f t="shared" si="19"/>
        <v>1</v>
      </c>
      <c r="F24" s="21">
        <f t="shared" si="20"/>
        <v>0</v>
      </c>
      <c r="G24" s="2">
        <f t="shared" si="21"/>
        <v>0</v>
      </c>
      <c r="H24" s="2">
        <v>0</v>
      </c>
    </row>
    <row r="25" spans="1:18" ht="20.100000000000001" customHeight="1" x14ac:dyDescent="0.3">
      <c r="A25" s="2">
        <f t="shared" si="15"/>
        <v>0</v>
      </c>
      <c r="B25" s="2">
        <f t="shared" si="16"/>
        <v>0</v>
      </c>
      <c r="C25" s="2">
        <f t="shared" si="17"/>
        <v>1</v>
      </c>
      <c r="D25" s="2">
        <f t="shared" si="22"/>
        <v>0</v>
      </c>
      <c r="E25" s="21">
        <f t="shared" si="19"/>
        <v>1</v>
      </c>
      <c r="F25" s="21">
        <f t="shared" si="20"/>
        <v>0</v>
      </c>
      <c r="G25" s="2">
        <f t="shared" si="21"/>
        <v>0</v>
      </c>
      <c r="H25" s="2">
        <v>0</v>
      </c>
    </row>
    <row r="26" spans="1:18" ht="20.100000000000001" customHeight="1" x14ac:dyDescent="0.3">
      <c r="A26" s="22">
        <f t="shared" ref="A26:G26" si="23">SUM(A20:A25)</f>
        <v>1</v>
      </c>
      <c r="B26" s="22">
        <f t="shared" si="23"/>
        <v>1</v>
      </c>
      <c r="C26" s="22">
        <f t="shared" si="23"/>
        <v>4</v>
      </c>
      <c r="D26" s="22">
        <f t="shared" si="23"/>
        <v>0</v>
      </c>
      <c r="E26" s="23">
        <f t="shared" si="23"/>
        <v>4</v>
      </c>
      <c r="F26" s="24">
        <f t="shared" si="23"/>
        <v>0</v>
      </c>
      <c r="G26" s="22">
        <f t="shared" si="23"/>
        <v>2</v>
      </c>
      <c r="H26" s="22"/>
    </row>
  </sheetData>
  <mergeCells count="12">
    <mergeCell ref="G9:L9"/>
    <mergeCell ref="D10:E10"/>
    <mergeCell ref="D11:E11"/>
    <mergeCell ref="D12:E12"/>
    <mergeCell ref="A18:D18"/>
    <mergeCell ref="E18:H18"/>
    <mergeCell ref="D13:E13"/>
    <mergeCell ref="D14:E14"/>
    <mergeCell ref="D15:E15"/>
    <mergeCell ref="D16:E16"/>
    <mergeCell ref="B9:C9"/>
    <mergeCell ref="D9:F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6381-8E4E-47BE-AD65-2C21D865E560}">
  <dimension ref="A1:R26"/>
  <sheetViews>
    <sheetView tabSelected="1" zoomScale="65" zoomScaleNormal="100" workbookViewId="0">
      <selection activeCell="B25" sqref="B25"/>
    </sheetView>
  </sheetViews>
  <sheetFormatPr defaultColWidth="19.33203125" defaultRowHeight="14.4" x14ac:dyDescent="0.3"/>
  <cols>
    <col min="1" max="1" width="19.33203125" style="2"/>
    <col min="2" max="2" width="16.77734375" style="2" customWidth="1"/>
    <col min="3" max="3" width="7.77734375" style="10" customWidth="1"/>
    <col min="4" max="5" width="19.33203125" style="2"/>
    <col min="6" max="6" width="5.44140625" style="10" customWidth="1"/>
    <col min="7" max="7" width="6.6640625" style="2" customWidth="1"/>
    <col min="8" max="8" width="8.77734375" style="2" customWidth="1"/>
    <col min="9" max="16384" width="19.33203125" style="2"/>
  </cols>
  <sheetData>
    <row r="1" spans="1:18" ht="15" customHeight="1" x14ac:dyDescent="0.3">
      <c r="A1" s="3" t="s">
        <v>0</v>
      </c>
      <c r="B1" s="3" t="s">
        <v>13</v>
      </c>
      <c r="C1" s="3" t="s">
        <v>1</v>
      </c>
      <c r="D1" s="3" t="s">
        <v>11</v>
      </c>
      <c r="E1" s="3" t="s">
        <v>2</v>
      </c>
      <c r="F1" s="3" t="s">
        <v>3</v>
      </c>
      <c r="G1" s="3" t="s">
        <v>4</v>
      </c>
      <c r="H1" s="3" t="s">
        <v>5</v>
      </c>
      <c r="I1" s="3" t="s">
        <v>6</v>
      </c>
      <c r="J1" s="3" t="s">
        <v>12</v>
      </c>
      <c r="K1" s="3" t="s">
        <v>10</v>
      </c>
      <c r="L1" s="12" t="s">
        <v>70</v>
      </c>
      <c r="M1" s="12" t="s">
        <v>71</v>
      </c>
      <c r="O1" s="27" t="s">
        <v>92</v>
      </c>
      <c r="P1" s="27" t="s">
        <v>93</v>
      </c>
      <c r="Q1" s="27" t="s">
        <v>94</v>
      </c>
    </row>
    <row r="2" spans="1:18" ht="15" customHeight="1" x14ac:dyDescent="0.3">
      <c r="A2" s="3" t="s">
        <v>18</v>
      </c>
      <c r="B2" s="3" t="s">
        <v>16</v>
      </c>
      <c r="C2" s="4">
        <v>0</v>
      </c>
      <c r="D2" s="3" t="s">
        <v>19</v>
      </c>
      <c r="E2" s="5">
        <v>45037.479166666664</v>
      </c>
      <c r="F2" s="4">
        <v>28.51158113</v>
      </c>
      <c r="G2" s="3" t="s">
        <v>20</v>
      </c>
      <c r="H2" s="3" t="s">
        <v>44</v>
      </c>
      <c r="I2" s="3" t="s">
        <v>45</v>
      </c>
      <c r="J2" t="s">
        <v>19</v>
      </c>
      <c r="K2" t="s">
        <v>19</v>
      </c>
      <c r="L2" t="s">
        <v>9</v>
      </c>
      <c r="M2" t="s">
        <v>63</v>
      </c>
      <c r="O2" t="s">
        <v>95</v>
      </c>
      <c r="P2" t="s">
        <v>96</v>
      </c>
      <c r="Q2" t="s">
        <v>97</v>
      </c>
    </row>
    <row r="3" spans="1:18" ht="15" customHeight="1" x14ac:dyDescent="0.3">
      <c r="A3" s="3" t="s">
        <v>18</v>
      </c>
      <c r="B3" s="3" t="s">
        <v>16</v>
      </c>
      <c r="C3" s="4">
        <v>1</v>
      </c>
      <c r="D3" s="3" t="s">
        <v>9</v>
      </c>
      <c r="E3" s="5">
        <v>45037.75</v>
      </c>
      <c r="F3" s="4">
        <v>87.473530890000006</v>
      </c>
      <c r="G3" s="3" t="s">
        <v>7</v>
      </c>
      <c r="H3" s="3" t="s">
        <v>46</v>
      </c>
      <c r="I3" s="3" t="s">
        <v>47</v>
      </c>
      <c r="J3" t="s">
        <v>9</v>
      </c>
      <c r="K3" s="11" t="s">
        <v>65</v>
      </c>
      <c r="L3" t="s">
        <v>68</v>
      </c>
      <c r="M3" t="s">
        <v>63</v>
      </c>
      <c r="O3" t="s">
        <v>99</v>
      </c>
      <c r="P3" t="s">
        <v>100</v>
      </c>
      <c r="Q3" t="s">
        <v>101</v>
      </c>
    </row>
    <row r="4" spans="1:18" ht="15" customHeight="1" x14ac:dyDescent="0.3">
      <c r="A4" s="3" t="s">
        <v>18</v>
      </c>
      <c r="B4" s="3" t="s">
        <v>16</v>
      </c>
      <c r="C4" s="4">
        <v>2</v>
      </c>
      <c r="D4" s="3" t="s">
        <v>69</v>
      </c>
      <c r="E4" s="5">
        <v>45036.965277777781</v>
      </c>
      <c r="F4" s="4">
        <v>50.408475430000003</v>
      </c>
      <c r="G4" s="3" t="s">
        <v>7</v>
      </c>
      <c r="H4" s="3" t="s">
        <v>132</v>
      </c>
      <c r="I4" s="3" t="s">
        <v>133</v>
      </c>
      <c r="J4" s="3" t="s">
        <v>69</v>
      </c>
      <c r="K4" s="3" t="s">
        <v>63</v>
      </c>
      <c r="L4" t="s">
        <v>69</v>
      </c>
      <c r="M4" t="s">
        <v>63</v>
      </c>
      <c r="O4" t="s">
        <v>118</v>
      </c>
      <c r="P4"/>
      <c r="Q4"/>
    </row>
    <row r="5" spans="1:18" ht="15" customHeight="1" x14ac:dyDescent="0.3">
      <c r="A5" s="3" t="s">
        <v>18</v>
      </c>
      <c r="B5" s="3" t="s">
        <v>16</v>
      </c>
      <c r="C5" s="4">
        <v>3</v>
      </c>
      <c r="D5" s="3" t="s">
        <v>9</v>
      </c>
      <c r="E5" s="5">
        <v>45038.010416666664</v>
      </c>
      <c r="F5" s="4">
        <v>77.095315360000001</v>
      </c>
      <c r="G5" s="3" t="s">
        <v>7</v>
      </c>
      <c r="H5" s="3" t="s">
        <v>48</v>
      </c>
      <c r="I5" s="3" t="s">
        <v>49</v>
      </c>
      <c r="J5" s="3" t="s">
        <v>9</v>
      </c>
      <c r="K5" t="s">
        <v>60</v>
      </c>
      <c r="L5" t="s">
        <v>68</v>
      </c>
      <c r="M5" t="s">
        <v>63</v>
      </c>
      <c r="O5" t="s">
        <v>99</v>
      </c>
      <c r="P5" t="s">
        <v>100</v>
      </c>
      <c r="Q5" t="s">
        <v>101</v>
      </c>
    </row>
    <row r="6" spans="1:18" ht="15" customHeight="1" x14ac:dyDescent="0.3">
      <c r="A6" s="3" t="s">
        <v>18</v>
      </c>
      <c r="B6" s="3" t="s">
        <v>16</v>
      </c>
      <c r="C6" s="4">
        <v>4</v>
      </c>
      <c r="D6" s="3" t="s">
        <v>61</v>
      </c>
      <c r="E6" s="5">
        <v>45038.784722222219</v>
      </c>
      <c r="F6" s="4">
        <v>269.83360379999999</v>
      </c>
      <c r="G6" s="3" t="s">
        <v>7</v>
      </c>
      <c r="H6" s="3" t="s">
        <v>115</v>
      </c>
      <c r="I6" s="3" t="s">
        <v>116</v>
      </c>
      <c r="J6" t="s">
        <v>61</v>
      </c>
      <c r="K6" t="s">
        <v>63</v>
      </c>
      <c r="L6" t="s">
        <v>61</v>
      </c>
      <c r="M6" t="s">
        <v>63</v>
      </c>
      <c r="O6" t="s">
        <v>98</v>
      </c>
      <c r="P6" t="s">
        <v>99</v>
      </c>
      <c r="Q6" t="s">
        <v>100</v>
      </c>
    </row>
    <row r="7" spans="1:18" ht="15" customHeight="1" x14ac:dyDescent="0.3">
      <c r="A7" s="3" t="s">
        <v>18</v>
      </c>
      <c r="B7" s="3" t="s">
        <v>16</v>
      </c>
      <c r="C7" s="4">
        <v>5</v>
      </c>
      <c r="D7" s="3" t="s">
        <v>9</v>
      </c>
      <c r="E7" s="5">
        <v>45038.527777777781</v>
      </c>
      <c r="F7" s="4">
        <v>108.229962</v>
      </c>
      <c r="G7" s="3" t="s">
        <v>7</v>
      </c>
      <c r="H7" s="3" t="s">
        <v>51</v>
      </c>
      <c r="I7" s="3" t="s">
        <v>52</v>
      </c>
      <c r="J7" s="3" t="s">
        <v>9</v>
      </c>
      <c r="K7" s="3" t="s">
        <v>9</v>
      </c>
      <c r="L7" t="s">
        <v>69</v>
      </c>
      <c r="M7" t="s">
        <v>63</v>
      </c>
      <c r="O7" t="s">
        <v>99</v>
      </c>
      <c r="P7" t="s">
        <v>100</v>
      </c>
      <c r="Q7" t="s">
        <v>101</v>
      </c>
    </row>
    <row r="8" spans="1:18" ht="15" thickBot="1" x14ac:dyDescent="0.35">
      <c r="A8" s="13"/>
      <c r="B8" s="13"/>
      <c r="C8" s="13"/>
      <c r="D8" s="14"/>
      <c r="E8" s="13"/>
      <c r="F8" s="13"/>
      <c r="G8" s="13"/>
      <c r="H8" s="13"/>
      <c r="I8" s="13"/>
      <c r="J8" s="13"/>
      <c r="K8" s="13"/>
      <c r="L8" s="13"/>
    </row>
    <row r="9" spans="1:18" x14ac:dyDescent="0.3">
      <c r="A9" s="2" t="s">
        <v>1</v>
      </c>
      <c r="B9" s="34" t="s">
        <v>72</v>
      </c>
      <c r="C9" s="35"/>
      <c r="D9" s="34" t="s">
        <v>73</v>
      </c>
      <c r="E9" s="36"/>
      <c r="F9" s="35"/>
      <c r="G9" s="28" t="s">
        <v>74</v>
      </c>
      <c r="H9" s="29"/>
      <c r="I9" s="29"/>
      <c r="J9" s="29"/>
      <c r="K9" s="29"/>
      <c r="L9" s="30"/>
    </row>
    <row r="10" spans="1:18" ht="86.4" x14ac:dyDescent="0.3">
      <c r="B10" s="15" t="s">
        <v>75</v>
      </c>
      <c r="C10" s="2" t="s">
        <v>10</v>
      </c>
      <c r="D10" s="31" t="s">
        <v>75</v>
      </c>
      <c r="E10" s="32"/>
      <c r="F10" s="6" t="s">
        <v>10</v>
      </c>
      <c r="G10" s="16" t="s">
        <v>76</v>
      </c>
      <c r="H10" s="17" t="s">
        <v>77</v>
      </c>
      <c r="I10" s="17" t="s">
        <v>78</v>
      </c>
      <c r="J10" s="17" t="s">
        <v>79</v>
      </c>
      <c r="K10" s="18" t="s">
        <v>80</v>
      </c>
      <c r="L10" s="19" t="s">
        <v>81</v>
      </c>
      <c r="M10" s="2" t="s">
        <v>90</v>
      </c>
      <c r="N10" s="25" t="s">
        <v>89</v>
      </c>
      <c r="O10" s="25" t="s">
        <v>85</v>
      </c>
      <c r="P10" s="25" t="s">
        <v>86</v>
      </c>
      <c r="Q10" s="25" t="s">
        <v>87</v>
      </c>
      <c r="R10" s="25" t="s">
        <v>88</v>
      </c>
    </row>
    <row r="11" spans="1:18" x14ac:dyDescent="0.3">
      <c r="A11" s="2">
        <v>0</v>
      </c>
      <c r="B11" s="15">
        <v>0</v>
      </c>
      <c r="C11" s="2">
        <v>0</v>
      </c>
      <c r="D11" s="31">
        <f>IF(ISNUMBER( SEARCH(#REF!,#REF!)), 1, 0)+IF(ISNUMBER( SEARCH(#REF!,#REF!)), 1, 0)+IF(ISNUMBER( SEARCH(#REF!,#REF!)), 1, 0)</f>
        <v>0</v>
      </c>
      <c r="E11" s="32"/>
      <c r="F11" s="6">
        <f>IF(ISNUMBER( SEARCH(#REF!,#REF!)), 1, 0)+IF(ISNUMBER( SEARCH(#REF!,#REF!)), 1, 0)+IF(ISNUMBER( SEARCH(#REF!,#REF!)), 1, 0)</f>
        <v>0</v>
      </c>
      <c r="G11">
        <v>1</v>
      </c>
      <c r="H11">
        <v>1</v>
      </c>
      <c r="I11">
        <v>1</v>
      </c>
      <c r="J11">
        <v>1</v>
      </c>
      <c r="K11">
        <v>1</v>
      </c>
      <c r="L11" s="20">
        <f>SUM(G11:K11)</f>
        <v>5</v>
      </c>
      <c r="M11">
        <f>MEDIAN($L$11:$L$16)</f>
        <v>4</v>
      </c>
      <c r="N11">
        <f>SUM(G11,H11,J11,K11)</f>
        <v>4</v>
      </c>
      <c r="O11">
        <f>IF(AND(N11 &gt;= M11, I11 = 1), 1, 0)</f>
        <v>1</v>
      </c>
      <c r="P11">
        <f>IF(OR(AND(N11 &gt;= M11, I11 = 0), AND(N11 &lt; M11, I11 = 1)), 1, 0)</f>
        <v>0</v>
      </c>
      <c r="Q11">
        <f>IF(AND(N11 &lt; M11, I11 = 0), 1, 0)</f>
        <v>0</v>
      </c>
      <c r="R11">
        <v>0</v>
      </c>
    </row>
    <row r="12" spans="1:18" x14ac:dyDescent="0.3">
      <c r="A12" s="2">
        <v>1</v>
      </c>
      <c r="B12" s="15">
        <v>0</v>
      </c>
      <c r="C12" s="2">
        <v>0</v>
      </c>
      <c r="D12" s="31">
        <f t="shared" ref="D12" si="0">IF(ISNUMBER( SEARCH(#REF!,#REF!)), 1, 0)+IF(ISNUMBER( SEARCH(#REF!,#REF!)), 1, 0)+IF(ISNUMBER( SEARCH(#REF!,#REF!)), 1, 0)</f>
        <v>0</v>
      </c>
      <c r="E12" s="32"/>
      <c r="F12" s="6">
        <f>IF(ISNUMBER( SEARCH(#REF!,#REF!)), 1, 0)+IF(ISNUMBER( SEARCH(#REF!,#REF!)), 1, 0)+IF(ISNUMBER( SEARCH(#REF!,#REF!)), 1, 0)</f>
        <v>0</v>
      </c>
      <c r="G12">
        <v>0</v>
      </c>
      <c r="H12">
        <v>1</v>
      </c>
      <c r="I12">
        <v>1</v>
      </c>
      <c r="J12">
        <v>1</v>
      </c>
      <c r="K12">
        <v>1</v>
      </c>
      <c r="L12" s="20">
        <f t="shared" ref="L12:L16" si="1">SUM(G12:K12)</f>
        <v>4</v>
      </c>
      <c r="M12">
        <f t="shared" ref="M12:M16" si="2">MEDIAN($L$11:$L$16)</f>
        <v>4</v>
      </c>
      <c r="N12">
        <f t="shared" ref="N12:N16" si="3">SUM(G12,H12,J12,K12)</f>
        <v>3</v>
      </c>
      <c r="O12">
        <f t="shared" ref="O12:O16" si="4">IF(AND(N12 &gt;= M12, I12 = 1), 1, 0)</f>
        <v>0</v>
      </c>
      <c r="P12">
        <f t="shared" ref="P12:P16" si="5">IF(OR(AND(N12 &gt;= M12, I12 = 0), AND(N12 &lt; M12, I12 = 1)), 1, 0)</f>
        <v>1</v>
      </c>
      <c r="Q12">
        <f t="shared" ref="Q12:Q16" si="6">IF(AND(N12 &lt; M12, I12 = 0), 1, 0)</f>
        <v>0</v>
      </c>
      <c r="R12">
        <v>0</v>
      </c>
    </row>
    <row r="13" spans="1:18" x14ac:dyDescent="0.3">
      <c r="A13" s="2">
        <v>2</v>
      </c>
      <c r="B13" s="15">
        <v>0</v>
      </c>
      <c r="C13" s="2">
        <v>0</v>
      </c>
      <c r="D13" s="31">
        <f t="shared" ref="D13" si="7">IF(ISNUMBER( SEARCH(#REF!,#REF!)), 1, 0)+IF(ISNUMBER( SEARCH(#REF!,#REF!)), 1, 0)+IF(ISNUMBER( SEARCH(#REF!,#REF!)), 1, 0)</f>
        <v>0</v>
      </c>
      <c r="E13" s="32"/>
      <c r="F13" s="6">
        <f t="shared" ref="F13" si="8">IF(ISNUMBER( SEARCH(#REF!,#REF!)), 1, 0)+IF(ISNUMBER( SEARCH(#REF!,#REF!)), 1, 0)+IF(ISNUMBER( SEARCH(#REF!,#REF!)), 1, 0)</f>
        <v>0</v>
      </c>
      <c r="G13">
        <v>1</v>
      </c>
      <c r="H13">
        <v>1</v>
      </c>
      <c r="I13">
        <v>0</v>
      </c>
      <c r="J13">
        <v>1</v>
      </c>
      <c r="K13">
        <v>1</v>
      </c>
      <c r="L13" s="20">
        <f t="shared" si="1"/>
        <v>4</v>
      </c>
      <c r="M13">
        <f t="shared" si="2"/>
        <v>4</v>
      </c>
      <c r="N13">
        <f t="shared" si="3"/>
        <v>4</v>
      </c>
      <c r="O13">
        <f t="shared" si="4"/>
        <v>0</v>
      </c>
      <c r="P13">
        <f t="shared" si="5"/>
        <v>1</v>
      </c>
      <c r="Q13">
        <f t="shared" si="6"/>
        <v>0</v>
      </c>
      <c r="R13">
        <v>0</v>
      </c>
    </row>
    <row r="14" spans="1:18" x14ac:dyDescent="0.3">
      <c r="A14" s="2">
        <v>3</v>
      </c>
      <c r="B14" s="15">
        <v>0</v>
      </c>
      <c r="C14" s="2">
        <v>0</v>
      </c>
      <c r="D14" s="31">
        <f t="shared" ref="D14" si="9">IF(ISNUMBER( SEARCH(#REF!,#REF!)), 1, 0)+IF(ISNUMBER( SEARCH(#REF!,#REF!)), 1, 0)+IF(ISNUMBER( SEARCH(#REF!,#REF!)), 1, 0)</f>
        <v>0</v>
      </c>
      <c r="E14" s="32"/>
      <c r="F14" s="6">
        <f t="shared" ref="F14" si="10">IF(ISNUMBER( SEARCH(#REF!,#REF!)), 1, 0)+IF(ISNUMBER( SEARCH(#REF!,#REF!)), 1, 0)+IF(ISNUMBER( SEARCH(#REF!,#REF!)), 1, 0)</f>
        <v>0</v>
      </c>
      <c r="G14">
        <v>1</v>
      </c>
      <c r="H14">
        <v>1</v>
      </c>
      <c r="I14">
        <v>1</v>
      </c>
      <c r="J14">
        <v>1</v>
      </c>
      <c r="K14">
        <v>0</v>
      </c>
      <c r="L14" s="20">
        <f t="shared" si="1"/>
        <v>4</v>
      </c>
      <c r="M14">
        <f t="shared" si="2"/>
        <v>4</v>
      </c>
      <c r="N14">
        <f t="shared" si="3"/>
        <v>3</v>
      </c>
      <c r="O14">
        <f t="shared" si="4"/>
        <v>0</v>
      </c>
      <c r="P14">
        <f t="shared" si="5"/>
        <v>1</v>
      </c>
      <c r="Q14">
        <f t="shared" si="6"/>
        <v>0</v>
      </c>
      <c r="R14">
        <v>0</v>
      </c>
    </row>
    <row r="15" spans="1:18" x14ac:dyDescent="0.3">
      <c r="A15" s="2">
        <v>4</v>
      </c>
      <c r="B15" s="15">
        <v>0</v>
      </c>
      <c r="C15" s="2">
        <v>0</v>
      </c>
      <c r="D15" s="31">
        <f t="shared" ref="D15" si="11">IF(ISNUMBER( SEARCH(#REF!,#REF!)), 1, 0)+IF(ISNUMBER( SEARCH(#REF!,#REF!)), 1, 0)+IF(ISNUMBER( SEARCH(#REF!,#REF!)), 1, 0)</f>
        <v>0</v>
      </c>
      <c r="E15" s="32"/>
      <c r="F15" s="6">
        <f t="shared" ref="F15" si="12">IF(ISNUMBER( SEARCH(#REF!,#REF!)), 1, 0)+IF(ISNUMBER( SEARCH(#REF!,#REF!)), 1, 0)+IF(ISNUMBER( SEARCH(#REF!,#REF!)), 1, 0)</f>
        <v>0</v>
      </c>
      <c r="G15">
        <v>1</v>
      </c>
      <c r="H15">
        <v>0</v>
      </c>
      <c r="I15">
        <v>0</v>
      </c>
      <c r="J15">
        <v>1</v>
      </c>
      <c r="K15">
        <v>1</v>
      </c>
      <c r="L15" s="20">
        <f t="shared" si="1"/>
        <v>3</v>
      </c>
      <c r="M15">
        <f t="shared" si="2"/>
        <v>4</v>
      </c>
      <c r="N15">
        <f t="shared" si="3"/>
        <v>3</v>
      </c>
      <c r="O15">
        <f t="shared" si="4"/>
        <v>0</v>
      </c>
      <c r="P15">
        <f t="shared" si="5"/>
        <v>0</v>
      </c>
      <c r="Q15">
        <f t="shared" si="6"/>
        <v>1</v>
      </c>
      <c r="R15">
        <v>0</v>
      </c>
    </row>
    <row r="16" spans="1:18" x14ac:dyDescent="0.3">
      <c r="A16" s="2">
        <v>5</v>
      </c>
      <c r="B16" s="15">
        <v>0</v>
      </c>
      <c r="C16" s="2">
        <v>0</v>
      </c>
      <c r="D16" s="31">
        <f t="shared" ref="D16" si="13">IF(ISNUMBER( SEARCH(#REF!,#REF!)), 1, 0)+IF(ISNUMBER( SEARCH(#REF!,#REF!)), 1, 0)+IF(ISNUMBER( SEARCH(#REF!,#REF!)), 1, 0)</f>
        <v>0</v>
      </c>
      <c r="E16" s="32"/>
      <c r="F16" s="6">
        <f t="shared" ref="F16" si="14">IF(ISNUMBER( SEARCH(#REF!,#REF!)), 1, 0)+IF(ISNUMBER( SEARCH(#REF!,#REF!)), 1, 0)+IF(ISNUMBER( SEARCH(#REF!,#REF!)), 1, 0)</f>
        <v>0</v>
      </c>
      <c r="G16">
        <v>1</v>
      </c>
      <c r="H16">
        <v>1</v>
      </c>
      <c r="I16">
        <v>1</v>
      </c>
      <c r="J16">
        <v>1</v>
      </c>
      <c r="K16">
        <v>1</v>
      </c>
      <c r="L16" s="20">
        <f t="shared" si="1"/>
        <v>5</v>
      </c>
      <c r="M16">
        <f t="shared" si="2"/>
        <v>4</v>
      </c>
      <c r="N16">
        <f t="shared" si="3"/>
        <v>4</v>
      </c>
      <c r="O16">
        <f t="shared" si="4"/>
        <v>1</v>
      </c>
      <c r="P16">
        <f t="shared" si="5"/>
        <v>0</v>
      </c>
      <c r="Q16">
        <f t="shared" si="6"/>
        <v>0</v>
      </c>
      <c r="R16">
        <v>0</v>
      </c>
    </row>
    <row r="17" spans="1:18" x14ac:dyDescent="0.3">
      <c r="N17"/>
      <c r="O17">
        <f>SUM(O11:O16)</f>
        <v>2</v>
      </c>
      <c r="P17">
        <f>SUM(P11:P16)</f>
        <v>3</v>
      </c>
      <c r="Q17">
        <f>SUM(Q11:Q16)</f>
        <v>1</v>
      </c>
      <c r="R17">
        <f>SUM(R11:R16)</f>
        <v>0</v>
      </c>
    </row>
    <row r="18" spans="1:18" x14ac:dyDescent="0.3">
      <c r="A18" s="33" t="s">
        <v>83</v>
      </c>
      <c r="B18" s="33"/>
      <c r="C18" s="33"/>
      <c r="D18" s="33"/>
      <c r="E18" s="33" t="s">
        <v>84</v>
      </c>
      <c r="F18" s="33"/>
      <c r="G18" s="33"/>
      <c r="H18" s="33"/>
    </row>
    <row r="19" spans="1:18" x14ac:dyDescent="0.3">
      <c r="A19" s="2" t="s">
        <v>85</v>
      </c>
      <c r="B19" s="6" t="s">
        <v>86</v>
      </c>
      <c r="C19" s="2" t="s">
        <v>87</v>
      </c>
      <c r="D19" s="6" t="s">
        <v>88</v>
      </c>
      <c r="E19" s="2" t="s">
        <v>85</v>
      </c>
      <c r="F19" s="6" t="s">
        <v>86</v>
      </c>
      <c r="G19" s="2" t="s">
        <v>87</v>
      </c>
      <c r="H19" s="6" t="s">
        <v>88</v>
      </c>
    </row>
    <row r="20" spans="1:18" x14ac:dyDescent="0.3">
      <c r="A20" s="2">
        <f>IF(AND(J2=L2, K2=M2), 1, 0)</f>
        <v>0</v>
      </c>
      <c r="B20" s="2">
        <f>IF(OR(K2=M2, J2=L2), 1, 0)</f>
        <v>0</v>
      </c>
      <c r="C20" s="2">
        <f>IF(OR(COUNTIF($M$2:$M$7, K2) &gt; 0, COUNTIF($L$2:$L$7, J2) &gt; 0), 1, 0)</f>
        <v>0</v>
      </c>
      <c r="D20" s="2">
        <f>IF(OR( COUNTIF($M$2:$M$19,#REF!) &gt; 0, COUNTIF($N$2:$N$19,#REF!) &gt; 0), 1, 0)</f>
        <v>0</v>
      </c>
      <c r="E20" s="21">
        <f>IF(AND(COUNTIF(O2:Q2,"*"&amp;J2&amp;"*"), COUNTIF(O2:Q2,"*"&amp;K2&amp;"*")), 1, 0)</f>
        <v>1</v>
      </c>
      <c r="F20" s="21">
        <f>IF(OR(COUNTIF(O2:Q2,"*"&amp;J2&amp;"*"), COUNTIF(O2:Q2,"*"&amp;K2&amp;"*")), 1, 0)-IF(AND(COUNTIF(O2:Q2,"*"&amp;J2&amp;"*"), COUNTIF(O2:Q2,"*"&amp;K2&amp;"*")), 1, 0)</f>
        <v>0</v>
      </c>
      <c r="G20" s="2">
        <f>IF(AND(NOT(COUNTIF(O2:Q2, "*" &amp; J2 &amp; "*")), NOT(COUNTIF(O2:Q2, "*" &amp; K2 &amp; "*"))), 1, 0)</f>
        <v>0</v>
      </c>
      <c r="H20" s="2">
        <v>0</v>
      </c>
    </row>
    <row r="21" spans="1:18" x14ac:dyDescent="0.3">
      <c r="A21" s="2">
        <f t="shared" ref="A21:A25" si="15">IF(AND(J3=L3, K3=M3), 1, 0)</f>
        <v>0</v>
      </c>
      <c r="B21" s="2">
        <f t="shared" ref="B21:B25" si="16">IF(OR(K3=M3, J3=L3), 1, 0)</f>
        <v>0</v>
      </c>
      <c r="C21" s="2">
        <f t="shared" ref="C21:C25" si="17">IF(OR(COUNTIF($M$2:$M$7, K3) &gt; 0, COUNTIF($L$2:$L$7, J3) &gt; 0), 1, 0)</f>
        <v>1</v>
      </c>
      <c r="D21" s="2">
        <f t="shared" ref="D21:D22" si="18">IF(OR( COUNTIF($M$2:$M$19,#REF!) &gt; 0, COUNTIF($N$2:$N$19,#REF!) &gt; 0), 1, 0)</f>
        <v>0</v>
      </c>
      <c r="E21" s="21">
        <f t="shared" ref="E21:E25" si="19">IF(AND(COUNTIF(O3:Q3,"*"&amp;J3&amp;"*"), COUNTIF(O3:Q3,"*"&amp;K3&amp;"*")), 1, 0)</f>
        <v>0</v>
      </c>
      <c r="F21" s="21">
        <f t="shared" ref="F21:F25" si="20">IF(OR(COUNTIF(O3:Q3,"*"&amp;J3&amp;"*"), COUNTIF(O3:Q3,"*"&amp;K3&amp;"*")), 1, 0)-IF(AND(COUNTIF(O3:Q3,"*"&amp;J3&amp;"*"), COUNTIF(O3:Q3,"*"&amp;K3&amp;"*")), 1, 0)</f>
        <v>1</v>
      </c>
      <c r="G21" s="2">
        <f t="shared" ref="G21:G25" si="21">IF(AND(NOT(COUNTIF(O3:Q3, "*" &amp; J3 &amp; "*")), NOT(COUNTIF(O3:Q3, "*" &amp; K3 &amp; "*"))), 1, 0)</f>
        <v>0</v>
      </c>
      <c r="H21" s="2">
        <v>0</v>
      </c>
      <c r="J21"/>
      <c r="K21"/>
    </row>
    <row r="22" spans="1:18" x14ac:dyDescent="0.3">
      <c r="A22" s="2">
        <f t="shared" si="15"/>
        <v>1</v>
      </c>
      <c r="B22" s="2">
        <f t="shared" si="16"/>
        <v>1</v>
      </c>
      <c r="C22" s="2">
        <v>0</v>
      </c>
      <c r="D22" s="2">
        <f t="shared" si="18"/>
        <v>0</v>
      </c>
      <c r="E22" s="21">
        <f t="shared" si="19"/>
        <v>1</v>
      </c>
      <c r="F22" s="21">
        <f t="shared" si="20"/>
        <v>0</v>
      </c>
      <c r="G22" s="2">
        <f t="shared" si="21"/>
        <v>0</v>
      </c>
      <c r="H22" s="2">
        <v>0</v>
      </c>
    </row>
    <row r="23" spans="1:18" x14ac:dyDescent="0.3">
      <c r="A23" s="2">
        <f t="shared" si="15"/>
        <v>0</v>
      </c>
      <c r="B23" s="2">
        <f t="shared" si="16"/>
        <v>0</v>
      </c>
      <c r="C23" s="2">
        <v>0</v>
      </c>
      <c r="D23" s="2">
        <v>0</v>
      </c>
      <c r="E23" s="21">
        <f t="shared" si="19"/>
        <v>1</v>
      </c>
      <c r="F23" s="21">
        <f t="shared" si="20"/>
        <v>0</v>
      </c>
      <c r="G23" s="2">
        <f t="shared" si="21"/>
        <v>0</v>
      </c>
      <c r="H23" s="2">
        <v>0</v>
      </c>
    </row>
    <row r="24" spans="1:18" x14ac:dyDescent="0.3">
      <c r="A24" s="2">
        <f t="shared" si="15"/>
        <v>1</v>
      </c>
      <c r="B24" s="2">
        <v>0</v>
      </c>
      <c r="C24" s="2">
        <f>IF(OR(COUNTIF($M$2:$M$7, K6) &gt; 0, COUNTIF($L$2:$L$7, J6) &gt; 0), 1, 0)</f>
        <v>1</v>
      </c>
      <c r="D24" s="2">
        <f t="shared" ref="D24:D25" si="22">IF(OR( COUNTIF($M$2:$M$19,#REF!) &gt; 0, COUNTIF($N$2:$N$19,#REF!) &gt; 0), 1, 0)</f>
        <v>0</v>
      </c>
      <c r="E24" s="21">
        <f t="shared" si="19"/>
        <v>0</v>
      </c>
      <c r="F24" s="21">
        <f t="shared" si="20"/>
        <v>0</v>
      </c>
      <c r="G24" s="2">
        <f t="shared" si="21"/>
        <v>1</v>
      </c>
      <c r="H24" s="2">
        <v>0</v>
      </c>
    </row>
    <row r="25" spans="1:18" x14ac:dyDescent="0.3">
      <c r="A25" s="2">
        <f t="shared" si="15"/>
        <v>0</v>
      </c>
      <c r="B25" s="2">
        <f t="shared" si="16"/>
        <v>0</v>
      </c>
      <c r="C25" s="2">
        <f t="shared" si="17"/>
        <v>1</v>
      </c>
      <c r="D25" s="2">
        <f t="shared" si="22"/>
        <v>0</v>
      </c>
      <c r="E25" s="21">
        <f t="shared" si="19"/>
        <v>1</v>
      </c>
      <c r="F25" s="21">
        <f t="shared" si="20"/>
        <v>0</v>
      </c>
      <c r="G25" s="2">
        <f t="shared" si="21"/>
        <v>0</v>
      </c>
      <c r="H25" s="2">
        <v>0</v>
      </c>
    </row>
    <row r="26" spans="1:18" x14ac:dyDescent="0.3">
      <c r="A26" s="22">
        <f t="shared" ref="A26:G26" si="23">SUM(A20:A25)</f>
        <v>2</v>
      </c>
      <c r="B26" s="22">
        <f t="shared" si="23"/>
        <v>1</v>
      </c>
      <c r="C26" s="22">
        <f t="shared" si="23"/>
        <v>3</v>
      </c>
      <c r="D26" s="22">
        <f t="shared" si="23"/>
        <v>0</v>
      </c>
      <c r="E26" s="23">
        <f t="shared" si="23"/>
        <v>4</v>
      </c>
      <c r="F26" s="24">
        <f t="shared" si="23"/>
        <v>1</v>
      </c>
      <c r="G26" s="22">
        <f t="shared" si="23"/>
        <v>1</v>
      </c>
      <c r="H26" s="22"/>
    </row>
  </sheetData>
  <mergeCells count="12">
    <mergeCell ref="G9:L9"/>
    <mergeCell ref="D10:E10"/>
    <mergeCell ref="D11:E11"/>
    <mergeCell ref="D12:E12"/>
    <mergeCell ref="A18:D18"/>
    <mergeCell ref="E18:H18"/>
    <mergeCell ref="D13:E13"/>
    <mergeCell ref="D14:E14"/>
    <mergeCell ref="D15:E15"/>
    <mergeCell ref="D16:E16"/>
    <mergeCell ref="B9:C9"/>
    <mergeCell ref="D9:F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86CC4F08AEE14E8B6DC2FCC7C0C4E0" ma:contentTypeVersion="8" ma:contentTypeDescription="Create a new document." ma:contentTypeScope="" ma:versionID="c3c313a84e5bff21e1ac3127cb221167">
  <xsd:schema xmlns:xsd="http://www.w3.org/2001/XMLSchema" xmlns:xs="http://www.w3.org/2001/XMLSchema" xmlns:p="http://schemas.microsoft.com/office/2006/metadata/properties" xmlns:ns3="6bfbe5c3-b99d-44b0-80e1-e0ef6a6abdeb" targetNamespace="http://schemas.microsoft.com/office/2006/metadata/properties" ma:root="true" ma:fieldsID="2e585d148d83cdf457a91742fe7e1b87" ns3:_="">
    <xsd:import namespace="6bfbe5c3-b99d-44b0-80e1-e0ef6a6abdeb"/>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MediaServiceSystemTag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fbe5c3-b99d-44b0-80e1-e0ef6a6abd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SystemTags" ma:index="12" nillable="true" ma:displayName="MediaServiceSystemTags" ma:hidden="true" ma:internalName="MediaServiceSystemTags" ma:readOnly="true">
      <xsd:simpleType>
        <xsd:restriction base="dms:Note"/>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7225590-2365-4925-827B-A637D68A01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fbe5c3-b99d-44b0-80e1-e0ef6a6abd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DAAE2B-9B66-46C4-8880-9FF4388AE363}">
  <ds:schemaRefs>
    <ds:schemaRef ds:uri="http://schemas.microsoft.com/sharepoint/v3/contenttype/forms"/>
  </ds:schemaRefs>
</ds:datastoreItem>
</file>

<file path=customXml/itemProps3.xml><?xml version="1.0" encoding="utf-8"?>
<ds:datastoreItem xmlns:ds="http://schemas.openxmlformats.org/officeDocument/2006/customXml" ds:itemID="{0530E354-95B7-468E-A47A-E2EE4B726EDE}">
  <ds:schemaRefs>
    <ds:schemaRef ds:uri="http://purl.org/dc/dcmitype/"/>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www.w3.org/XML/1998/namespace"/>
    <ds:schemaRef ds:uri="http://purl.org/dc/terms/"/>
    <ds:schemaRef ds:uri="http://schemas.openxmlformats.org/package/2006/metadata/core-properties"/>
    <ds:schemaRef ds:uri="6bfbe5c3-b99d-44b0-80e1-e0ef6a6abd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Without_RAG</vt:lpstr>
      <vt:lpstr>Synth_RAG_Focused</vt:lpstr>
      <vt:lpstr>Training_RAG_Focused</vt:lpstr>
      <vt:lpstr>Synth_RAG_Ext</vt:lpstr>
      <vt:lpstr>Training_RAG_Ext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Hussnain Zaman</dc:creator>
  <cp:lastModifiedBy>krintanpreet singh</cp:lastModifiedBy>
  <dcterms:created xsi:type="dcterms:W3CDTF">2024-06-22T22:13:14Z</dcterms:created>
  <dcterms:modified xsi:type="dcterms:W3CDTF">2024-06-30T21:32:49Z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0x010100A886CC4F08AEE14E8B6DC2FCC7C0C4E0</vt:lpwstr>
  </property>
</Properties>
</file>