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don\hustzz\hustzz\事务流水\20221009郑名扬模型验证\"/>
    </mc:Choice>
  </mc:AlternateContent>
  <xr:revisionPtr revIDLastSave="0" documentId="13_ncr:1_{1F7EF418-8DE8-4B69-9A44-31CFBDDDF7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5" i="1" l="1"/>
  <c r="AJ15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AK5" i="1"/>
  <c r="AL5" i="1" s="1"/>
  <c r="AK26" i="1"/>
  <c r="AL26" i="1" s="1"/>
  <c r="AI26" i="1"/>
  <c r="AJ26" i="1" s="1"/>
  <c r="AF4" i="1"/>
  <c r="AF5" i="1"/>
  <c r="AG5" i="1" s="1"/>
  <c r="AH5" i="1" s="1"/>
  <c r="AF6" i="1"/>
  <c r="AF7" i="1"/>
  <c r="AF8" i="1"/>
  <c r="AF9" i="1"/>
  <c r="AG9" i="1" s="1"/>
  <c r="AH9" i="1" s="1"/>
  <c r="AF10" i="1"/>
  <c r="AF11" i="1"/>
  <c r="AF12" i="1"/>
  <c r="AF13" i="1"/>
  <c r="AF14" i="1"/>
  <c r="AF16" i="1"/>
  <c r="AF17" i="1"/>
  <c r="AF18" i="1"/>
  <c r="AG18" i="1" s="1"/>
  <c r="AH18" i="1" s="1"/>
  <c r="AF19" i="1"/>
  <c r="AF20" i="1"/>
  <c r="AF21" i="1"/>
  <c r="AF22" i="1"/>
  <c r="AG22" i="1" s="1"/>
  <c r="AH22" i="1" s="1"/>
  <c r="AF23" i="1"/>
  <c r="AF24" i="1"/>
  <c r="AG24" i="1" s="1"/>
  <c r="AH24" i="1" s="1"/>
  <c r="AF25" i="1"/>
  <c r="AF28" i="1"/>
  <c r="AF29" i="1"/>
  <c r="AF30" i="1"/>
  <c r="AF31" i="1"/>
  <c r="AF32" i="1"/>
  <c r="AF34" i="1"/>
  <c r="AF35" i="1"/>
  <c r="AF36" i="1"/>
  <c r="AG36" i="1" s="1"/>
  <c r="AH36" i="1" s="1"/>
  <c r="AF37" i="1"/>
  <c r="AF38" i="1"/>
  <c r="AG38" i="1" s="1"/>
  <c r="AH38" i="1" s="1"/>
  <c r="AF39" i="1"/>
  <c r="AF40" i="1"/>
  <c r="AF41" i="1"/>
  <c r="AF42" i="1"/>
  <c r="AF43" i="1"/>
  <c r="AF44" i="1"/>
  <c r="AG44" i="1" s="1"/>
  <c r="AH44" i="1" s="1"/>
  <c r="AF45" i="1"/>
  <c r="AF46" i="1"/>
  <c r="AF47" i="1"/>
  <c r="AF48" i="1"/>
  <c r="AG48" i="1" s="1"/>
  <c r="AH48" i="1" s="1"/>
  <c r="AF49" i="1"/>
  <c r="AF3" i="1"/>
  <c r="AG3" i="1" s="1"/>
  <c r="AH3" i="1" s="1"/>
  <c r="AE4" i="1"/>
  <c r="AK4" i="1" s="1"/>
  <c r="AL4" i="1" s="1"/>
  <c r="AE5" i="1"/>
  <c r="AE6" i="1"/>
  <c r="AK6" i="1" s="1"/>
  <c r="AL6" i="1" s="1"/>
  <c r="AE7" i="1"/>
  <c r="AK7" i="1" s="1"/>
  <c r="AL7" i="1" s="1"/>
  <c r="AE8" i="1"/>
  <c r="AK8" i="1" s="1"/>
  <c r="AL8" i="1" s="1"/>
  <c r="AE9" i="1"/>
  <c r="AK9" i="1" s="1"/>
  <c r="AL9" i="1" s="1"/>
  <c r="AE10" i="1"/>
  <c r="AK10" i="1" s="1"/>
  <c r="AL10" i="1" s="1"/>
  <c r="AE11" i="1"/>
  <c r="AK11" i="1" s="1"/>
  <c r="AL11" i="1" s="1"/>
  <c r="AE12" i="1"/>
  <c r="AK12" i="1" s="1"/>
  <c r="AL12" i="1" s="1"/>
  <c r="AE13" i="1"/>
  <c r="AK13" i="1" s="1"/>
  <c r="AL13" i="1" s="1"/>
  <c r="AE14" i="1"/>
  <c r="AK14" i="1" s="1"/>
  <c r="AL14" i="1" s="1"/>
  <c r="AE16" i="1"/>
  <c r="AK16" i="1" s="1"/>
  <c r="AL16" i="1" s="1"/>
  <c r="AE17" i="1"/>
  <c r="AE18" i="1"/>
  <c r="AK18" i="1" s="1"/>
  <c r="AL18" i="1" s="1"/>
  <c r="AE19" i="1"/>
  <c r="AK19" i="1" s="1"/>
  <c r="AL19" i="1" s="1"/>
  <c r="AE20" i="1"/>
  <c r="AK20" i="1" s="1"/>
  <c r="AL20" i="1" s="1"/>
  <c r="AE21" i="1"/>
  <c r="AK21" i="1" s="1"/>
  <c r="AL21" i="1" s="1"/>
  <c r="AE22" i="1"/>
  <c r="AK22" i="1" s="1"/>
  <c r="AL22" i="1" s="1"/>
  <c r="AE23" i="1"/>
  <c r="AK23" i="1" s="1"/>
  <c r="AL23" i="1" s="1"/>
  <c r="AE24" i="1"/>
  <c r="AK24" i="1" s="1"/>
  <c r="AL24" i="1" s="1"/>
  <c r="AE25" i="1"/>
  <c r="AK25" i="1" s="1"/>
  <c r="AL25" i="1" s="1"/>
  <c r="AE28" i="1"/>
  <c r="AE29" i="1"/>
  <c r="AK29" i="1" s="1"/>
  <c r="AL29" i="1" s="1"/>
  <c r="AE30" i="1"/>
  <c r="AK30" i="1" s="1"/>
  <c r="AL30" i="1" s="1"/>
  <c r="AE31" i="1"/>
  <c r="AK31" i="1" s="1"/>
  <c r="AL31" i="1" s="1"/>
  <c r="AE32" i="1"/>
  <c r="AK32" i="1" s="1"/>
  <c r="AL32" i="1" s="1"/>
  <c r="AE34" i="1"/>
  <c r="AK34" i="1" s="1"/>
  <c r="AL34" i="1" s="1"/>
  <c r="AE35" i="1"/>
  <c r="AK35" i="1" s="1"/>
  <c r="AL35" i="1" s="1"/>
  <c r="AE36" i="1"/>
  <c r="AK36" i="1" s="1"/>
  <c r="AL36" i="1" s="1"/>
  <c r="AE37" i="1"/>
  <c r="AK37" i="1" s="1"/>
  <c r="AL37" i="1" s="1"/>
  <c r="AE38" i="1"/>
  <c r="AK38" i="1" s="1"/>
  <c r="AL38" i="1" s="1"/>
  <c r="AE39" i="1"/>
  <c r="AK39" i="1" s="1"/>
  <c r="AL39" i="1" s="1"/>
  <c r="AE40" i="1"/>
  <c r="AI40" i="1" s="1"/>
  <c r="AJ40" i="1" s="1"/>
  <c r="AE41" i="1"/>
  <c r="AE42" i="1"/>
  <c r="AK42" i="1" s="1"/>
  <c r="AL42" i="1" s="1"/>
  <c r="AE43" i="1"/>
  <c r="AK43" i="1" s="1"/>
  <c r="AL43" i="1" s="1"/>
  <c r="AE44" i="1"/>
  <c r="AK44" i="1" s="1"/>
  <c r="AL44" i="1" s="1"/>
  <c r="AE45" i="1"/>
  <c r="AK45" i="1" s="1"/>
  <c r="AL45" i="1" s="1"/>
  <c r="AE46" i="1"/>
  <c r="AK46" i="1" s="1"/>
  <c r="AL46" i="1" s="1"/>
  <c r="AE47" i="1"/>
  <c r="AK47" i="1" s="1"/>
  <c r="AL47" i="1" s="1"/>
  <c r="AE48" i="1"/>
  <c r="AK48" i="1" s="1"/>
  <c r="AL48" i="1" s="1"/>
  <c r="AE49" i="1"/>
  <c r="AK49" i="1" s="1"/>
  <c r="AL49" i="1" s="1"/>
  <c r="AE3" i="1"/>
  <c r="AK3" i="1" s="1"/>
  <c r="AL3" i="1" s="1"/>
  <c r="AA4" i="1"/>
  <c r="AI4" i="1" s="1"/>
  <c r="AJ4" i="1" s="1"/>
  <c r="AA5" i="1"/>
  <c r="AI5" i="1" s="1"/>
  <c r="AJ5" i="1" s="1"/>
  <c r="AA6" i="1"/>
  <c r="AA7" i="1"/>
  <c r="AI7" i="1" s="1"/>
  <c r="AJ7" i="1" s="1"/>
  <c r="AA8" i="1"/>
  <c r="AI8" i="1" s="1"/>
  <c r="AJ8" i="1" s="1"/>
  <c r="AA9" i="1"/>
  <c r="AA10" i="1"/>
  <c r="AI10" i="1" s="1"/>
  <c r="AJ10" i="1" s="1"/>
  <c r="AA11" i="1"/>
  <c r="AI11" i="1" s="1"/>
  <c r="AJ11" i="1" s="1"/>
  <c r="AA12" i="1"/>
  <c r="AG12" i="1" s="1"/>
  <c r="AH12" i="1" s="1"/>
  <c r="AA13" i="1"/>
  <c r="AA14" i="1"/>
  <c r="AG14" i="1" s="1"/>
  <c r="AH14" i="1" s="1"/>
  <c r="AA15" i="1"/>
  <c r="AA16" i="1"/>
  <c r="AG16" i="1" s="1"/>
  <c r="AH16" i="1" s="1"/>
  <c r="AA17" i="1"/>
  <c r="AI17" i="1" s="1"/>
  <c r="AJ17" i="1" s="1"/>
  <c r="AA18" i="1"/>
  <c r="AI18" i="1" s="1"/>
  <c r="AJ18" i="1" s="1"/>
  <c r="AA19" i="1"/>
  <c r="AA20" i="1"/>
  <c r="AI20" i="1" s="1"/>
  <c r="AJ20" i="1" s="1"/>
  <c r="AA21" i="1"/>
  <c r="AI21" i="1" s="1"/>
  <c r="AJ21" i="1" s="1"/>
  <c r="AA22" i="1"/>
  <c r="AA23" i="1"/>
  <c r="AI23" i="1" s="1"/>
  <c r="AJ23" i="1" s="1"/>
  <c r="AA24" i="1"/>
  <c r="AA25" i="1"/>
  <c r="AG25" i="1" s="1"/>
  <c r="AH25" i="1" s="1"/>
  <c r="AA26" i="1"/>
  <c r="AG26" i="1" s="1"/>
  <c r="AH26" i="1" s="1"/>
  <c r="AA27" i="1"/>
  <c r="AA28" i="1"/>
  <c r="AA29" i="1"/>
  <c r="AG29" i="1" s="1"/>
  <c r="AH29" i="1" s="1"/>
  <c r="AA30" i="1"/>
  <c r="AI30" i="1" s="1"/>
  <c r="AJ30" i="1" s="1"/>
  <c r="AA31" i="1"/>
  <c r="AI31" i="1" s="1"/>
  <c r="AJ31" i="1" s="1"/>
  <c r="AA32" i="1"/>
  <c r="AI32" i="1" s="1"/>
  <c r="AJ32" i="1" s="1"/>
  <c r="AA33" i="1"/>
  <c r="AA34" i="1"/>
  <c r="AA35" i="1"/>
  <c r="AI35" i="1" s="1"/>
  <c r="AJ35" i="1" s="1"/>
  <c r="AA36" i="1"/>
  <c r="AA37" i="1"/>
  <c r="AA38" i="1"/>
  <c r="AI38" i="1" s="1"/>
  <c r="AJ38" i="1" s="1"/>
  <c r="AA39" i="1"/>
  <c r="AG39" i="1" s="1"/>
  <c r="AH39" i="1" s="1"/>
  <c r="AA40" i="1"/>
  <c r="AG40" i="1" s="1"/>
  <c r="AH40" i="1" s="1"/>
  <c r="AA41" i="1"/>
  <c r="AA42" i="1"/>
  <c r="AG42" i="1" s="1"/>
  <c r="AH42" i="1" s="1"/>
  <c r="AA43" i="1"/>
  <c r="AI43" i="1" s="1"/>
  <c r="AJ43" i="1" s="1"/>
  <c r="AA44" i="1"/>
  <c r="AI44" i="1" s="1"/>
  <c r="AJ44" i="1" s="1"/>
  <c r="AA45" i="1"/>
  <c r="AI45" i="1" s="1"/>
  <c r="AJ45" i="1" s="1"/>
  <c r="AA46" i="1"/>
  <c r="AA47" i="1"/>
  <c r="AI47" i="1" s="1"/>
  <c r="AJ47" i="1" s="1"/>
  <c r="AA48" i="1"/>
  <c r="AA49" i="1"/>
  <c r="AA3" i="1"/>
  <c r="AI3" i="1" s="1"/>
  <c r="AJ3" i="1" s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8" i="1"/>
  <c r="AD29" i="1"/>
  <c r="AD30" i="1"/>
  <c r="AD31" i="1"/>
  <c r="AD32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3" i="1"/>
  <c r="AC4" i="1"/>
  <c r="AC5" i="1"/>
  <c r="AC6" i="1"/>
  <c r="AC7" i="1"/>
  <c r="AC8" i="1"/>
  <c r="AC9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8" i="1"/>
  <c r="AC29" i="1"/>
  <c r="AC30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3" i="1"/>
  <c r="AB4" i="1"/>
  <c r="AB5" i="1"/>
  <c r="AB6" i="1"/>
  <c r="AB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3" i="1"/>
  <c r="AI49" i="1" l="1"/>
  <c r="AJ49" i="1" s="1"/>
  <c r="AI37" i="1"/>
  <c r="AJ37" i="1" s="1"/>
  <c r="AG13" i="1"/>
  <c r="AH13" i="1" s="1"/>
  <c r="AI22" i="1"/>
  <c r="AJ22" i="1" s="1"/>
  <c r="AI24" i="1"/>
  <c r="AJ24" i="1" s="1"/>
  <c r="AI16" i="1"/>
  <c r="AJ16" i="1" s="1"/>
  <c r="AI9" i="1"/>
  <c r="AJ9" i="1" s="1"/>
  <c r="AI46" i="1"/>
  <c r="AJ46" i="1" s="1"/>
  <c r="AI34" i="1"/>
  <c r="AJ34" i="1" s="1"/>
  <c r="AK17" i="1"/>
  <c r="AL17" i="1" s="1"/>
  <c r="AK40" i="1"/>
  <c r="AL40" i="1" s="1"/>
  <c r="AI19" i="1"/>
  <c r="AJ19" i="1" s="1"/>
  <c r="AI6" i="1"/>
  <c r="AJ6" i="1" s="1"/>
  <c r="AK41" i="1"/>
  <c r="AL41" i="1" s="1"/>
  <c r="AK28" i="1"/>
  <c r="AL28" i="1" s="1"/>
  <c r="AG41" i="1"/>
  <c r="AH41" i="1" s="1"/>
  <c r="AI48" i="1"/>
  <c r="AJ48" i="1" s="1"/>
  <c r="AG28" i="1"/>
  <c r="AH28" i="1" s="1"/>
  <c r="AI36" i="1"/>
  <c r="AJ36" i="1" s="1"/>
  <c r="AG11" i="1"/>
  <c r="AH11" i="1" s="1"/>
  <c r="AI42" i="1"/>
  <c r="AJ42" i="1" s="1"/>
  <c r="AI29" i="1"/>
  <c r="AJ29" i="1" s="1"/>
  <c r="AG49" i="1"/>
  <c r="AH49" i="1" s="1"/>
  <c r="AG37" i="1"/>
  <c r="AH37" i="1" s="1"/>
  <c r="AG23" i="1"/>
  <c r="AH23" i="1" s="1"/>
  <c r="AG10" i="1"/>
  <c r="AH10" i="1" s="1"/>
  <c r="AI41" i="1"/>
  <c r="AJ41" i="1" s="1"/>
  <c r="AI28" i="1"/>
  <c r="AJ28" i="1" s="1"/>
  <c r="AI14" i="1"/>
  <c r="AJ14" i="1" s="1"/>
  <c r="AG47" i="1"/>
  <c r="AH47" i="1" s="1"/>
  <c r="AG35" i="1"/>
  <c r="AH35" i="1" s="1"/>
  <c r="AG21" i="1"/>
  <c r="AH21" i="1" s="1"/>
  <c r="AG8" i="1"/>
  <c r="AH8" i="1" s="1"/>
  <c r="AI39" i="1"/>
  <c r="AJ39" i="1" s="1"/>
  <c r="AI25" i="1"/>
  <c r="AJ25" i="1" s="1"/>
  <c r="AI12" i="1"/>
  <c r="AJ12" i="1" s="1"/>
  <c r="AG46" i="1"/>
  <c r="AH46" i="1" s="1"/>
  <c r="AG34" i="1"/>
  <c r="AH34" i="1" s="1"/>
  <c r="AG20" i="1"/>
  <c r="AH20" i="1" s="1"/>
  <c r="AG7" i="1"/>
  <c r="AH7" i="1" s="1"/>
  <c r="AI13" i="1"/>
  <c r="AJ13" i="1" s="1"/>
  <c r="AG45" i="1"/>
  <c r="AH45" i="1" s="1"/>
  <c r="AG32" i="1"/>
  <c r="AH32" i="1" s="1"/>
  <c r="AG19" i="1"/>
  <c r="AH19" i="1" s="1"/>
  <c r="AG6" i="1"/>
  <c r="AH6" i="1" s="1"/>
  <c r="AG43" i="1"/>
  <c r="AH43" i="1" s="1"/>
  <c r="AG30" i="1"/>
  <c r="AH30" i="1" s="1"/>
  <c r="AG17" i="1"/>
  <c r="AH17" i="1" s="1"/>
  <c r="AG4" i="1"/>
  <c r="AH4" i="1" s="1"/>
  <c r="AG31" i="1"/>
  <c r="AH31" i="1" s="1"/>
</calcChain>
</file>

<file path=xl/sharedStrings.xml><?xml version="1.0" encoding="utf-8"?>
<sst xmlns="http://schemas.openxmlformats.org/spreadsheetml/2006/main" count="257" uniqueCount="132">
  <si>
    <t>2020</t>
  </si>
  <si>
    <t>2021</t>
  </si>
  <si>
    <t>2022</t>
  </si>
  <si>
    <t>DWBH</t>
  </si>
  <si>
    <t>011</t>
  </si>
  <si>
    <t>012</t>
  </si>
  <si>
    <t>013</t>
  </si>
  <si>
    <t>100</t>
  </si>
  <si>
    <t>110</t>
  </si>
  <si>
    <t>121</t>
  </si>
  <si>
    <t>122</t>
  </si>
  <si>
    <t>12242</t>
  </si>
  <si>
    <t>123</t>
  </si>
  <si>
    <t>12920</t>
  </si>
  <si>
    <t>131</t>
  </si>
  <si>
    <t>140</t>
  </si>
  <si>
    <t>15520</t>
  </si>
  <si>
    <t>170</t>
  </si>
  <si>
    <t>181</t>
  </si>
  <si>
    <t>182</t>
  </si>
  <si>
    <t>184</t>
  </si>
  <si>
    <t>187</t>
  </si>
  <si>
    <t>210</t>
  </si>
  <si>
    <t>220</t>
  </si>
  <si>
    <t>261</t>
  </si>
  <si>
    <t>300</t>
  </si>
  <si>
    <t>310</t>
  </si>
  <si>
    <t>400</t>
  </si>
  <si>
    <t>401</t>
  </si>
  <si>
    <t>403</t>
  </si>
  <si>
    <t>404</t>
  </si>
  <si>
    <t>406</t>
  </si>
  <si>
    <t>407</t>
  </si>
  <si>
    <t>408</t>
  </si>
  <si>
    <t>409</t>
  </si>
  <si>
    <t>411</t>
  </si>
  <si>
    <t>420</t>
  </si>
  <si>
    <t>431</t>
  </si>
  <si>
    <t>450</t>
  </si>
  <si>
    <t>510</t>
  </si>
  <si>
    <t>513</t>
  </si>
  <si>
    <t>514</t>
  </si>
  <si>
    <t>515</t>
  </si>
  <si>
    <t>516</t>
  </si>
  <si>
    <t>517</t>
  </si>
  <si>
    <t>519</t>
  </si>
  <si>
    <t>530</t>
  </si>
  <si>
    <t>540</t>
  </si>
  <si>
    <t>550</t>
  </si>
  <si>
    <t>580</t>
  </si>
  <si>
    <t>921</t>
  </si>
  <si>
    <t>560</t>
  </si>
  <si>
    <t>570</t>
  </si>
  <si>
    <t>590</t>
  </si>
  <si>
    <t>5A0</t>
  </si>
  <si>
    <t>5B0</t>
  </si>
  <si>
    <t>5C0</t>
  </si>
  <si>
    <t>5D0</t>
  </si>
  <si>
    <t>人均</t>
    <phoneticPr fontId="3" type="noConversion"/>
  </si>
  <si>
    <t>得分</t>
    <phoneticPr fontId="3" type="noConversion"/>
  </si>
  <si>
    <t>推免人数</t>
    <phoneticPr fontId="3" type="noConversion"/>
  </si>
  <si>
    <t>人数</t>
    <phoneticPr fontId="3" type="noConversion"/>
  </si>
  <si>
    <t>贝塔值</t>
    <phoneticPr fontId="3" type="noConversion"/>
  </si>
  <si>
    <t>贝塔占比</t>
    <phoneticPr fontId="3" type="noConversion"/>
  </si>
  <si>
    <t>预算</t>
    <phoneticPr fontId="3" type="noConversion"/>
  </si>
  <si>
    <t>郑方案人均</t>
    <phoneticPr fontId="3" type="noConversion"/>
  </si>
  <si>
    <t>97531人均</t>
    <phoneticPr fontId="3" type="noConversion"/>
  </si>
  <si>
    <t>2020级</t>
    <phoneticPr fontId="3" type="noConversion"/>
  </si>
  <si>
    <t>2021级</t>
    <phoneticPr fontId="3" type="noConversion"/>
  </si>
  <si>
    <t>2022级</t>
    <phoneticPr fontId="3" type="noConversion"/>
  </si>
  <si>
    <t>总人均</t>
    <phoneticPr fontId="3" type="noConversion"/>
  </si>
  <si>
    <t>去年拨款</t>
    <phoneticPr fontId="3" type="noConversion"/>
  </si>
  <si>
    <t>总人均比较</t>
    <phoneticPr fontId="3" type="noConversion"/>
  </si>
  <si>
    <t>郑v拨</t>
    <phoneticPr fontId="3" type="noConversion"/>
  </si>
  <si>
    <t>比值</t>
    <phoneticPr fontId="3" type="noConversion"/>
  </si>
  <si>
    <t>郑v9</t>
    <phoneticPr fontId="3" type="noConversion"/>
  </si>
  <si>
    <t>9v拨</t>
    <phoneticPr fontId="3" type="noConversion"/>
  </si>
  <si>
    <t>DWBH</t>
    <phoneticPr fontId="3" type="noConversion"/>
  </si>
  <si>
    <t>DWMC</t>
  </si>
  <si>
    <t>数学与统计学院</t>
  </si>
  <si>
    <t>物理学院</t>
  </si>
  <si>
    <t>化学与化工学院</t>
  </si>
  <si>
    <t>机械科学与工程学院</t>
  </si>
  <si>
    <t>材料科学与工程学院</t>
  </si>
  <si>
    <t>能源与动力工程学院</t>
  </si>
  <si>
    <t>中欧清洁与可再生能源学院</t>
  </si>
  <si>
    <t>土木与水利工程学院</t>
  </si>
  <si>
    <t>航空航天学院</t>
  </si>
  <si>
    <t>网络空间安全学院</t>
  </si>
  <si>
    <t>电气与电子工程学院</t>
  </si>
  <si>
    <t>船舶与海洋工程学院</t>
  </si>
  <si>
    <t>口腔医学院</t>
  </si>
  <si>
    <t>生命科学与技术学院</t>
  </si>
  <si>
    <t>电子信息与通信学院</t>
  </si>
  <si>
    <t>光学与电子信息学院</t>
  </si>
  <si>
    <t>人工智能与自动化学院</t>
  </si>
  <si>
    <t>武汉光电国家研究中心</t>
  </si>
  <si>
    <t>计算机科学与技术学院</t>
  </si>
  <si>
    <t>建筑与城市规划学院</t>
  </si>
  <si>
    <t>环境科学与工程学院</t>
  </si>
  <si>
    <t>管理学院</t>
  </si>
  <si>
    <t>经济学院</t>
  </si>
  <si>
    <t>人文学院</t>
    <phoneticPr fontId="3" type="noConversion"/>
  </si>
  <si>
    <t>法学院</t>
  </si>
  <si>
    <t>社会学院</t>
  </si>
  <si>
    <t>哲学学院</t>
  </si>
  <si>
    <t>公共管理学院</t>
  </si>
  <si>
    <t>马克思主义学院</t>
  </si>
  <si>
    <t>外国语学院</t>
  </si>
  <si>
    <t>教育科学研究院</t>
  </si>
  <si>
    <t>体育学院</t>
  </si>
  <si>
    <t>新闻与信息传播学院</t>
  </si>
  <si>
    <t>基础医学院</t>
  </si>
  <si>
    <t>公共卫生学院</t>
  </si>
  <si>
    <t>药学院</t>
  </si>
  <si>
    <t>法医学系</t>
  </si>
  <si>
    <t>医药卫生管理学院</t>
  </si>
  <si>
    <t>护理学院</t>
  </si>
  <si>
    <t>生殖健康研究所</t>
  </si>
  <si>
    <t>附属协和医院</t>
  </si>
  <si>
    <t>附属同济医院</t>
  </si>
  <si>
    <t>附属梨园医院</t>
  </si>
  <si>
    <t>同济医学院附属武汉中西医结合医院</t>
  </si>
  <si>
    <t>同济医学院附属武汉中心医院</t>
  </si>
  <si>
    <t>同济医学院附属武汉儿童医院</t>
  </si>
  <si>
    <t>同济医学院附属湖北肿瘤医院</t>
  </si>
  <si>
    <t>同济医学院附属武汉普爱医院</t>
  </si>
  <si>
    <t>同济医学院附属武汉精神卫生中心</t>
  </si>
  <si>
    <t>同济医学院附属湖北妇幼保健院</t>
  </si>
  <si>
    <t>同济医学院附属武汉金银潭医院</t>
  </si>
  <si>
    <t>软件学院</t>
  </si>
  <si>
    <t>DWMC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</si>
</sst>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4" fillId="3" borderId="1" xfId="0" applyFont="1" applyFill="1" applyBorder="1" applyAlignment="1">
      <alignment horizontal="center" vertical="top"/>
    </xf>
    <xf numFmtId="0" fontId="0" fillId="3" borderId="0" xfId="0" applyFill="1"/>
    <xf numFmtId="0" fontId="4" fillId="4" borderId="1" xfId="0" applyFont="1" applyFill="1" applyBorder="1"/>
    <xf numFmtId="0" fontId="0" fillId="4" borderId="0" xfId="0" applyFill="1"/>
    <xf numFmtId="176" fontId="0" fillId="0" borderId="0" xfId="1" applyNumberFormat="1" applyFont="1" applyAlignment="1"/>
    <xf numFmtId="0" fontId="4" fillId="0" borderId="5" xfId="0" applyFont="1" applyFill="1" applyBorder="1" applyAlignment="1">
      <alignment horizontal="center" vertical="top"/>
    </xf>
    <xf numFmtId="0" fontId="6" fillId="0" borderId="7" xfId="0" applyFont="1" applyFill="1" applyBorder="1" applyAlignment="1">
      <alignment horizontal="center" vertical="top"/>
    </xf>
    <xf numFmtId="0" fontId="7" fillId="0" borderId="8" xfId="0" applyFont="1" applyBorder="1"/>
    <xf numFmtId="176" fontId="7" fillId="0" borderId="9" xfId="1" applyNumberFormat="1" applyFont="1" applyBorder="1" applyAlignment="1"/>
    <xf numFmtId="0" fontId="7" fillId="0" borderId="10" xfId="0" applyFont="1" applyBorder="1"/>
    <xf numFmtId="176" fontId="7" fillId="0" borderId="11" xfId="1" applyNumberFormat="1" applyFont="1" applyBorder="1" applyAlignment="1"/>
    <xf numFmtId="0" fontId="8" fillId="0" borderId="1" xfId="2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常规 2" xfId="2" xr:uid="{67DB5826-5736-4556-BD25-6506C55A6DB5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topLeftCell="A28" workbookViewId="0">
      <selection activeCell="AG51" sqref="AG51"/>
    </sheetView>
  </sheetViews>
  <sheetFormatPr defaultRowHeight="14.4" x14ac:dyDescent="0.25"/>
  <cols>
    <col min="2" max="2" width="30.88671875" bestFit="1" customWidth="1"/>
    <col min="3" max="10" width="8.88671875" hidden="1" customWidth="1"/>
    <col min="11" max="11" width="10.5546875" hidden="1" customWidth="1"/>
    <col min="12" max="23" width="8.88671875" hidden="1" customWidth="1"/>
    <col min="24" max="26" width="0" hidden="1" customWidth="1"/>
    <col min="27" max="27" width="12.77734375" style="5" bestFit="1" customWidth="1"/>
    <col min="28" max="30" width="0" hidden="1" customWidth="1"/>
    <col min="31" max="31" width="12.77734375" style="7" bestFit="1" customWidth="1"/>
    <col min="32" max="32" width="12.77734375" style="9" bestFit="1" customWidth="1"/>
  </cols>
  <sheetData>
    <row r="1" spans="1:38" ht="15" thickBot="1" x14ac:dyDescent="0.3">
      <c r="C1" s="21" t="s">
        <v>59</v>
      </c>
      <c r="D1" s="21"/>
      <c r="E1" s="21"/>
      <c r="F1" s="21" t="s">
        <v>60</v>
      </c>
      <c r="G1" s="21"/>
      <c r="H1" s="21"/>
      <c r="I1" s="21" t="s">
        <v>58</v>
      </c>
      <c r="J1" s="21"/>
      <c r="K1" s="21"/>
      <c r="L1" s="21" t="s">
        <v>61</v>
      </c>
      <c r="M1" s="21"/>
      <c r="N1" s="21"/>
      <c r="O1" s="21" t="s">
        <v>62</v>
      </c>
      <c r="P1" s="21"/>
      <c r="Q1" s="21"/>
      <c r="R1" s="21" t="s">
        <v>63</v>
      </c>
      <c r="S1" s="21"/>
      <c r="T1" s="21"/>
      <c r="U1" s="21" t="s">
        <v>64</v>
      </c>
      <c r="V1" s="21"/>
      <c r="W1" s="21"/>
      <c r="X1" s="22" t="s">
        <v>65</v>
      </c>
      <c r="Y1" s="23"/>
      <c r="Z1" s="23"/>
      <c r="AA1" s="23"/>
      <c r="AB1" s="21" t="s">
        <v>66</v>
      </c>
      <c r="AC1" s="21"/>
      <c r="AD1" s="21"/>
      <c r="AE1" s="21"/>
      <c r="AF1" s="8" t="s">
        <v>71</v>
      </c>
      <c r="AG1" s="24" t="s">
        <v>72</v>
      </c>
      <c r="AH1" s="24"/>
      <c r="AI1" s="21"/>
      <c r="AJ1" s="21"/>
      <c r="AK1" s="21"/>
      <c r="AL1" s="21"/>
    </row>
    <row r="2" spans="1:38" ht="15" thickTop="1" x14ac:dyDescent="0.25">
      <c r="A2" s="1" t="s">
        <v>3</v>
      </c>
      <c r="B2" s="1" t="s">
        <v>131</v>
      </c>
      <c r="C2" s="1" t="s">
        <v>0</v>
      </c>
      <c r="D2" s="1" t="s">
        <v>1</v>
      </c>
      <c r="E2" s="1" t="s">
        <v>2</v>
      </c>
      <c r="F2" s="1" t="s">
        <v>0</v>
      </c>
      <c r="G2" s="1" t="s">
        <v>1</v>
      </c>
      <c r="H2" s="1" t="s">
        <v>2</v>
      </c>
      <c r="I2" s="1" t="s">
        <v>0</v>
      </c>
      <c r="J2" s="1" t="s">
        <v>1</v>
      </c>
      <c r="K2" s="1" t="s">
        <v>2</v>
      </c>
      <c r="L2" s="1" t="s">
        <v>0</v>
      </c>
      <c r="M2" s="1" t="s">
        <v>1</v>
      </c>
      <c r="N2" s="1" t="s">
        <v>2</v>
      </c>
      <c r="O2" s="1" t="s">
        <v>0</v>
      </c>
      <c r="P2" s="1" t="s">
        <v>1</v>
      </c>
      <c r="Q2" s="1" t="s">
        <v>2</v>
      </c>
      <c r="R2" s="1" t="s">
        <v>0</v>
      </c>
      <c r="S2" s="1" t="s">
        <v>1</v>
      </c>
      <c r="T2" s="1" t="s">
        <v>2</v>
      </c>
      <c r="U2" s="1" t="s">
        <v>0</v>
      </c>
      <c r="V2" s="1" t="s">
        <v>1</v>
      </c>
      <c r="W2" s="1" t="s">
        <v>2</v>
      </c>
      <c r="X2" s="1" t="s">
        <v>0</v>
      </c>
      <c r="Y2" s="1" t="s">
        <v>1</v>
      </c>
      <c r="Z2" s="1" t="s">
        <v>2</v>
      </c>
      <c r="AA2" s="4" t="s">
        <v>70</v>
      </c>
      <c r="AB2" s="1" t="s">
        <v>0</v>
      </c>
      <c r="AC2" s="1" t="s">
        <v>1</v>
      </c>
      <c r="AD2" s="1" t="s">
        <v>2</v>
      </c>
      <c r="AE2" s="6" t="s">
        <v>70</v>
      </c>
      <c r="AF2" s="20" t="s">
        <v>70</v>
      </c>
      <c r="AG2" s="19" t="s">
        <v>73</v>
      </c>
      <c r="AH2" s="12" t="s">
        <v>74</v>
      </c>
      <c r="AI2" s="11" t="s">
        <v>75</v>
      </c>
      <c r="AJ2" s="3" t="s">
        <v>74</v>
      </c>
      <c r="AK2" s="3" t="s">
        <v>76</v>
      </c>
      <c r="AL2" s="3" t="s">
        <v>74</v>
      </c>
    </row>
    <row r="3" spans="1:38" x14ac:dyDescent="0.25">
      <c r="A3" s="1" t="s">
        <v>4</v>
      </c>
      <c r="B3" s="18" t="str">
        <f>VLOOKUP(A3,Sheet3!A:B,2,0)</f>
        <v>数学与统计学院</v>
      </c>
      <c r="C3">
        <v>16.5</v>
      </c>
      <c r="D3">
        <v>32.4</v>
      </c>
      <c r="E3">
        <v>37.229999999999997</v>
      </c>
      <c r="F3">
        <v>25</v>
      </c>
      <c r="G3">
        <v>47</v>
      </c>
      <c r="H3">
        <v>55</v>
      </c>
      <c r="I3">
        <v>0.66</v>
      </c>
      <c r="J3">
        <v>0.68936170212765957</v>
      </c>
      <c r="K3">
        <v>0.6769090909090909</v>
      </c>
      <c r="L3">
        <v>72</v>
      </c>
      <c r="M3">
        <v>108</v>
      </c>
      <c r="N3">
        <v>112</v>
      </c>
      <c r="O3">
        <v>47.52</v>
      </c>
      <c r="P3">
        <v>74.45106382978723</v>
      </c>
      <c r="Q3">
        <v>75.813818181818178</v>
      </c>
      <c r="R3">
        <v>1.5180389980313789E-2</v>
      </c>
      <c r="S3">
        <v>1.5959167677870308E-2</v>
      </c>
      <c r="T3">
        <v>1.5664767378208405E-2</v>
      </c>
      <c r="U3">
        <v>515556.40451141691</v>
      </c>
      <c r="V3">
        <v>807214.70114668016</v>
      </c>
      <c r="W3">
        <v>811779.575073516</v>
      </c>
      <c r="X3">
        <v>7160.5056182141234</v>
      </c>
      <c r="Y3">
        <v>7474.2101958025942</v>
      </c>
      <c r="Z3">
        <v>7248.0319202992496</v>
      </c>
      <c r="AA3" s="5">
        <f>SUM(U3:W3)/SUM(L3:N3)</f>
        <v>7310.1050709986757</v>
      </c>
      <c r="AB3">
        <f>VLOOKUP(A3,Sheet2!A:D,2,)</f>
        <v>7436.6197183098593</v>
      </c>
      <c r="AC3">
        <f>VLOOKUP(A3,Sheet2!A:D,3,)</f>
        <v>7814.8148148148148</v>
      </c>
      <c r="AD3">
        <f>VLOOKUP(A3,Sheet2!A:D,4,)</f>
        <v>7928.5714285714284</v>
      </c>
      <c r="AE3" s="7">
        <f>VLOOKUP(A3,Sheet2!A:E,5,)</f>
        <v>7766.3230240549829</v>
      </c>
      <c r="AF3" s="9">
        <f>VLOOKUP(A3,Sheet2!A:F,6,)</f>
        <v>7737.5886524822699</v>
      </c>
      <c r="AG3" s="13">
        <f>AA3-AF3</f>
        <v>-427.48358148359421</v>
      </c>
      <c r="AH3" s="14">
        <f>AG3/AF3</f>
        <v>-5.5247648936009884E-2</v>
      </c>
      <c r="AI3">
        <f>AA3-AE3</f>
        <v>-456.21795305630712</v>
      </c>
      <c r="AJ3" s="10">
        <f>AI3/AE3</f>
        <v>-5.8743108114772291E-2</v>
      </c>
      <c r="AK3">
        <f>AE3-AF3</f>
        <v>28.734371572712917</v>
      </c>
      <c r="AL3" s="10">
        <f>AK3/AF3</f>
        <v>3.7136080584349415E-3</v>
      </c>
    </row>
    <row r="4" spans="1:38" x14ac:dyDescent="0.25">
      <c r="A4" s="1" t="s">
        <v>5</v>
      </c>
      <c r="B4" s="18" t="str">
        <f>VLOOKUP(A4,Sheet3!A:B,2,0)</f>
        <v>物理学院</v>
      </c>
      <c r="C4">
        <v>23.8</v>
      </c>
      <c r="D4">
        <v>39.46</v>
      </c>
      <c r="E4">
        <v>23.38</v>
      </c>
      <c r="F4">
        <v>33</v>
      </c>
      <c r="G4">
        <v>56</v>
      </c>
      <c r="H4">
        <v>36</v>
      </c>
      <c r="I4">
        <v>0.72121212121212119</v>
      </c>
      <c r="J4">
        <v>0.70464285714285713</v>
      </c>
      <c r="K4">
        <v>0.64944444444444438</v>
      </c>
      <c r="L4">
        <v>73</v>
      </c>
      <c r="M4">
        <v>132</v>
      </c>
      <c r="N4">
        <v>171</v>
      </c>
      <c r="O4">
        <v>52.648484848484848</v>
      </c>
      <c r="P4">
        <v>93.012857142857143</v>
      </c>
      <c r="Q4">
        <v>111.05499999999999</v>
      </c>
      <c r="R4">
        <v>1.6818698061292964E-2</v>
      </c>
      <c r="S4">
        <v>1.9938033212451634E-2</v>
      </c>
      <c r="T4">
        <v>2.2946354410153434E-2</v>
      </c>
      <c r="U4">
        <v>571196.62355763162</v>
      </c>
      <c r="V4">
        <v>1008465.7198858036</v>
      </c>
      <c r="W4">
        <v>1189125.9782429712</v>
      </c>
      <c r="X4">
        <v>7824.6112816113919</v>
      </c>
      <c r="Y4">
        <v>7639.891817316694</v>
      </c>
      <c r="Z4">
        <v>6953.9530891401828</v>
      </c>
      <c r="AA4" s="5">
        <f t="shared" ref="AA4:AA49" si="0">SUM(U4:W4)/SUM(L4:N4)</f>
        <v>7363.7987278893797</v>
      </c>
      <c r="AB4">
        <f>VLOOKUP(A4,Sheet2!A:D,2,)</f>
        <v>7041.0958904109593</v>
      </c>
      <c r="AC4">
        <f>VLOOKUP(A4,Sheet2!A:D,3,)</f>
        <v>7075.757575757576</v>
      </c>
      <c r="AD4">
        <f>VLOOKUP(A4,Sheet2!A:D,4,)</f>
        <v>7064.3274853801167</v>
      </c>
      <c r="AE4" s="7">
        <f>VLOOKUP(A4,Sheet2!A:E,5,)</f>
        <v>7063.8297872340427</v>
      </c>
      <c r="AF4" s="9">
        <f>VLOOKUP(A4,Sheet2!A:F,6,)</f>
        <v>7110.4815864022667</v>
      </c>
      <c r="AG4" s="13">
        <f t="shared" ref="AG4:AG49" si="1">AA4-AF4</f>
        <v>253.31714148711308</v>
      </c>
      <c r="AH4" s="14">
        <f t="shared" ref="AH4:AH49" si="2">AG4/AF4</f>
        <v>3.5625876870498369E-2</v>
      </c>
      <c r="AI4">
        <f t="shared" ref="AI4:AI49" si="3">AA4-AE4</f>
        <v>299.96894065533706</v>
      </c>
      <c r="AJ4" s="10">
        <f t="shared" ref="AJ4:AJ49" si="4">AI4/AE4</f>
        <v>4.2465482562653138E-2</v>
      </c>
      <c r="AK4">
        <f t="shared" ref="AK4:AK49" si="5">AE4-AF4</f>
        <v>-46.651799168223988</v>
      </c>
      <c r="AL4" s="10">
        <f t="shared" ref="AL4:AL49" si="6">AK4/AF4</f>
        <v>-6.5609900822243298E-3</v>
      </c>
    </row>
    <row r="5" spans="1:38" x14ac:dyDescent="0.25">
      <c r="A5" s="1" t="s">
        <v>6</v>
      </c>
      <c r="B5" s="18" t="str">
        <f>VLOOKUP(A5,Sheet3!A:B,2,0)</f>
        <v>化学与化工学院</v>
      </c>
      <c r="C5">
        <v>13.6</v>
      </c>
      <c r="D5">
        <v>21.33</v>
      </c>
      <c r="E5">
        <v>23.58</v>
      </c>
      <c r="F5">
        <v>22</v>
      </c>
      <c r="G5">
        <v>32</v>
      </c>
      <c r="H5">
        <v>38</v>
      </c>
      <c r="I5">
        <v>0.61818181818181817</v>
      </c>
      <c r="J5">
        <v>0.66656249999999995</v>
      </c>
      <c r="K5">
        <v>0.62052631578947359</v>
      </c>
      <c r="L5">
        <v>89</v>
      </c>
      <c r="M5">
        <v>104</v>
      </c>
      <c r="N5">
        <v>108</v>
      </c>
      <c r="O5">
        <v>55.018181818181816</v>
      </c>
      <c r="P5">
        <v>69.322499999999991</v>
      </c>
      <c r="Q5">
        <v>67.016842105263152</v>
      </c>
      <c r="R5">
        <v>1.7575704040568383E-2</v>
      </c>
      <c r="S5">
        <v>1.4859819919813309E-2</v>
      </c>
      <c r="T5">
        <v>1.3847122690528671E-2</v>
      </c>
      <c r="U5">
        <v>596906.0606257834</v>
      </c>
      <c r="V5">
        <v>751609.6915441571</v>
      </c>
      <c r="W5">
        <v>717585.59206857672</v>
      </c>
      <c r="X5">
        <v>6706.8096699526222</v>
      </c>
      <c r="Y5">
        <v>7227.0162648476644</v>
      </c>
      <c r="Z5">
        <v>6644.3110376720069</v>
      </c>
      <c r="AA5" s="5">
        <f t="shared" si="0"/>
        <v>6864.1240672375989</v>
      </c>
      <c r="AB5">
        <f>VLOOKUP(A5,Sheet2!A:D,2,)</f>
        <v>6898.8764044943819</v>
      </c>
      <c r="AC5">
        <f>VLOOKUP(A5,Sheet2!A:D,3,)</f>
        <v>7115.3846153846152</v>
      </c>
      <c r="AD5">
        <f>VLOOKUP(A5,Sheet2!A:D,4,)</f>
        <v>6796.2962962962965</v>
      </c>
      <c r="AE5" s="7">
        <f>VLOOKUP(A5,Sheet2!A:E,5,)</f>
        <v>6936.8770764119599</v>
      </c>
      <c r="AF5" s="9">
        <f>VLOOKUP(A5,Sheet2!A:F,6,)</f>
        <v>6937.7049180327867</v>
      </c>
      <c r="AG5" s="13">
        <f t="shared" si="1"/>
        <v>-73.580850795187871</v>
      </c>
      <c r="AH5" s="14">
        <f t="shared" si="2"/>
        <v>-1.0605935487964225E-2</v>
      </c>
      <c r="AI5">
        <f t="shared" si="3"/>
        <v>-72.753009174361068</v>
      </c>
      <c r="AJ5" s="10">
        <f t="shared" si="4"/>
        <v>-1.0487861954733085E-2</v>
      </c>
      <c r="AK5">
        <f t="shared" si="5"/>
        <v>-0.82784162082680268</v>
      </c>
      <c r="AL5" s="10">
        <f t="shared" si="6"/>
        <v>-1.1932499733089548E-4</v>
      </c>
    </row>
    <row r="6" spans="1:38" x14ac:dyDescent="0.25">
      <c r="A6" s="1" t="s">
        <v>7</v>
      </c>
      <c r="B6" s="18" t="str">
        <f>VLOOKUP(A6,Sheet3!A:B,2,0)</f>
        <v>机械科学与工程学院</v>
      </c>
      <c r="C6">
        <v>253.99</v>
      </c>
      <c r="D6">
        <v>293.5</v>
      </c>
      <c r="E6">
        <v>283.91000000000003</v>
      </c>
      <c r="F6">
        <v>322</v>
      </c>
      <c r="G6">
        <v>366</v>
      </c>
      <c r="H6">
        <v>340</v>
      </c>
      <c r="I6">
        <v>0.78878881987577643</v>
      </c>
      <c r="J6">
        <v>0.80191256830601088</v>
      </c>
      <c r="K6">
        <v>0.83502941176470591</v>
      </c>
      <c r="L6">
        <v>253</v>
      </c>
      <c r="M6">
        <v>463</v>
      </c>
      <c r="N6">
        <v>460</v>
      </c>
      <c r="O6">
        <v>199.56357142857144</v>
      </c>
      <c r="P6">
        <v>371.28551912568304</v>
      </c>
      <c r="Q6">
        <v>384.11352941176472</v>
      </c>
      <c r="R6">
        <v>6.3751111956016848E-2</v>
      </c>
      <c r="S6">
        <v>7.9587954171330383E-2</v>
      </c>
      <c r="T6">
        <v>7.9366126510443016E-2</v>
      </c>
      <c r="U6">
        <v>2165115.264250244</v>
      </c>
      <c r="V6">
        <v>4025558.721985891</v>
      </c>
      <c r="W6">
        <v>4112911.4080241779</v>
      </c>
      <c r="X6">
        <v>8557.7678428863401</v>
      </c>
      <c r="Y6">
        <v>8694.511278587237</v>
      </c>
      <c r="Z6">
        <v>8941.1117565742989</v>
      </c>
      <c r="AA6" s="5">
        <f t="shared" si="0"/>
        <v>8761.5522060036674</v>
      </c>
      <c r="AB6">
        <f>VLOOKUP(A6,Sheet2!A:D,2,)</f>
        <v>8991.5966386554628</v>
      </c>
      <c r="AC6">
        <f>VLOOKUP(A6,Sheet2!A:D,3,)</f>
        <v>9084.2332613390936</v>
      </c>
      <c r="AD6">
        <f>VLOOKUP(A6,Sheet2!A:D,4,)</f>
        <v>9026.0869565217399</v>
      </c>
      <c r="AE6" s="7">
        <f>VLOOKUP(A6,Sheet2!A:E,5,)</f>
        <v>9042.2049956933679</v>
      </c>
      <c r="AF6" s="9">
        <f>VLOOKUP(A6,Sheet2!A:F,6,)</f>
        <v>9113.4380453752183</v>
      </c>
      <c r="AG6" s="13">
        <f t="shared" si="1"/>
        <v>-351.8858393715509</v>
      </c>
      <c r="AH6" s="14">
        <f t="shared" si="2"/>
        <v>-3.8611755258502231E-2</v>
      </c>
      <c r="AI6">
        <f t="shared" si="3"/>
        <v>-280.65278968970051</v>
      </c>
      <c r="AJ6" s="10">
        <f t="shared" si="4"/>
        <v>-3.1038091906052799E-2</v>
      </c>
      <c r="AK6">
        <f t="shared" si="5"/>
        <v>-71.233049681850389</v>
      </c>
      <c r="AL6" s="10">
        <f t="shared" si="6"/>
        <v>-7.8162653136155252E-3</v>
      </c>
    </row>
    <row r="7" spans="1:38" x14ac:dyDescent="0.25">
      <c r="A7" s="1" t="s">
        <v>8</v>
      </c>
      <c r="B7" s="18" t="str">
        <f>VLOOKUP(A7,Sheet3!A:B,2,0)</f>
        <v>材料科学与工程学院</v>
      </c>
      <c r="C7">
        <v>93.49</v>
      </c>
      <c r="D7">
        <v>89.88</v>
      </c>
      <c r="E7">
        <v>95.5</v>
      </c>
      <c r="F7">
        <v>110</v>
      </c>
      <c r="G7">
        <v>108</v>
      </c>
      <c r="H7">
        <v>112</v>
      </c>
      <c r="I7">
        <v>0.84990909090909084</v>
      </c>
      <c r="J7">
        <v>0.8322222222222222</v>
      </c>
      <c r="K7">
        <v>0.8526785714285714</v>
      </c>
      <c r="L7">
        <v>152</v>
      </c>
      <c r="M7">
        <v>227</v>
      </c>
      <c r="N7">
        <v>222</v>
      </c>
      <c r="O7">
        <v>129.18618181818181</v>
      </c>
      <c r="P7">
        <v>188.91444444444443</v>
      </c>
      <c r="Q7">
        <v>189.29464285714286</v>
      </c>
      <c r="R7">
        <v>4.12688682674184E-2</v>
      </c>
      <c r="S7">
        <v>4.0495288321915977E-2</v>
      </c>
      <c r="T7">
        <v>3.9112349402939263E-2</v>
      </c>
      <c r="U7">
        <v>1401573.3040980636</v>
      </c>
      <c r="V7">
        <v>2048251.6833225102</v>
      </c>
      <c r="W7">
        <v>2026880.1707591184</v>
      </c>
      <c r="X7">
        <v>9220.8770006451559</v>
      </c>
      <c r="Y7">
        <v>9023.1351688216309</v>
      </c>
      <c r="Z7">
        <v>9130.0908592753076</v>
      </c>
      <c r="AA7" s="5">
        <f t="shared" si="0"/>
        <v>9112.6541733439135</v>
      </c>
      <c r="AB7">
        <f>VLOOKUP(A7,Sheet2!A:D,2,)</f>
        <v>8864.864864864865</v>
      </c>
      <c r="AC7">
        <f>VLOOKUP(A7,Sheet2!A:D,3,)</f>
        <v>8422.9074889867843</v>
      </c>
      <c r="AD7">
        <f>VLOOKUP(A7,Sheet2!A:D,4,)</f>
        <v>8459.45945945946</v>
      </c>
      <c r="AE7" s="7">
        <f>VLOOKUP(A7,Sheet2!A:E,5,)</f>
        <v>8546.0636515912902</v>
      </c>
      <c r="AF7" s="9">
        <f>VLOOKUP(A7,Sheet2!A:F,6,)</f>
        <v>8531.9865319865312</v>
      </c>
      <c r="AG7" s="13">
        <f t="shared" si="1"/>
        <v>580.66764135738231</v>
      </c>
      <c r="AH7" s="14">
        <f t="shared" si="2"/>
        <v>6.8057730656330931E-2</v>
      </c>
      <c r="AI7">
        <f t="shared" si="3"/>
        <v>566.59052175262332</v>
      </c>
      <c r="AJ7" s="10">
        <f t="shared" si="4"/>
        <v>6.6298420518682108E-2</v>
      </c>
      <c r="AK7">
        <f t="shared" si="5"/>
        <v>14.077119604758991</v>
      </c>
      <c r="AL7" s="10">
        <f t="shared" si="6"/>
        <v>1.6499228581741991E-3</v>
      </c>
    </row>
    <row r="8" spans="1:38" x14ac:dyDescent="0.25">
      <c r="A8" s="1" t="s">
        <v>9</v>
      </c>
      <c r="B8" s="18" t="str">
        <f>VLOOKUP(A8,Sheet3!A:B,2,0)</f>
        <v>能源与动力工程学院</v>
      </c>
      <c r="C8">
        <v>69.960000000000008</v>
      </c>
      <c r="D8">
        <v>78.91</v>
      </c>
      <c r="E8">
        <v>92.56</v>
      </c>
      <c r="F8">
        <v>90</v>
      </c>
      <c r="G8">
        <v>102</v>
      </c>
      <c r="H8">
        <v>120</v>
      </c>
      <c r="I8">
        <v>0.77733333333333343</v>
      </c>
      <c r="J8">
        <v>0.7736274509803921</v>
      </c>
      <c r="K8">
        <v>0.77133333333333332</v>
      </c>
      <c r="L8">
        <v>126</v>
      </c>
      <c r="M8">
        <v>217</v>
      </c>
      <c r="N8">
        <v>225</v>
      </c>
      <c r="O8">
        <v>97.944000000000017</v>
      </c>
      <c r="P8">
        <v>167.8771568627451</v>
      </c>
      <c r="Q8">
        <v>173.54999999999998</v>
      </c>
      <c r="R8">
        <v>3.1288470459424539E-2</v>
      </c>
      <c r="S8">
        <v>3.5985781234529099E-2</v>
      </c>
      <c r="T8">
        <v>3.5859167150350084E-2</v>
      </c>
      <c r="U8">
        <v>1062619.0337429761</v>
      </c>
      <c r="V8">
        <v>1820160.8148424819</v>
      </c>
      <c r="W8">
        <v>1858293.760065442</v>
      </c>
      <c r="X8">
        <v>8433.4843947855243</v>
      </c>
      <c r="Y8">
        <v>8387.837856416967</v>
      </c>
      <c r="Z8">
        <v>8259.0833780686316</v>
      </c>
      <c r="AA8" s="5">
        <f t="shared" si="0"/>
        <v>8346.9605786107404</v>
      </c>
      <c r="AB8">
        <f>VLOOKUP(A8,Sheet2!A:D,2,)</f>
        <v>8796.7479674796741</v>
      </c>
      <c r="AC8">
        <f>VLOOKUP(A8,Sheet2!A:D,3,)</f>
        <v>8359.4470046082952</v>
      </c>
      <c r="AD8">
        <f>VLOOKUP(A8,Sheet2!A:D,4,)</f>
        <v>8168.8888888888887</v>
      </c>
      <c r="AE8" s="7">
        <f>VLOOKUP(A8,Sheet2!A:E,5,)</f>
        <v>8378.7610619469033</v>
      </c>
      <c r="AF8" s="9">
        <f>VLOOKUP(A8,Sheet2!A:F,6,)</f>
        <v>8565.3710247349827</v>
      </c>
      <c r="AG8" s="13">
        <f t="shared" si="1"/>
        <v>-218.4104461242423</v>
      </c>
      <c r="AH8" s="14">
        <f t="shared" si="2"/>
        <v>-2.5499239378366571E-2</v>
      </c>
      <c r="AI8">
        <f t="shared" si="3"/>
        <v>-31.80048333616287</v>
      </c>
      <c r="AJ8" s="10">
        <f t="shared" si="4"/>
        <v>-3.7953682055200718E-3</v>
      </c>
      <c r="AK8">
        <f t="shared" si="5"/>
        <v>-186.60996278807943</v>
      </c>
      <c r="AL8" s="10">
        <f t="shared" si="6"/>
        <v>-2.178655918689211E-2</v>
      </c>
    </row>
    <row r="9" spans="1:38" x14ac:dyDescent="0.25">
      <c r="A9" s="1" t="s">
        <v>10</v>
      </c>
      <c r="B9" s="18" t="str">
        <f>VLOOKUP(A9,Sheet3!A:B,2,0)</f>
        <v>中欧清洁与可再生能源学院</v>
      </c>
      <c r="C9">
        <v>15.83</v>
      </c>
      <c r="D9">
        <v>13.15</v>
      </c>
      <c r="E9">
        <v>11.78</v>
      </c>
      <c r="F9">
        <v>22</v>
      </c>
      <c r="G9">
        <v>18</v>
      </c>
      <c r="H9">
        <v>15</v>
      </c>
      <c r="I9">
        <v>0.7195454545454546</v>
      </c>
      <c r="J9">
        <v>0.73055555555555562</v>
      </c>
      <c r="K9">
        <v>0.78533333333333333</v>
      </c>
      <c r="L9">
        <v>65</v>
      </c>
      <c r="M9">
        <v>75</v>
      </c>
      <c r="N9">
        <v>76</v>
      </c>
      <c r="O9">
        <v>46.770454545454548</v>
      </c>
      <c r="P9">
        <v>54.791666666666671</v>
      </c>
      <c r="Q9">
        <v>59.685333333333332</v>
      </c>
      <c r="R9">
        <v>1.4940945697738631E-2</v>
      </c>
      <c r="S9">
        <v>1.1745022175673185E-2</v>
      </c>
      <c r="T9">
        <v>1.2332275104721185E-2</v>
      </c>
      <c r="U9">
        <v>507424.39778659941</v>
      </c>
      <c r="V9">
        <v>594063.22164554975</v>
      </c>
      <c r="W9">
        <v>639083.16047686129</v>
      </c>
      <c r="X9">
        <v>7806.5291967169142</v>
      </c>
      <c r="Y9">
        <v>7920.8429552739972</v>
      </c>
      <c r="Z9">
        <v>8408.9889536429109</v>
      </c>
      <c r="AA9" s="5">
        <f t="shared" si="0"/>
        <v>8058.1980551343077</v>
      </c>
      <c r="AB9">
        <f>VLOOKUP(A9,Sheet2!A:D,2,)</f>
        <v>7507.6923076923076</v>
      </c>
      <c r="AC9">
        <f>VLOOKUP(A9,Sheet2!A:D,3,)</f>
        <v>7440</v>
      </c>
      <c r="AD9">
        <f>VLOOKUP(A9,Sheet2!A:D,4,)</f>
        <v>7500</v>
      </c>
      <c r="AE9" s="7">
        <f>VLOOKUP(A9,Sheet2!A:E,5,)</f>
        <v>7481.4814814814818</v>
      </c>
      <c r="AF9" s="9">
        <f>VLOOKUP(A9,Sheet2!A:F,6,)</f>
        <v>7566.0377358490568</v>
      </c>
      <c r="AG9" s="13">
        <f t="shared" si="1"/>
        <v>492.16031928525081</v>
      </c>
      <c r="AH9" s="14">
        <f t="shared" si="2"/>
        <v>6.5048620753412195E-2</v>
      </c>
      <c r="AI9">
        <f t="shared" si="3"/>
        <v>576.7165736528259</v>
      </c>
      <c r="AJ9" s="10">
        <f t="shared" si="4"/>
        <v>7.708587865656584E-2</v>
      </c>
      <c r="AK9">
        <f t="shared" si="5"/>
        <v>-84.556254367575093</v>
      </c>
      <c r="AL9" s="10">
        <f t="shared" si="6"/>
        <v>-1.1175764292971272E-2</v>
      </c>
    </row>
    <row r="10" spans="1:38" x14ac:dyDescent="0.25">
      <c r="A10" s="1" t="s">
        <v>11</v>
      </c>
      <c r="B10" s="18" t="str">
        <f>VLOOKUP(A10,Sheet3!A:B,2,0)</f>
        <v>土木与水利工程学院</v>
      </c>
      <c r="C10">
        <v>40.58</v>
      </c>
      <c r="D10">
        <v>48.16</v>
      </c>
      <c r="E10">
        <v>59.56</v>
      </c>
      <c r="F10">
        <v>56</v>
      </c>
      <c r="G10">
        <v>63</v>
      </c>
      <c r="H10">
        <v>82</v>
      </c>
      <c r="I10">
        <v>0.72464285714285714</v>
      </c>
      <c r="J10">
        <v>0.76444444444444437</v>
      </c>
      <c r="K10">
        <v>0.72634146341463413</v>
      </c>
      <c r="L10">
        <v>96</v>
      </c>
      <c r="M10">
        <v>245</v>
      </c>
      <c r="N10">
        <v>236</v>
      </c>
      <c r="O10">
        <v>69.565714285714279</v>
      </c>
      <c r="P10">
        <v>187.28888888888886</v>
      </c>
      <c r="Q10">
        <v>171.41658536585365</v>
      </c>
      <c r="R10">
        <v>2.2222951854297745E-2</v>
      </c>
      <c r="S10">
        <v>4.0146837778078003E-2</v>
      </c>
      <c r="T10">
        <v>3.5418357746910982E-2</v>
      </c>
      <c r="U10">
        <v>754735.89087566</v>
      </c>
      <c r="V10">
        <v>2030627.0548151853</v>
      </c>
      <c r="W10">
        <v>1835450.135160421</v>
      </c>
      <c r="X10">
        <v>7861.832196621458</v>
      </c>
      <c r="Y10">
        <v>8288.2736931232048</v>
      </c>
      <c r="Z10">
        <v>7777.3310811882247</v>
      </c>
      <c r="AA10" s="5">
        <f t="shared" si="0"/>
        <v>8008.3415612673589</v>
      </c>
      <c r="AB10">
        <f>VLOOKUP(A10,Sheet2!A:D,2,)</f>
        <v>8255.3191489361707</v>
      </c>
      <c r="AC10">
        <f>VLOOKUP(A10,Sheet2!A:D,3,)</f>
        <v>7893.8775510204077</v>
      </c>
      <c r="AD10">
        <f>VLOOKUP(A10,Sheet2!A:D,4,)</f>
        <v>7889.8305084745762</v>
      </c>
      <c r="AE10" s="7">
        <f>VLOOKUP(A10,Sheet2!A:E,5,)</f>
        <v>7951.304347826087</v>
      </c>
      <c r="AF10" s="9">
        <f>VLOOKUP(A10,Sheet2!A:F,6,)</f>
        <v>7888.695652173913</v>
      </c>
      <c r="AG10" s="13">
        <f t="shared" si="1"/>
        <v>119.64590909344588</v>
      </c>
      <c r="AH10" s="14">
        <f t="shared" si="2"/>
        <v>1.5166754349367588E-2</v>
      </c>
      <c r="AI10">
        <f t="shared" si="3"/>
        <v>57.037213441271888</v>
      </c>
      <c r="AJ10" s="10">
        <f t="shared" si="4"/>
        <v>7.1733153387426368E-3</v>
      </c>
      <c r="AK10">
        <f t="shared" si="5"/>
        <v>62.608695652173992</v>
      </c>
      <c r="AL10" s="10">
        <f t="shared" si="6"/>
        <v>7.9365079365079465E-3</v>
      </c>
    </row>
    <row r="11" spans="1:38" x14ac:dyDescent="0.25">
      <c r="A11" s="1" t="s">
        <v>12</v>
      </c>
      <c r="B11" s="18" t="str">
        <f>VLOOKUP(A11,Sheet3!A:B,2,0)</f>
        <v>航空航天学院</v>
      </c>
      <c r="C11">
        <v>7.2</v>
      </c>
      <c r="D11">
        <v>6.18</v>
      </c>
      <c r="E11">
        <v>15.9</v>
      </c>
      <c r="F11">
        <v>10</v>
      </c>
      <c r="G11">
        <v>9</v>
      </c>
      <c r="H11">
        <v>22</v>
      </c>
      <c r="I11">
        <v>0.72</v>
      </c>
      <c r="J11">
        <v>0.68666666666666665</v>
      </c>
      <c r="K11">
        <v>0.72272727272727277</v>
      </c>
      <c r="L11">
        <v>39</v>
      </c>
      <c r="M11">
        <v>51</v>
      </c>
      <c r="N11">
        <v>55</v>
      </c>
      <c r="O11">
        <v>28.08</v>
      </c>
      <c r="P11">
        <v>35.019999999999996</v>
      </c>
      <c r="Q11">
        <v>39.75</v>
      </c>
      <c r="R11">
        <v>8.9702304429126935E-3</v>
      </c>
      <c r="S11">
        <v>7.5068108275359669E-3</v>
      </c>
      <c r="T11">
        <v>8.2132059592418087E-3</v>
      </c>
      <c r="U11">
        <v>304646.96630220092</v>
      </c>
      <c r="V11">
        <v>379694.49165676918</v>
      </c>
      <c r="W11">
        <v>425624.75921982899</v>
      </c>
      <c r="X11">
        <v>7811.460674415408</v>
      </c>
      <c r="Y11">
        <v>7444.9900324856699</v>
      </c>
      <c r="Z11">
        <v>7738.6319858150728</v>
      </c>
      <c r="AA11" s="5">
        <f t="shared" si="0"/>
        <v>7654.9394288193052</v>
      </c>
      <c r="AB11">
        <f>VLOOKUP(A11,Sheet2!A:D,2,)</f>
        <v>7947.3684210526317</v>
      </c>
      <c r="AC11">
        <f>VLOOKUP(A11,Sheet2!A:D,3,)</f>
        <v>8000</v>
      </c>
      <c r="AD11">
        <f>VLOOKUP(A11,Sheet2!A:D,4,)</f>
        <v>8109.090909090909</v>
      </c>
      <c r="AE11" s="7">
        <f>VLOOKUP(A11,Sheet2!A:E,5,)</f>
        <v>8027.7777777777774</v>
      </c>
      <c r="AF11" s="9">
        <f>VLOOKUP(A11,Sheet2!A:F,6,)</f>
        <v>7970.3703703703704</v>
      </c>
      <c r="AG11" s="13">
        <f t="shared" si="1"/>
        <v>-315.43094155106519</v>
      </c>
      <c r="AH11" s="14">
        <f t="shared" si="2"/>
        <v>-3.9575443410217286E-2</v>
      </c>
      <c r="AI11">
        <f t="shared" si="3"/>
        <v>-372.83834895847212</v>
      </c>
      <c r="AJ11" s="10">
        <f t="shared" si="4"/>
        <v>-4.6443531358148778E-2</v>
      </c>
      <c r="AK11">
        <f t="shared" si="5"/>
        <v>57.407407407406936</v>
      </c>
      <c r="AL11" s="10">
        <f t="shared" si="6"/>
        <v>7.2026022304832122E-3</v>
      </c>
    </row>
    <row r="12" spans="1:38" x14ac:dyDescent="0.25">
      <c r="A12" s="1" t="s">
        <v>13</v>
      </c>
      <c r="B12" s="18" t="str">
        <f>VLOOKUP(A12,Sheet3!A:B,2,0)</f>
        <v>网络空间安全学院</v>
      </c>
      <c r="C12">
        <v>12.2</v>
      </c>
      <c r="D12">
        <v>19.55</v>
      </c>
      <c r="E12">
        <v>21.3</v>
      </c>
      <c r="F12">
        <v>18</v>
      </c>
      <c r="G12">
        <v>27</v>
      </c>
      <c r="H12">
        <v>28</v>
      </c>
      <c r="I12">
        <v>0.6777777777777777</v>
      </c>
      <c r="J12">
        <v>0.72407407407407409</v>
      </c>
      <c r="K12">
        <v>0.76071428571428579</v>
      </c>
      <c r="L12">
        <v>87</v>
      </c>
      <c r="M12">
        <v>136</v>
      </c>
      <c r="N12">
        <v>176</v>
      </c>
      <c r="O12">
        <v>58.966666666666661</v>
      </c>
      <c r="P12">
        <v>98.474074074074082</v>
      </c>
      <c r="Q12">
        <v>133.8857142857143</v>
      </c>
      <c r="R12">
        <v>1.8837057993248519E-2</v>
      </c>
      <c r="S12">
        <v>2.1108687763873167E-2</v>
      </c>
      <c r="T12">
        <v>2.7663671608271066E-2</v>
      </c>
      <c r="U12">
        <v>639744.16356670624</v>
      </c>
      <c r="V12">
        <v>1067677.4270967047</v>
      </c>
      <c r="W12">
        <v>1433586.7900838233</v>
      </c>
      <c r="X12">
        <v>7353.381190421911</v>
      </c>
      <c r="Y12">
        <v>7850.569316887535</v>
      </c>
      <c r="Z12">
        <v>8145.3794891126317</v>
      </c>
      <c r="AA12" s="5">
        <f t="shared" si="0"/>
        <v>7872.2014555068536</v>
      </c>
      <c r="AB12">
        <f>VLOOKUP(A12,Sheet2!A:D,2,)</f>
        <v>7977.0114942528735</v>
      </c>
      <c r="AC12">
        <f>VLOOKUP(A12,Sheet2!A:D,3,)</f>
        <v>8411.7647058823532</v>
      </c>
      <c r="AD12">
        <f>VLOOKUP(A12,Sheet2!A:D,4,)</f>
        <v>8272.7272727272721</v>
      </c>
      <c r="AE12" s="7">
        <f>VLOOKUP(A12,Sheet2!A:E,5,)</f>
        <v>8255.6390977443607</v>
      </c>
      <c r="AF12" s="9">
        <f>VLOOKUP(A12,Sheet2!A:F,6,)</f>
        <v>8253.9682539682544</v>
      </c>
      <c r="AG12" s="13">
        <f t="shared" si="1"/>
        <v>-381.76679846140087</v>
      </c>
      <c r="AH12" s="14">
        <f t="shared" si="2"/>
        <v>-4.6252515967438949E-2</v>
      </c>
      <c r="AI12">
        <f t="shared" si="3"/>
        <v>-383.43764223750713</v>
      </c>
      <c r="AJ12" s="10">
        <f t="shared" si="4"/>
        <v>-4.6445543185417534E-2</v>
      </c>
      <c r="AK12">
        <f t="shared" si="5"/>
        <v>1.6708437761062669</v>
      </c>
      <c r="AL12" s="10">
        <f t="shared" si="6"/>
        <v>2.0242914979749001E-4</v>
      </c>
    </row>
    <row r="13" spans="1:38" x14ac:dyDescent="0.25">
      <c r="A13" s="1" t="s">
        <v>14</v>
      </c>
      <c r="B13" s="18" t="str">
        <f>VLOOKUP(A13,Sheet3!A:B,2,0)</f>
        <v>电气与电子工程学院</v>
      </c>
      <c r="C13">
        <v>157.69999999999999</v>
      </c>
      <c r="D13">
        <v>173.05</v>
      </c>
      <c r="E13">
        <v>164.34</v>
      </c>
      <c r="F13">
        <v>182</v>
      </c>
      <c r="G13">
        <v>200</v>
      </c>
      <c r="H13">
        <v>188</v>
      </c>
      <c r="I13">
        <v>0.8664835164835164</v>
      </c>
      <c r="J13">
        <v>0.86525000000000007</v>
      </c>
      <c r="K13">
        <v>0.87414893617021283</v>
      </c>
      <c r="L13">
        <v>206</v>
      </c>
      <c r="M13">
        <v>287</v>
      </c>
      <c r="N13">
        <v>299</v>
      </c>
      <c r="O13">
        <v>178.49560439560437</v>
      </c>
      <c r="P13">
        <v>248.32675000000003</v>
      </c>
      <c r="Q13">
        <v>261.37053191489366</v>
      </c>
      <c r="R13">
        <v>5.7020894034029601E-2</v>
      </c>
      <c r="S13">
        <v>5.3230780573010214E-2</v>
      </c>
      <c r="T13">
        <v>5.4004780133172475E-2</v>
      </c>
      <c r="U13">
        <v>1936543.6031837133</v>
      </c>
      <c r="V13">
        <v>2692412.8813828565</v>
      </c>
      <c r="W13">
        <v>2798635.7160612638</v>
      </c>
      <c r="X13">
        <v>9400.6971028335593</v>
      </c>
      <c r="Y13">
        <v>9381.2295518566425</v>
      </c>
      <c r="Z13">
        <v>9359.9856724456986</v>
      </c>
      <c r="AA13" s="5">
        <f t="shared" si="0"/>
        <v>9378.2729805906984</v>
      </c>
      <c r="AB13">
        <f>VLOOKUP(A13,Sheet2!A:D,2,)</f>
        <v>8932.038834951456</v>
      </c>
      <c r="AC13">
        <f>VLOOKUP(A13,Sheet2!A:D,3,)</f>
        <v>8878.0487804878048</v>
      </c>
      <c r="AD13">
        <f>VLOOKUP(A13,Sheet2!A:D,4,)</f>
        <v>8722.4080267558529</v>
      </c>
      <c r="AE13" s="7">
        <f>VLOOKUP(A13,Sheet2!A:E,5,)</f>
        <v>8833.3333333333339</v>
      </c>
      <c r="AF13" s="9">
        <f>VLOOKUP(A13,Sheet2!A:F,6,)</f>
        <v>9018.9633375474077</v>
      </c>
      <c r="AG13" s="13">
        <f t="shared" si="1"/>
        <v>359.30964304329063</v>
      </c>
      <c r="AH13" s="14">
        <f t="shared" si="2"/>
        <v>3.9839350665439151E-2</v>
      </c>
      <c r="AI13">
        <f t="shared" si="3"/>
        <v>544.93964725736441</v>
      </c>
      <c r="AJ13" s="10">
        <f t="shared" si="4"/>
        <v>6.1691280821588416E-2</v>
      </c>
      <c r="AK13">
        <f t="shared" si="5"/>
        <v>-185.63000421407378</v>
      </c>
      <c r="AL13" s="10">
        <f t="shared" si="6"/>
        <v>-2.058218858050636E-2</v>
      </c>
    </row>
    <row r="14" spans="1:38" x14ac:dyDescent="0.25">
      <c r="A14" s="1" t="s">
        <v>15</v>
      </c>
      <c r="B14" s="18" t="str">
        <f>VLOOKUP(A14,Sheet3!A:B,2,0)</f>
        <v>船舶与海洋工程学院</v>
      </c>
      <c r="C14">
        <v>13</v>
      </c>
      <c r="D14">
        <v>14.38</v>
      </c>
      <c r="E14">
        <v>17.48</v>
      </c>
      <c r="F14">
        <v>21</v>
      </c>
      <c r="G14">
        <v>24</v>
      </c>
      <c r="H14">
        <v>27</v>
      </c>
      <c r="I14">
        <v>0.61904761904761907</v>
      </c>
      <c r="J14">
        <v>0.59916666666666674</v>
      </c>
      <c r="K14">
        <v>0.64740740740740743</v>
      </c>
      <c r="L14">
        <v>45</v>
      </c>
      <c r="M14">
        <v>90</v>
      </c>
      <c r="N14">
        <v>81</v>
      </c>
      <c r="O14">
        <v>27.857142857142858</v>
      </c>
      <c r="P14">
        <v>53.925000000000004</v>
      </c>
      <c r="Q14">
        <v>52.440000000000005</v>
      </c>
      <c r="R14">
        <v>8.8990381378102126E-3</v>
      </c>
      <c r="S14">
        <v>1.1559245399054173E-2</v>
      </c>
      <c r="T14">
        <v>1.0835233220192213E-2</v>
      </c>
      <c r="U14">
        <v>302229.13323631044</v>
      </c>
      <c r="V14">
        <v>584666.63228416</v>
      </c>
      <c r="W14">
        <v>561503.45593680092</v>
      </c>
      <c r="X14">
        <v>6716.2029608068988</v>
      </c>
      <c r="Y14">
        <v>6496.2959142684449</v>
      </c>
      <c r="Z14">
        <v>6932.1414313185296</v>
      </c>
      <c r="AA14" s="5">
        <f t="shared" si="0"/>
        <v>6705.5519511910716</v>
      </c>
      <c r="AB14">
        <f>VLOOKUP(A14,Sheet2!A:D,2,)</f>
        <v>8550</v>
      </c>
      <c r="AC14">
        <f>VLOOKUP(A14,Sheet2!A:D,3,)</f>
        <v>7888.8888888888887</v>
      </c>
      <c r="AD14">
        <f>VLOOKUP(A14,Sheet2!A:D,4,)</f>
        <v>8024.691358024691</v>
      </c>
      <c r="AE14" s="7">
        <f>VLOOKUP(A14,Sheet2!A:E,5,)</f>
        <v>8066.350710900474</v>
      </c>
      <c r="AF14" s="9">
        <f>VLOOKUP(A14,Sheet2!A:F,6,)</f>
        <v>8045.2488687782807</v>
      </c>
      <c r="AG14" s="13">
        <f t="shared" si="1"/>
        <v>-1339.6969175872091</v>
      </c>
      <c r="AH14" s="14">
        <f t="shared" si="2"/>
        <v>-0.16652025803530551</v>
      </c>
      <c r="AI14">
        <f t="shared" si="3"/>
        <v>-1360.7987597094025</v>
      </c>
      <c r="AJ14" s="10">
        <f t="shared" si="4"/>
        <v>-0.16870066880063686</v>
      </c>
      <c r="AK14">
        <f t="shared" si="5"/>
        <v>21.101842122193375</v>
      </c>
      <c r="AL14" s="10">
        <f t="shared" si="6"/>
        <v>2.6228948869542945E-3</v>
      </c>
    </row>
    <row r="15" spans="1:38" x14ac:dyDescent="0.25">
      <c r="A15" s="1" t="s">
        <v>16</v>
      </c>
      <c r="B15" s="18" t="str">
        <f>VLOOKUP(A15,Sheet3!A:B,2,0)</f>
        <v>口腔医学院</v>
      </c>
      <c r="E15">
        <v>2.5</v>
      </c>
      <c r="H15">
        <v>6</v>
      </c>
      <c r="K15">
        <v>0.41666666666666669</v>
      </c>
      <c r="N15">
        <v>22</v>
      </c>
      <c r="O15">
        <v>0</v>
      </c>
      <c r="P15">
        <v>0</v>
      </c>
      <c r="Q15">
        <v>9.1666666666666679</v>
      </c>
      <c r="R15">
        <v>0</v>
      </c>
      <c r="S15">
        <v>0</v>
      </c>
      <c r="T15">
        <v>1.8940307243534573E-3</v>
      </c>
      <c r="U15">
        <v>0</v>
      </c>
      <c r="V15">
        <v>0</v>
      </c>
      <c r="W15">
        <v>98152.46019744486</v>
      </c>
      <c r="Z15">
        <v>4461.4754635202207</v>
      </c>
      <c r="AA15" s="5">
        <f t="shared" si="0"/>
        <v>4461.4754635202207</v>
      </c>
      <c r="AD15">
        <f>VLOOKUP(A15,Sheet2!A:D,4,)</f>
        <v>7727.272727272727</v>
      </c>
      <c r="AE15" s="7">
        <v>7727.272727272727</v>
      </c>
      <c r="AG15" s="13"/>
      <c r="AH15" s="14"/>
      <c r="AI15">
        <f t="shared" ref="AI15" si="7">AA15-AE15</f>
        <v>-3265.7972637525063</v>
      </c>
      <c r="AJ15" s="14">
        <f t="shared" ref="AJ15" si="8">AI15/AE15</f>
        <v>-0.42263258707385376</v>
      </c>
      <c r="AL15" s="10"/>
    </row>
    <row r="16" spans="1:38" x14ac:dyDescent="0.25">
      <c r="A16" s="1" t="s">
        <v>17</v>
      </c>
      <c r="B16" s="18" t="str">
        <f>VLOOKUP(A16,Sheet3!A:B,2,0)</f>
        <v>生命科学与技术学院</v>
      </c>
      <c r="C16">
        <v>25.52</v>
      </c>
      <c r="D16">
        <v>47.13</v>
      </c>
      <c r="E16">
        <v>41.1</v>
      </c>
      <c r="F16">
        <v>29</v>
      </c>
      <c r="G16">
        <v>55</v>
      </c>
      <c r="H16">
        <v>51</v>
      </c>
      <c r="I16">
        <v>0.88</v>
      </c>
      <c r="J16">
        <v>0.85690909090909095</v>
      </c>
      <c r="K16">
        <v>0.80588235294117649</v>
      </c>
      <c r="L16">
        <v>89</v>
      </c>
      <c r="M16">
        <v>138</v>
      </c>
      <c r="N16">
        <v>125</v>
      </c>
      <c r="O16">
        <v>78.320000000000007</v>
      </c>
      <c r="P16">
        <v>118.25345454545455</v>
      </c>
      <c r="Q16">
        <v>100.73529411764706</v>
      </c>
      <c r="R16">
        <v>2.5019531634220875E-2</v>
      </c>
      <c r="S16">
        <v>2.5348552626366379E-2</v>
      </c>
      <c r="T16">
        <v>2.0814080954793337E-2</v>
      </c>
      <c r="U16">
        <v>849713.33336140937</v>
      </c>
      <c r="V16">
        <v>1282129.7918416115</v>
      </c>
      <c r="W16">
        <v>1078627.3032393004</v>
      </c>
      <c r="X16">
        <v>9547.3408242854985</v>
      </c>
      <c r="Y16">
        <v>9290.7955930551561</v>
      </c>
      <c r="Z16">
        <v>8629.0184259144025</v>
      </c>
      <c r="AA16" s="5">
        <f t="shared" si="0"/>
        <v>9120.6546262565953</v>
      </c>
      <c r="AB16">
        <f>VLOOKUP(A16,Sheet2!A:D,2,)</f>
        <v>7813.9534883720926</v>
      </c>
      <c r="AC16">
        <f>VLOOKUP(A16,Sheet2!A:D,3,)</f>
        <v>7768.115942028986</v>
      </c>
      <c r="AD16">
        <f>VLOOKUP(A16,Sheet2!A:D,4,)</f>
        <v>7968</v>
      </c>
      <c r="AE16" s="7">
        <f>VLOOKUP(A16,Sheet2!A:E,5,)</f>
        <v>7851.002865329513</v>
      </c>
      <c r="AF16" s="9">
        <f>VLOOKUP(A16,Sheet2!A:F,6,)</f>
        <v>7678.6703601108029</v>
      </c>
      <c r="AG16" s="13">
        <f t="shared" si="1"/>
        <v>1441.9842661457924</v>
      </c>
      <c r="AH16" s="14">
        <f t="shared" si="2"/>
        <v>0.18779088025924642</v>
      </c>
      <c r="AI16">
        <f t="shared" si="3"/>
        <v>1269.6517609270823</v>
      </c>
      <c r="AJ16" s="10">
        <f t="shared" si="4"/>
        <v>0.16171841772392398</v>
      </c>
      <c r="AK16">
        <f t="shared" si="5"/>
        <v>172.33250521871014</v>
      </c>
      <c r="AL16" s="10">
        <f t="shared" si="6"/>
        <v>2.2443013847025385E-2</v>
      </c>
    </row>
    <row r="17" spans="1:38" x14ac:dyDescent="0.25">
      <c r="A17" s="1" t="s">
        <v>18</v>
      </c>
      <c r="B17" s="18" t="str">
        <f>VLOOKUP(A17,Sheet3!A:B,2,0)</f>
        <v>电子信息与通信学院</v>
      </c>
      <c r="C17">
        <v>89.58</v>
      </c>
      <c r="D17">
        <v>97.87</v>
      </c>
      <c r="E17">
        <v>98.63</v>
      </c>
      <c r="F17">
        <v>124</v>
      </c>
      <c r="G17">
        <v>132</v>
      </c>
      <c r="H17">
        <v>138</v>
      </c>
      <c r="I17">
        <v>0.72241935483870967</v>
      </c>
      <c r="J17">
        <v>0.74143939393939395</v>
      </c>
      <c r="K17">
        <v>0.71471014492753615</v>
      </c>
      <c r="L17">
        <v>152</v>
      </c>
      <c r="M17">
        <v>246</v>
      </c>
      <c r="N17">
        <v>225</v>
      </c>
      <c r="O17">
        <v>109.80774193548388</v>
      </c>
      <c r="P17">
        <v>182.39409090909092</v>
      </c>
      <c r="Q17">
        <v>160.80978260869563</v>
      </c>
      <c r="R17">
        <v>3.5078374272691532E-2</v>
      </c>
      <c r="S17">
        <v>3.9097599557822486E-2</v>
      </c>
      <c r="T17">
        <v>3.3226763894996694E-2</v>
      </c>
      <c r="U17">
        <v>1191331.7470491498</v>
      </c>
      <c r="V17">
        <v>1977556.5856346614</v>
      </c>
      <c r="W17">
        <v>1721877.3585665186</v>
      </c>
      <c r="X17">
        <v>7837.7088621654593</v>
      </c>
      <c r="Y17">
        <v>8038.8479090839892</v>
      </c>
      <c r="Z17">
        <v>7652.7882602956388</v>
      </c>
      <c r="AA17" s="5">
        <f t="shared" si="0"/>
        <v>7850.34621388496</v>
      </c>
      <c r="AB17">
        <f>VLOOKUP(A17,Sheet2!A:D,2,)</f>
        <v>8794.3262411347514</v>
      </c>
      <c r="AC17">
        <f>VLOOKUP(A17,Sheet2!A:D,3,)</f>
        <v>8658.5365853658532</v>
      </c>
      <c r="AD17">
        <f>VLOOKUP(A17,Sheet2!A:D,4,)</f>
        <v>8773.3333333333339</v>
      </c>
      <c r="AE17" s="7">
        <f>VLOOKUP(A17,Sheet2!A:E,5,)</f>
        <v>8732.0261437908503</v>
      </c>
      <c r="AF17" s="9">
        <f>VLOOKUP(A17,Sheet2!A:F,6,)</f>
        <v>8713.395638629283</v>
      </c>
      <c r="AG17" s="13">
        <f t="shared" si="1"/>
        <v>-863.04942474432301</v>
      </c>
      <c r="AH17" s="14">
        <f t="shared" si="2"/>
        <v>-9.9048575381811832E-2</v>
      </c>
      <c r="AI17">
        <f t="shared" si="3"/>
        <v>-881.67992990589028</v>
      </c>
      <c r="AJ17" s="10">
        <f t="shared" si="4"/>
        <v>-0.10097083029610869</v>
      </c>
      <c r="AK17">
        <f t="shared" si="5"/>
        <v>18.630505161567271</v>
      </c>
      <c r="AL17" s="10">
        <f t="shared" si="6"/>
        <v>2.1381452116063975E-3</v>
      </c>
    </row>
    <row r="18" spans="1:38" x14ac:dyDescent="0.25">
      <c r="A18" s="1" t="s">
        <v>19</v>
      </c>
      <c r="B18" s="18" t="str">
        <f>VLOOKUP(A18,Sheet3!A:B,2,0)</f>
        <v>光学与电子信息学院</v>
      </c>
      <c r="C18">
        <v>95.47</v>
      </c>
      <c r="D18">
        <v>114.54</v>
      </c>
      <c r="E18">
        <v>130.1</v>
      </c>
      <c r="F18">
        <v>117</v>
      </c>
      <c r="G18">
        <v>141</v>
      </c>
      <c r="H18">
        <v>158</v>
      </c>
      <c r="I18">
        <v>0.81598290598290601</v>
      </c>
      <c r="J18">
        <v>0.81234042553191499</v>
      </c>
      <c r="K18">
        <v>0.82341772151898729</v>
      </c>
      <c r="L18">
        <v>267</v>
      </c>
      <c r="M18">
        <v>365</v>
      </c>
      <c r="N18">
        <v>381</v>
      </c>
      <c r="O18">
        <v>217.86743589743591</v>
      </c>
      <c r="P18">
        <v>296.50425531914897</v>
      </c>
      <c r="Q18">
        <v>313.72215189873418</v>
      </c>
      <c r="R18">
        <v>6.9598329985986807E-2</v>
      </c>
      <c r="S18">
        <v>6.3558005546552734E-2</v>
      </c>
      <c r="T18">
        <v>6.4821752138889244E-2</v>
      </c>
      <c r="U18">
        <v>2363698.4829840837</v>
      </c>
      <c r="V18">
        <v>3214763.9205446374</v>
      </c>
      <c r="W18">
        <v>3359192.8393415185</v>
      </c>
      <c r="X18">
        <v>8852.8033070564925</v>
      </c>
      <c r="Y18">
        <v>8807.5723850538016</v>
      </c>
      <c r="Z18">
        <v>8816.7791058832499</v>
      </c>
      <c r="AA18" s="5">
        <f t="shared" si="0"/>
        <v>8822.9568044128719</v>
      </c>
      <c r="AB18">
        <f>VLOOKUP(A18,Sheet2!A:D,2,)</f>
        <v>7822.3938223938221</v>
      </c>
      <c r="AC18">
        <f>VLOOKUP(A18,Sheet2!A:D,3,)</f>
        <v>8109.58904109589</v>
      </c>
      <c r="AD18">
        <f>VLOOKUP(A18,Sheet2!A:D,4,)</f>
        <v>8157.4803149606296</v>
      </c>
      <c r="AE18" s="7">
        <f>VLOOKUP(A18,Sheet2!A:E,5,)</f>
        <v>8053.7313432835817</v>
      </c>
      <c r="AF18" s="9">
        <f>VLOOKUP(A18,Sheet2!A:F,6,)</f>
        <v>8040.5405405405409</v>
      </c>
      <c r="AG18" s="13">
        <f t="shared" si="1"/>
        <v>782.416263872331</v>
      </c>
      <c r="AH18" s="14">
        <f t="shared" si="2"/>
        <v>9.7308913490004187E-2</v>
      </c>
      <c r="AI18">
        <f t="shared" si="3"/>
        <v>769.22546112929012</v>
      </c>
      <c r="AJ18" s="10">
        <f t="shared" si="4"/>
        <v>9.5511686241034913E-2</v>
      </c>
      <c r="AK18">
        <f t="shared" si="5"/>
        <v>13.190802743040877</v>
      </c>
      <c r="AL18" s="10">
        <f t="shared" si="6"/>
        <v>1.6405368117395375E-3</v>
      </c>
    </row>
    <row r="19" spans="1:38" x14ac:dyDescent="0.25">
      <c r="A19" s="1" t="s">
        <v>20</v>
      </c>
      <c r="B19" s="18" t="str">
        <f>VLOOKUP(A19,Sheet3!A:B,2,0)</f>
        <v>人工智能与自动化学院</v>
      </c>
      <c r="C19">
        <v>102.84</v>
      </c>
      <c r="D19">
        <v>121.64</v>
      </c>
      <c r="E19">
        <v>139.79</v>
      </c>
      <c r="F19">
        <v>134</v>
      </c>
      <c r="G19">
        <v>159</v>
      </c>
      <c r="H19">
        <v>178</v>
      </c>
      <c r="I19">
        <v>0.76746268656716421</v>
      </c>
      <c r="J19">
        <v>0.76503144654088051</v>
      </c>
      <c r="K19">
        <v>0.78533707865168534</v>
      </c>
      <c r="L19">
        <v>201</v>
      </c>
      <c r="M19">
        <v>320</v>
      </c>
      <c r="N19">
        <v>319</v>
      </c>
      <c r="O19">
        <v>154.26000000000002</v>
      </c>
      <c r="P19">
        <v>244.81006289308175</v>
      </c>
      <c r="Q19">
        <v>250.52252808988763</v>
      </c>
      <c r="R19">
        <v>4.9278765958821663E-2</v>
      </c>
      <c r="S19">
        <v>5.2476951194047612E-2</v>
      </c>
      <c r="T19">
        <v>5.1763348946721723E-2</v>
      </c>
      <c r="U19">
        <v>1673605.4494935013</v>
      </c>
      <c r="V19">
        <v>2654284.1913949284</v>
      </c>
      <c r="W19">
        <v>2682480.2691170131</v>
      </c>
      <c r="X19">
        <v>8326.3952711119473</v>
      </c>
      <c r="Y19">
        <v>8294.6380981091515</v>
      </c>
      <c r="Z19">
        <v>8409.0290567931443</v>
      </c>
      <c r="AA19" s="5">
        <f t="shared" si="0"/>
        <v>8345.6784642921939</v>
      </c>
      <c r="AB19">
        <f>VLOOKUP(A19,Sheet2!A:D,2,)</f>
        <v>9391.3043478260861</v>
      </c>
      <c r="AC19">
        <f>VLOOKUP(A19,Sheet2!A:D,3,)</f>
        <v>8750</v>
      </c>
      <c r="AD19">
        <f>VLOOKUP(A19,Sheet2!A:D,4,)</f>
        <v>8746.0815047021952</v>
      </c>
      <c r="AE19" s="7">
        <f>VLOOKUP(A19,Sheet2!A:E,5,)</f>
        <v>8891.8590522478735</v>
      </c>
      <c r="AF19" s="9">
        <f>VLOOKUP(A19,Sheet2!A:F,6,)</f>
        <v>8831.0727496917389</v>
      </c>
      <c r="AG19" s="13">
        <f t="shared" si="1"/>
        <v>-485.39428539954497</v>
      </c>
      <c r="AH19" s="14">
        <f t="shared" si="2"/>
        <v>-5.4964362672302564E-2</v>
      </c>
      <c r="AI19">
        <f t="shared" si="3"/>
        <v>-546.18058795567958</v>
      </c>
      <c r="AJ19" s="10">
        <f t="shared" si="4"/>
        <v>-6.1424791457710348E-2</v>
      </c>
      <c r="AK19">
        <f t="shared" si="5"/>
        <v>60.786302556134615</v>
      </c>
      <c r="AL19" s="10">
        <f t="shared" si="6"/>
        <v>6.8832297365296249E-3</v>
      </c>
    </row>
    <row r="20" spans="1:38" x14ac:dyDescent="0.25">
      <c r="A20" s="1" t="s">
        <v>21</v>
      </c>
      <c r="B20" s="18" t="str">
        <f>VLOOKUP(A20,Sheet3!A:B,2,0)</f>
        <v>武汉光电国家研究中心</v>
      </c>
      <c r="C20">
        <v>113.19</v>
      </c>
      <c r="D20">
        <v>124.26</v>
      </c>
      <c r="E20">
        <v>113.1</v>
      </c>
      <c r="F20">
        <v>140</v>
      </c>
      <c r="G20">
        <v>155</v>
      </c>
      <c r="H20">
        <v>140</v>
      </c>
      <c r="I20">
        <v>0.8085</v>
      </c>
      <c r="J20">
        <v>0.80167741935483872</v>
      </c>
      <c r="K20">
        <v>0.80785714285714283</v>
      </c>
      <c r="L20">
        <v>151</v>
      </c>
      <c r="M20">
        <v>184</v>
      </c>
      <c r="N20">
        <v>213</v>
      </c>
      <c r="O20">
        <v>122.0835</v>
      </c>
      <c r="P20">
        <v>147.50864516129033</v>
      </c>
      <c r="Q20">
        <v>172.07357142857143</v>
      </c>
      <c r="R20">
        <v>3.8999897730674207E-2</v>
      </c>
      <c r="S20">
        <v>3.1619631486348811E-2</v>
      </c>
      <c r="T20">
        <v>3.5554105214721105E-2</v>
      </c>
      <c r="U20">
        <v>1324514.5267291574</v>
      </c>
      <c r="V20">
        <v>1599320.9605795229</v>
      </c>
      <c r="W20">
        <v>1842484.840437277</v>
      </c>
      <c r="X20">
        <v>8771.6193823123012</v>
      </c>
      <c r="Y20">
        <v>8691.9617422800166</v>
      </c>
      <c r="Z20">
        <v>8650.1635701280611</v>
      </c>
      <c r="AA20" s="5">
        <f t="shared" si="0"/>
        <v>8697.6648316532064</v>
      </c>
      <c r="AB20">
        <f>VLOOKUP(A20,Sheet2!A:D,2,)</f>
        <v>8410.9589041095896</v>
      </c>
      <c r="AC20">
        <f>VLOOKUP(A20,Sheet2!A:D,3,)</f>
        <v>8510.8695652173919</v>
      </c>
      <c r="AD20">
        <f>VLOOKUP(A20,Sheet2!A:D,4,)</f>
        <v>8629.1079812206572</v>
      </c>
      <c r="AE20" s="7">
        <f>VLOOKUP(A20,Sheet2!A:E,5,)</f>
        <v>8530.3867403314925</v>
      </c>
      <c r="AF20" s="9">
        <f>VLOOKUP(A20,Sheet2!A:F,6,)</f>
        <v>8487.3646209386279</v>
      </c>
      <c r="AG20" s="13">
        <f t="shared" si="1"/>
        <v>210.3002107145785</v>
      </c>
      <c r="AH20" s="14">
        <f t="shared" si="2"/>
        <v>2.4778034184576029E-2</v>
      </c>
      <c r="AI20">
        <f t="shared" si="3"/>
        <v>167.27809132171387</v>
      </c>
      <c r="AJ20" s="10">
        <f t="shared" si="4"/>
        <v>1.9609672622558427E-2</v>
      </c>
      <c r="AK20">
        <f t="shared" si="5"/>
        <v>43.022119392864624</v>
      </c>
      <c r="AL20" s="10">
        <f t="shared" si="6"/>
        <v>5.0689608982660578E-3</v>
      </c>
    </row>
    <row r="21" spans="1:38" x14ac:dyDescent="0.25">
      <c r="A21" s="1" t="s">
        <v>22</v>
      </c>
      <c r="B21" s="18" t="str">
        <f>VLOOKUP(A21,Sheet3!A:B,2,0)</f>
        <v>计算机科学与技术学院</v>
      </c>
      <c r="C21">
        <v>136.13</v>
      </c>
      <c r="D21">
        <v>125.3</v>
      </c>
      <c r="E21">
        <v>122.39</v>
      </c>
      <c r="F21">
        <v>167</v>
      </c>
      <c r="G21">
        <v>153</v>
      </c>
      <c r="H21">
        <v>148</v>
      </c>
      <c r="I21">
        <v>0.81514970059880232</v>
      </c>
      <c r="J21">
        <v>0.81895424836601305</v>
      </c>
      <c r="K21">
        <v>0.82695945945945948</v>
      </c>
      <c r="L21">
        <v>161</v>
      </c>
      <c r="M21">
        <v>340</v>
      </c>
      <c r="N21">
        <v>345</v>
      </c>
      <c r="O21">
        <v>131.23910179640717</v>
      </c>
      <c r="P21">
        <v>278.44444444444446</v>
      </c>
      <c r="Q21">
        <v>285.30101351351351</v>
      </c>
      <c r="R21">
        <v>4.1924678996960452E-2</v>
      </c>
      <c r="S21">
        <v>5.9686743872723956E-2</v>
      </c>
      <c r="T21">
        <v>5.8949332940048227E-2</v>
      </c>
      <c r="U21">
        <v>1423845.9480947708</v>
      </c>
      <c r="V21">
        <v>3018955.5050823777</v>
      </c>
      <c r="W21">
        <v>3054872.3316191793</v>
      </c>
      <c r="X21">
        <v>8843.7636527625509</v>
      </c>
      <c r="Y21">
        <v>8879.2808973011106</v>
      </c>
      <c r="Z21">
        <v>8854.7024104903758</v>
      </c>
      <c r="AA21" s="5">
        <f t="shared" si="0"/>
        <v>8862.4985635890389</v>
      </c>
      <c r="AB21">
        <f>VLOOKUP(A21,Sheet2!A:D,2,)</f>
        <v>9621.2121212121219</v>
      </c>
      <c r="AC21">
        <f>VLOOKUP(A21,Sheet2!A:D,3,)</f>
        <v>8629.4117647058829</v>
      </c>
      <c r="AD21">
        <f>VLOOKUP(A21,Sheet2!A:D,4,)</f>
        <v>8440.579710144928</v>
      </c>
      <c r="AE21" s="7">
        <f>VLOOKUP(A21,Sheet2!A:E,5,)</f>
        <v>8709.9143206854351</v>
      </c>
      <c r="AF21" s="9">
        <f>VLOOKUP(A21,Sheet2!A:F,6,)</f>
        <v>8788.7667887667885</v>
      </c>
      <c r="AG21" s="13">
        <f t="shared" si="1"/>
        <v>73.731774822250372</v>
      </c>
      <c r="AH21" s="14">
        <f t="shared" si="2"/>
        <v>8.3893197526289324E-3</v>
      </c>
      <c r="AI21">
        <f t="shared" si="3"/>
        <v>152.58424290360381</v>
      </c>
      <c r="AJ21" s="10">
        <f t="shared" si="4"/>
        <v>1.7518455094469407E-2</v>
      </c>
      <c r="AK21">
        <f t="shared" si="5"/>
        <v>-78.852468081353436</v>
      </c>
      <c r="AL21" s="10">
        <f t="shared" si="6"/>
        <v>-8.9719604554915899E-3</v>
      </c>
    </row>
    <row r="22" spans="1:38" x14ac:dyDescent="0.25">
      <c r="A22" s="1" t="s">
        <v>23</v>
      </c>
      <c r="B22" s="18" t="str">
        <f>VLOOKUP(A22,Sheet3!A:B,2,0)</f>
        <v>建筑与城市规划学院</v>
      </c>
      <c r="C22">
        <v>18.059999999999999</v>
      </c>
      <c r="D22">
        <v>19.78</v>
      </c>
      <c r="E22">
        <v>30.3</v>
      </c>
      <c r="F22">
        <v>28</v>
      </c>
      <c r="G22">
        <v>32</v>
      </c>
      <c r="H22">
        <v>47</v>
      </c>
      <c r="I22">
        <v>0.64499999999999991</v>
      </c>
      <c r="J22">
        <v>0.61812500000000004</v>
      </c>
      <c r="K22">
        <v>0.64468085106382977</v>
      </c>
      <c r="L22">
        <v>129</v>
      </c>
      <c r="M22">
        <v>130</v>
      </c>
      <c r="N22">
        <v>131</v>
      </c>
      <c r="O22">
        <v>83.204999999999984</v>
      </c>
      <c r="P22">
        <v>80.356250000000003</v>
      </c>
      <c r="Q22">
        <v>84.4531914893617</v>
      </c>
      <c r="R22">
        <v>2.6580057834848667E-2</v>
      </c>
      <c r="S22">
        <v>1.7224990507144121E-2</v>
      </c>
      <c r="T22">
        <v>1.7449847940060759E-2</v>
      </c>
      <c r="U22">
        <v>902711.92418713041</v>
      </c>
      <c r="V22">
        <v>871240.01985134964</v>
      </c>
      <c r="W22">
        <v>904286.01994982862</v>
      </c>
      <c r="X22">
        <v>6997.7668541638013</v>
      </c>
      <c r="Y22">
        <v>6701.8463065488431</v>
      </c>
      <c r="Z22">
        <v>6902.9467171742644</v>
      </c>
      <c r="AA22" s="5">
        <f t="shared" si="0"/>
        <v>6867.2768307392535</v>
      </c>
      <c r="AB22">
        <f>VLOOKUP(A22,Sheet2!A:D,2,)</f>
        <v>7441.8604651162786</v>
      </c>
      <c r="AC22">
        <f>VLOOKUP(A22,Sheet2!A:D,3,)</f>
        <v>7523.0769230769229</v>
      </c>
      <c r="AD22">
        <f>VLOOKUP(A22,Sheet2!A:D,4,)</f>
        <v>8091.6030534351148</v>
      </c>
      <c r="AE22" s="7">
        <f>VLOOKUP(A22,Sheet2!A:E,5,)</f>
        <v>7687.1794871794873</v>
      </c>
      <c r="AF22" s="9">
        <f>VLOOKUP(A22,Sheet2!A:F,6,)</f>
        <v>7536.0824742268042</v>
      </c>
      <c r="AG22" s="13">
        <f t="shared" si="1"/>
        <v>-668.8056434875507</v>
      </c>
      <c r="AH22" s="14">
        <f t="shared" si="2"/>
        <v>-8.8747123691234497E-2</v>
      </c>
      <c r="AI22">
        <f t="shared" si="3"/>
        <v>-819.90265644023384</v>
      </c>
      <c r="AJ22" s="10">
        <f t="shared" si="4"/>
        <v>-0.10665845097121121</v>
      </c>
      <c r="AK22">
        <f t="shared" si="5"/>
        <v>151.09701295268314</v>
      </c>
      <c r="AL22" s="10">
        <f t="shared" si="6"/>
        <v>2.0049808832298583E-2</v>
      </c>
    </row>
    <row r="23" spans="1:38" x14ac:dyDescent="0.25">
      <c r="A23" s="1" t="s">
        <v>24</v>
      </c>
      <c r="B23" s="18" t="str">
        <f>VLOOKUP(A23,Sheet3!A:B,2,0)</f>
        <v>环境科学与工程学院</v>
      </c>
      <c r="C23">
        <v>20.8</v>
      </c>
      <c r="D23">
        <v>27.68</v>
      </c>
      <c r="E23">
        <v>24.28</v>
      </c>
      <c r="F23">
        <v>29</v>
      </c>
      <c r="G23">
        <v>38</v>
      </c>
      <c r="H23">
        <v>36</v>
      </c>
      <c r="I23">
        <v>0.71724137931034482</v>
      </c>
      <c r="J23">
        <v>0.72842105263157897</v>
      </c>
      <c r="K23">
        <v>0.67444444444444451</v>
      </c>
      <c r="L23">
        <v>46</v>
      </c>
      <c r="M23">
        <v>91</v>
      </c>
      <c r="N23">
        <v>89</v>
      </c>
      <c r="O23">
        <v>32.993103448275861</v>
      </c>
      <c r="P23">
        <v>66.28631578947369</v>
      </c>
      <c r="Q23">
        <v>60.025555555555563</v>
      </c>
      <c r="R23">
        <v>1.053973436459729E-2</v>
      </c>
      <c r="S23">
        <v>1.4208990093828941E-2</v>
      </c>
      <c r="T23">
        <v>1.2402572342029917E-2</v>
      </c>
      <c r="U23">
        <v>357950.45849045319</v>
      </c>
      <c r="V23">
        <v>718690.71894586785</v>
      </c>
      <c r="W23">
        <v>642726.10390867433</v>
      </c>
      <c r="X23">
        <v>7781.5317063142002</v>
      </c>
      <c r="Y23">
        <v>7897.7002081963501</v>
      </c>
      <c r="Z23">
        <v>7221.6416169513968</v>
      </c>
      <c r="AA23" s="5">
        <f t="shared" si="0"/>
        <v>7607.8198289601569</v>
      </c>
      <c r="AB23">
        <f>VLOOKUP(A23,Sheet2!A:D,2,)</f>
        <v>8142.8571428571431</v>
      </c>
      <c r="AC23">
        <f>VLOOKUP(A23,Sheet2!A:D,3,)</f>
        <v>7846.1538461538457</v>
      </c>
      <c r="AD23">
        <f>VLOOKUP(A23,Sheet2!A:D,4,)</f>
        <v>7820.2247191011238</v>
      </c>
      <c r="AE23" s="7">
        <f>VLOOKUP(A23,Sheet2!A:E,5,)</f>
        <v>7891.8918918918916</v>
      </c>
      <c r="AF23" s="9">
        <f>VLOOKUP(A23,Sheet2!A:F,6,)</f>
        <v>7972.6027397260277</v>
      </c>
      <c r="AG23" s="13">
        <f t="shared" si="1"/>
        <v>-364.78291076587084</v>
      </c>
      <c r="AH23" s="14">
        <f t="shared" si="2"/>
        <v>-4.5754557535925375E-2</v>
      </c>
      <c r="AI23">
        <f t="shared" si="3"/>
        <v>-284.07206293173476</v>
      </c>
      <c r="AJ23" s="10">
        <f t="shared" si="4"/>
        <v>-3.5995432631760915E-2</v>
      </c>
      <c r="AK23">
        <f t="shared" si="5"/>
        <v>-80.710847834136075</v>
      </c>
      <c r="AL23" s="10">
        <f t="shared" si="6"/>
        <v>-1.0123525587443184E-2</v>
      </c>
    </row>
    <row r="24" spans="1:38" x14ac:dyDescent="0.25">
      <c r="A24" s="1" t="s">
        <v>25</v>
      </c>
      <c r="B24" s="18" t="str">
        <f>VLOOKUP(A24,Sheet3!A:B,2,0)</f>
        <v>管理学院</v>
      </c>
      <c r="C24">
        <v>29.25</v>
      </c>
      <c r="D24">
        <v>53.7</v>
      </c>
      <c r="E24">
        <v>67.55</v>
      </c>
      <c r="F24">
        <v>44</v>
      </c>
      <c r="G24">
        <v>75</v>
      </c>
      <c r="H24">
        <v>90</v>
      </c>
      <c r="I24">
        <v>0.66477272727272729</v>
      </c>
      <c r="J24">
        <v>0.71600000000000008</v>
      </c>
      <c r="K24">
        <v>0.75055555555555553</v>
      </c>
      <c r="L24">
        <v>106</v>
      </c>
      <c r="M24">
        <v>174</v>
      </c>
      <c r="N24">
        <v>167</v>
      </c>
      <c r="O24">
        <v>70.465909090909093</v>
      </c>
      <c r="P24">
        <v>124.58400000000002</v>
      </c>
      <c r="Q24">
        <v>125.34277777777777</v>
      </c>
      <c r="R24">
        <v>2.2510521471324468E-2</v>
      </c>
      <c r="S24">
        <v>2.670555454419592E-2</v>
      </c>
      <c r="T24">
        <v>2.5898516965845688E-2</v>
      </c>
      <c r="U24">
        <v>764502.33020912157</v>
      </c>
      <c r="V24">
        <v>1350766.9488454296</v>
      </c>
      <c r="W24">
        <v>1342112.9462040553</v>
      </c>
      <c r="X24">
        <v>7212.2861340483169</v>
      </c>
      <c r="Y24">
        <v>7763.0284416404002</v>
      </c>
      <c r="Z24">
        <v>8036.6044682877564</v>
      </c>
      <c r="AA24" s="5">
        <f t="shared" si="0"/>
        <v>7734.6358506903953</v>
      </c>
      <c r="AB24">
        <f>VLOOKUP(A24,Sheet2!A:D,2,)</f>
        <v>8565.217391304348</v>
      </c>
      <c r="AC24">
        <f>VLOOKUP(A24,Sheet2!A:D,3,)</f>
        <v>8049.3827160493829</v>
      </c>
      <c r="AD24">
        <f>VLOOKUP(A24,Sheet2!A:D,4,)</f>
        <v>7879.5180722891564</v>
      </c>
      <c r="AE24" s="7">
        <f>VLOOKUP(A24,Sheet2!A:E,5,)</f>
        <v>8095.2380952380954</v>
      </c>
      <c r="AF24" s="9">
        <f>VLOOKUP(A24,Sheet2!A:F,6,)</f>
        <v>7359.8409542743539</v>
      </c>
      <c r="AG24" s="13">
        <f t="shared" si="1"/>
        <v>374.79489641604141</v>
      </c>
      <c r="AH24" s="14">
        <f t="shared" si="2"/>
        <v>5.0924320069494551E-2</v>
      </c>
      <c r="AI24">
        <f t="shared" si="3"/>
        <v>-360.60224454770014</v>
      </c>
      <c r="AJ24" s="10">
        <f t="shared" si="4"/>
        <v>-4.4544983150010015E-2</v>
      </c>
      <c r="AK24">
        <f t="shared" si="5"/>
        <v>735.39714096374155</v>
      </c>
      <c r="AL24" s="10">
        <f t="shared" si="6"/>
        <v>9.9920249028839003E-2</v>
      </c>
    </row>
    <row r="25" spans="1:38" x14ac:dyDescent="0.25">
      <c r="A25" s="1" t="s">
        <v>26</v>
      </c>
      <c r="B25" s="18" t="str">
        <f>VLOOKUP(A25,Sheet3!A:B,2,0)</f>
        <v>经济学院</v>
      </c>
      <c r="C25">
        <v>40.5</v>
      </c>
      <c r="D25">
        <v>48.2</v>
      </c>
      <c r="E25">
        <v>47.8</v>
      </c>
      <c r="F25">
        <v>61</v>
      </c>
      <c r="G25">
        <v>67</v>
      </c>
      <c r="H25">
        <v>67</v>
      </c>
      <c r="I25">
        <v>0.66393442622950816</v>
      </c>
      <c r="J25">
        <v>0.71940298507462686</v>
      </c>
      <c r="K25">
        <v>0.71343283582089545</v>
      </c>
      <c r="L25">
        <v>78</v>
      </c>
      <c r="M25">
        <v>147</v>
      </c>
      <c r="N25">
        <v>154</v>
      </c>
      <c r="O25">
        <v>51.786885245901637</v>
      </c>
      <c r="P25">
        <v>105.75223880597015</v>
      </c>
      <c r="Q25">
        <v>109.8686567164179</v>
      </c>
      <c r="R25">
        <v>1.6543457784060293E-2</v>
      </c>
      <c r="S25">
        <v>2.2668819283404515E-2</v>
      </c>
      <c r="T25">
        <v>2.2701230341564179E-2</v>
      </c>
      <c r="U25">
        <v>561848.91326225572</v>
      </c>
      <c r="V25">
        <v>1146588.8793546003</v>
      </c>
      <c r="W25">
        <v>1176423.1587605388</v>
      </c>
      <c r="X25">
        <v>7203.191195669945</v>
      </c>
      <c r="Y25">
        <v>7799.924349351023</v>
      </c>
      <c r="Z25">
        <v>7639.1114205229787</v>
      </c>
      <c r="AA25" s="5">
        <f t="shared" si="0"/>
        <v>7611.7703202569783</v>
      </c>
      <c r="AB25">
        <f>VLOOKUP(A25,Sheet2!A:D,2,)</f>
        <v>9040</v>
      </c>
      <c r="AC25">
        <f>VLOOKUP(A25,Sheet2!A:D,3,)</f>
        <v>8517.0068027210891</v>
      </c>
      <c r="AD25">
        <f>VLOOKUP(A25,Sheet2!A:D,4,)</f>
        <v>8298.7012987012986</v>
      </c>
      <c r="AE25" s="7">
        <f>VLOOKUP(A25,Sheet2!A:E,5,)</f>
        <v>8531.9148936170204</v>
      </c>
      <c r="AF25" s="9">
        <f>VLOOKUP(A25,Sheet2!A:F,6,)</f>
        <v>8671.9576719576726</v>
      </c>
      <c r="AG25" s="13">
        <f t="shared" si="1"/>
        <v>-1060.1873517006943</v>
      </c>
      <c r="AH25" s="14">
        <f t="shared" si="2"/>
        <v>-0.12225467325895742</v>
      </c>
      <c r="AI25">
        <f t="shared" si="3"/>
        <v>-920.14457336004216</v>
      </c>
      <c r="AJ25" s="10">
        <f t="shared" si="4"/>
        <v>-0.10784736894743638</v>
      </c>
      <c r="AK25">
        <f t="shared" si="5"/>
        <v>-140.04277834065215</v>
      </c>
      <c r="AL25" s="10">
        <f t="shared" si="6"/>
        <v>-1.6148923188763424E-2</v>
      </c>
    </row>
    <row r="26" spans="1:38" x14ac:dyDescent="0.25">
      <c r="A26" s="1" t="s">
        <v>27</v>
      </c>
      <c r="B26" s="18" t="str">
        <f>VLOOKUP(A26,Sheet3!A:B,2,0)</f>
        <v>人文学院</v>
      </c>
      <c r="D26">
        <v>18.55</v>
      </c>
      <c r="E26">
        <v>21.15</v>
      </c>
      <c r="G26">
        <v>28</v>
      </c>
      <c r="H26">
        <v>31</v>
      </c>
      <c r="J26">
        <v>0.66249999999999998</v>
      </c>
      <c r="K26">
        <v>0.68225806451612903</v>
      </c>
      <c r="M26">
        <v>82</v>
      </c>
      <c r="N26">
        <v>84</v>
      </c>
      <c r="O26">
        <v>0</v>
      </c>
      <c r="P26">
        <v>54.324999999999996</v>
      </c>
      <c r="Q26">
        <v>57.309677419354841</v>
      </c>
      <c r="R26">
        <v>0</v>
      </c>
      <c r="S26">
        <v>1.1644988526724484E-2</v>
      </c>
      <c r="T26">
        <v>1.1841413436550211E-2</v>
      </c>
      <c r="U26">
        <v>0</v>
      </c>
      <c r="V26">
        <v>589003.51968172437</v>
      </c>
      <c r="W26">
        <v>613645.72710890509</v>
      </c>
      <c r="Y26">
        <v>7182.9697522161505</v>
      </c>
      <c r="Z26">
        <v>7305.3062751060133</v>
      </c>
      <c r="AA26" s="5">
        <f t="shared" si="0"/>
        <v>7244.8749806664418</v>
      </c>
      <c r="AB26">
        <v>8290.9090909090901</v>
      </c>
      <c r="AC26">
        <v>7780.4878048780483</v>
      </c>
      <c r="AD26">
        <v>7809.5238095238092</v>
      </c>
      <c r="AE26" s="7">
        <v>7918.5520361990948</v>
      </c>
      <c r="AF26" s="9">
        <v>7831.1345646437994</v>
      </c>
      <c r="AG26" s="13">
        <f t="shared" si="1"/>
        <v>-586.25958397735758</v>
      </c>
      <c r="AH26" s="14">
        <f t="shared" si="2"/>
        <v>-7.4862662509238051E-2</v>
      </c>
      <c r="AI26">
        <f t="shared" si="3"/>
        <v>-673.67705553265296</v>
      </c>
      <c r="AJ26" s="10">
        <f t="shared" si="4"/>
        <v>-8.5075788155837884E-2</v>
      </c>
      <c r="AK26">
        <f t="shared" si="5"/>
        <v>87.417471555295378</v>
      </c>
      <c r="AL26" s="10">
        <f t="shared" si="6"/>
        <v>1.1162810552377679E-2</v>
      </c>
    </row>
    <row r="27" spans="1:38" x14ac:dyDescent="0.25">
      <c r="A27" s="1" t="s">
        <v>28</v>
      </c>
      <c r="B27" s="18" t="e">
        <f>VLOOKUP(A27,Sheet3!A:B,2,0)</f>
        <v>#N/A</v>
      </c>
      <c r="C27">
        <v>13.3</v>
      </c>
      <c r="F27">
        <v>22</v>
      </c>
      <c r="I27">
        <v>0.60454545454545461</v>
      </c>
      <c r="L27">
        <v>48</v>
      </c>
      <c r="M27">
        <v>0</v>
      </c>
      <c r="N27">
        <v>0</v>
      </c>
      <c r="O27">
        <v>29.018181818181823</v>
      </c>
      <c r="P27">
        <v>0</v>
      </c>
      <c r="Q27">
        <v>0</v>
      </c>
      <c r="R27">
        <v>9.2699351119455205E-3</v>
      </c>
      <c r="S27">
        <v>0</v>
      </c>
      <c r="T27">
        <v>0</v>
      </c>
      <c r="U27">
        <v>314825.53627189377</v>
      </c>
      <c r="V27">
        <v>0</v>
      </c>
      <c r="W27">
        <v>0</v>
      </c>
      <c r="X27">
        <v>6558.8653389977871</v>
      </c>
      <c r="AA27" s="5">
        <f t="shared" si="0"/>
        <v>6558.8653389977871</v>
      </c>
      <c r="AG27" s="13"/>
      <c r="AH27" s="14"/>
      <c r="AJ27" s="10"/>
      <c r="AL27" s="10"/>
    </row>
    <row r="28" spans="1:38" x14ac:dyDescent="0.25">
      <c r="A28" s="1" t="s">
        <v>29</v>
      </c>
      <c r="B28" s="18" t="str">
        <f>VLOOKUP(A28,Sheet3!A:B,2,0)</f>
        <v>法学院</v>
      </c>
      <c r="C28">
        <v>8</v>
      </c>
      <c r="D28">
        <v>9</v>
      </c>
      <c r="E28">
        <v>16.13</v>
      </c>
      <c r="F28">
        <v>15</v>
      </c>
      <c r="G28">
        <v>13</v>
      </c>
      <c r="H28">
        <v>23</v>
      </c>
      <c r="I28">
        <v>0.53333333333333333</v>
      </c>
      <c r="J28">
        <v>0.69230769230769229</v>
      </c>
      <c r="K28">
        <v>0.70130434782608686</v>
      </c>
      <c r="L28">
        <v>199</v>
      </c>
      <c r="M28">
        <v>200</v>
      </c>
      <c r="N28">
        <v>191</v>
      </c>
      <c r="O28">
        <v>106.13333333333333</v>
      </c>
      <c r="P28">
        <v>138.46153846153845</v>
      </c>
      <c r="Q28">
        <v>133.9491304347826</v>
      </c>
      <c r="R28">
        <v>3.3904574703506662E-2</v>
      </c>
      <c r="S28">
        <v>2.9680313424339369E-2</v>
      </c>
      <c r="T28">
        <v>2.7676774750244399E-2</v>
      </c>
      <c r="U28">
        <v>1151467.1660804932</v>
      </c>
      <c r="V28">
        <v>1501230.2530030853</v>
      </c>
      <c r="W28">
        <v>1434265.8211071652</v>
      </c>
      <c r="X28">
        <v>5786.2671662336343</v>
      </c>
      <c r="Y28">
        <v>7506.1512650154264</v>
      </c>
      <c r="Z28">
        <v>7509.245136686729</v>
      </c>
      <c r="AA28" s="5">
        <f t="shared" si="0"/>
        <v>6927.0563393063449</v>
      </c>
      <c r="AB28">
        <f>VLOOKUP(A28,Sheet2!A:D,2,)</f>
        <v>6715.7894736842109</v>
      </c>
      <c r="AC28">
        <f>VLOOKUP(A28,Sheet2!A:D,3,)</f>
        <v>6915.7894736842109</v>
      </c>
      <c r="AD28">
        <f>VLOOKUP(A28,Sheet2!A:D,4,)</f>
        <v>7057.5916230366493</v>
      </c>
      <c r="AE28" s="7">
        <f>VLOOKUP(A28,Sheet2!A:E,5,)</f>
        <v>6896.6725043782835</v>
      </c>
      <c r="AF28" s="9">
        <f>VLOOKUP(A28,Sheet2!A:F,6,)</f>
        <v>6617.2839506172841</v>
      </c>
      <c r="AG28" s="13">
        <f t="shared" si="1"/>
        <v>309.77238868906079</v>
      </c>
      <c r="AH28" s="14">
        <f t="shared" si="2"/>
        <v>4.6812618439951353E-2</v>
      </c>
      <c r="AI28">
        <f t="shared" si="3"/>
        <v>30.383834928061333</v>
      </c>
      <c r="AJ28" s="10">
        <f t="shared" si="4"/>
        <v>4.4055789090713619E-3</v>
      </c>
      <c r="AK28">
        <f t="shared" si="5"/>
        <v>279.38855376099946</v>
      </c>
      <c r="AL28" s="10">
        <f t="shared" si="6"/>
        <v>4.2221031445225661E-2</v>
      </c>
    </row>
    <row r="29" spans="1:38" x14ac:dyDescent="0.25">
      <c r="A29" s="1" t="s">
        <v>30</v>
      </c>
      <c r="B29" s="18" t="str">
        <f>VLOOKUP(A29,Sheet3!A:B,2,0)</f>
        <v>社会学院</v>
      </c>
      <c r="C29">
        <v>9.0500000000000007</v>
      </c>
      <c r="D29">
        <v>14.78</v>
      </c>
      <c r="E29">
        <v>16.25</v>
      </c>
      <c r="F29">
        <v>13</v>
      </c>
      <c r="G29">
        <v>20</v>
      </c>
      <c r="H29">
        <v>24</v>
      </c>
      <c r="I29">
        <v>0.69615384615384623</v>
      </c>
      <c r="J29">
        <v>0.73899999999999999</v>
      </c>
      <c r="K29">
        <v>0.67708333333333337</v>
      </c>
      <c r="L29">
        <v>28</v>
      </c>
      <c r="M29">
        <v>80</v>
      </c>
      <c r="N29">
        <v>78</v>
      </c>
      <c r="O29">
        <v>19.492307692307694</v>
      </c>
      <c r="P29">
        <v>59.12</v>
      </c>
      <c r="Q29">
        <v>52.8125</v>
      </c>
      <c r="R29">
        <v>6.2268693683817577E-3</v>
      </c>
      <c r="S29">
        <v>1.267283426967237E-2</v>
      </c>
      <c r="T29">
        <v>1.0912199741445486E-2</v>
      </c>
      <c r="U29">
        <v>211476.93748898126</v>
      </c>
      <c r="V29">
        <v>640991.95736002852</v>
      </c>
      <c r="W29">
        <v>565492.01500118792</v>
      </c>
      <c r="X29">
        <v>7552.7477674636166</v>
      </c>
      <c r="Y29">
        <v>8012.3994670003567</v>
      </c>
      <c r="Z29">
        <v>7249.8976282203575</v>
      </c>
      <c r="AA29" s="5">
        <f t="shared" si="0"/>
        <v>7623.445751882784</v>
      </c>
      <c r="AB29">
        <f>VLOOKUP(A29,Sheet2!A:D,2,)</f>
        <v>8074.0740740740739</v>
      </c>
      <c r="AC29">
        <f>VLOOKUP(A29,Sheet2!A:D,3,)</f>
        <v>7500</v>
      </c>
      <c r="AD29">
        <f>VLOOKUP(A29,Sheet2!A:D,4,)</f>
        <v>7282.0512820512822</v>
      </c>
      <c r="AE29" s="7">
        <f>VLOOKUP(A29,Sheet2!A:E,5,)</f>
        <v>7491.8918918918916</v>
      </c>
      <c r="AF29" s="9">
        <f>VLOOKUP(A29,Sheet2!A:F,6,)</f>
        <v>7364.1025641025644</v>
      </c>
      <c r="AG29" s="13">
        <f t="shared" si="1"/>
        <v>259.34318778021952</v>
      </c>
      <c r="AH29" s="14">
        <f t="shared" si="2"/>
        <v>3.5217215610823679E-2</v>
      </c>
      <c r="AI29">
        <f t="shared" si="3"/>
        <v>131.55385999089231</v>
      </c>
      <c r="AJ29" s="10">
        <f t="shared" si="4"/>
        <v>1.7559497906432235E-2</v>
      </c>
      <c r="AK29">
        <f t="shared" si="5"/>
        <v>127.78932778932722</v>
      </c>
      <c r="AL29" s="10">
        <f t="shared" si="6"/>
        <v>1.7353007603703903E-2</v>
      </c>
    </row>
    <row r="30" spans="1:38" x14ac:dyDescent="0.25">
      <c r="A30" s="1" t="s">
        <v>31</v>
      </c>
      <c r="B30" s="18" t="str">
        <f>VLOOKUP(A30,Sheet3!A:B,2,0)</f>
        <v>哲学学院</v>
      </c>
      <c r="C30">
        <v>5.4</v>
      </c>
      <c r="D30">
        <v>4.45</v>
      </c>
      <c r="E30">
        <v>4</v>
      </c>
      <c r="F30">
        <v>8</v>
      </c>
      <c r="G30">
        <v>7</v>
      </c>
      <c r="H30">
        <v>6</v>
      </c>
      <c r="I30">
        <v>0.67500000000000004</v>
      </c>
      <c r="J30">
        <v>0.63571428571428579</v>
      </c>
      <c r="K30">
        <v>0.66666666666666663</v>
      </c>
      <c r="L30">
        <v>32</v>
      </c>
      <c r="M30">
        <v>32</v>
      </c>
      <c r="N30">
        <v>31</v>
      </c>
      <c r="O30">
        <v>21.6</v>
      </c>
      <c r="P30">
        <v>20.342857142857145</v>
      </c>
      <c r="Q30">
        <v>20.666666666666664</v>
      </c>
      <c r="R30">
        <v>6.9001772637789956E-3</v>
      </c>
      <c r="S30">
        <v>4.3606504929473849E-3</v>
      </c>
      <c r="T30">
        <v>4.2701783603605204E-3</v>
      </c>
      <c r="U30">
        <v>234343.82023246225</v>
      </c>
      <c r="V30">
        <v>220561.70193327873</v>
      </c>
      <c r="W30">
        <v>221289.18299060289</v>
      </c>
      <c r="X30">
        <v>7323.2443822644454</v>
      </c>
      <c r="Y30">
        <v>6892.5531854149604</v>
      </c>
      <c r="Z30">
        <v>7138.3607416323512</v>
      </c>
      <c r="AA30" s="5">
        <f t="shared" si="0"/>
        <v>7117.8390016457251</v>
      </c>
      <c r="AB30">
        <f>VLOOKUP(A30,Sheet2!A:D,2,)</f>
        <v>7375</v>
      </c>
      <c r="AC30">
        <f>VLOOKUP(A30,Sheet2!A:D,3,)</f>
        <v>7375</v>
      </c>
      <c r="AD30">
        <f>VLOOKUP(A30,Sheet2!A:D,4,)</f>
        <v>7032.2580645161288</v>
      </c>
      <c r="AE30" s="7">
        <f>VLOOKUP(A30,Sheet2!A:E,5,)</f>
        <v>7263.1578947368425</v>
      </c>
      <c r="AF30" s="9">
        <f>VLOOKUP(A30,Sheet2!A:F,6,)</f>
        <v>7373.7373737373737</v>
      </c>
      <c r="AG30" s="13">
        <f t="shared" si="1"/>
        <v>-255.89837209164853</v>
      </c>
      <c r="AH30" s="14">
        <f t="shared" si="2"/>
        <v>-3.4704025804209872E-2</v>
      </c>
      <c r="AI30">
        <f t="shared" si="3"/>
        <v>-145.31889309111739</v>
      </c>
      <c r="AJ30" s="10">
        <f t="shared" si="4"/>
        <v>-2.0007673686458189E-2</v>
      </c>
      <c r="AK30">
        <f t="shared" si="5"/>
        <v>-110.57947900053114</v>
      </c>
      <c r="AL30" s="10">
        <f t="shared" si="6"/>
        <v>-1.4996395097332305E-2</v>
      </c>
    </row>
    <row r="31" spans="1:38" x14ac:dyDescent="0.25">
      <c r="A31" s="1" t="s">
        <v>32</v>
      </c>
      <c r="B31" s="18" t="str">
        <f>VLOOKUP(A31,Sheet3!A:B,2,0)</f>
        <v>公共管理学院</v>
      </c>
      <c r="C31">
        <v>22.08</v>
      </c>
      <c r="D31">
        <v>28.25</v>
      </c>
      <c r="E31">
        <v>29.8</v>
      </c>
      <c r="F31">
        <v>35</v>
      </c>
      <c r="G31">
        <v>42</v>
      </c>
      <c r="H31">
        <v>39</v>
      </c>
      <c r="I31">
        <v>0.63085714285714278</v>
      </c>
      <c r="J31">
        <v>0.67261904761904767</v>
      </c>
      <c r="K31">
        <v>0.76410256410256416</v>
      </c>
      <c r="L31">
        <v>67</v>
      </c>
      <c r="M31">
        <v>63</v>
      </c>
      <c r="N31">
        <v>67</v>
      </c>
      <c r="O31">
        <v>42.267428571428567</v>
      </c>
      <c r="P31">
        <v>42.375</v>
      </c>
      <c r="Q31">
        <v>51.194871794871801</v>
      </c>
      <c r="R31">
        <v>1.3502442112359911E-2</v>
      </c>
      <c r="S31">
        <v>9.0834125875738619E-3</v>
      </c>
      <c r="T31">
        <v>1.0577962920962553E-2</v>
      </c>
      <c r="U31">
        <v>458569.93901996728</v>
      </c>
      <c r="V31">
        <v>459439.00867948594</v>
      </c>
      <c r="W31">
        <v>548171.19449012144</v>
      </c>
      <c r="X31">
        <v>6844.3274480592127</v>
      </c>
      <c r="Y31">
        <v>7292.6826774521578</v>
      </c>
      <c r="Z31">
        <v>8181.6596192555444</v>
      </c>
      <c r="AA31" s="5">
        <f t="shared" si="0"/>
        <v>7442.5387928404807</v>
      </c>
      <c r="AB31">
        <f>VLOOKUP(A31,Sheet2!A:D,2,)</f>
        <v>8388.059701492537</v>
      </c>
      <c r="AC31">
        <f>VLOOKUP(A31,Sheet2!A:D,3,)</f>
        <v>8666.6666666666661</v>
      </c>
      <c r="AD31">
        <f>VLOOKUP(A31,Sheet2!A:D,4,)</f>
        <v>8626.8656716417918</v>
      </c>
      <c r="AE31" s="7">
        <f>VLOOKUP(A31,Sheet2!A:E,5,)</f>
        <v>8558.3756345177662</v>
      </c>
      <c r="AF31" s="9">
        <f>VLOOKUP(A31,Sheet2!A:F,6,)</f>
        <v>8487.3096446700511</v>
      </c>
      <c r="AG31" s="13">
        <f t="shared" si="1"/>
        <v>-1044.7708518295703</v>
      </c>
      <c r="AH31" s="14">
        <f t="shared" si="2"/>
        <v>-0.12309800108279029</v>
      </c>
      <c r="AI31">
        <f t="shared" si="3"/>
        <v>-1115.8368416772855</v>
      </c>
      <c r="AJ31" s="10">
        <f t="shared" si="4"/>
        <v>-0.13037951234307549</v>
      </c>
      <c r="AK31">
        <f t="shared" si="5"/>
        <v>71.065989847715173</v>
      </c>
      <c r="AL31" s="10">
        <f t="shared" si="6"/>
        <v>8.3732057416267269E-3</v>
      </c>
    </row>
    <row r="32" spans="1:38" x14ac:dyDescent="0.25">
      <c r="A32" s="1" t="s">
        <v>33</v>
      </c>
      <c r="B32" s="18" t="str">
        <f>VLOOKUP(A32,Sheet3!A:B,2,0)</f>
        <v>马克思主义学院</v>
      </c>
      <c r="C32">
        <v>10.68</v>
      </c>
      <c r="D32">
        <v>15.15</v>
      </c>
      <c r="E32">
        <v>22</v>
      </c>
      <c r="F32">
        <v>17</v>
      </c>
      <c r="G32">
        <v>21</v>
      </c>
      <c r="H32">
        <v>31</v>
      </c>
      <c r="I32">
        <v>0.628235294117647</v>
      </c>
      <c r="J32">
        <v>0.72142857142857142</v>
      </c>
      <c r="K32">
        <v>0.70967741935483875</v>
      </c>
      <c r="L32">
        <v>56</v>
      </c>
      <c r="M32">
        <v>56</v>
      </c>
      <c r="N32">
        <v>65</v>
      </c>
      <c r="O32">
        <v>35.181176470588234</v>
      </c>
      <c r="P32">
        <v>40.4</v>
      </c>
      <c r="Q32">
        <v>46.12903225806452</v>
      </c>
      <c r="R32">
        <v>1.123872009237729E-2</v>
      </c>
      <c r="S32">
        <v>8.6600558947016876E-3</v>
      </c>
      <c r="T32">
        <v>9.5312513870690098E-3</v>
      </c>
      <c r="U32">
        <v>381689.41177731752</v>
      </c>
      <c r="V32">
        <v>438025.62715401134</v>
      </c>
      <c r="W32">
        <v>493928.50938069023</v>
      </c>
      <c r="X32">
        <v>6815.8823531663847</v>
      </c>
      <c r="Y32">
        <v>7821.8861991787735</v>
      </c>
      <c r="Z32">
        <v>7598.9001443183115</v>
      </c>
      <c r="AA32" s="5">
        <f t="shared" si="0"/>
        <v>7421.7149622147972</v>
      </c>
      <c r="AB32">
        <f>VLOOKUP(A32,Sheet2!A:D,2,)</f>
        <v>6821.4285714285716</v>
      </c>
      <c r="AC32">
        <f>VLOOKUP(A32,Sheet2!A:D,3,)</f>
        <v>7607.1428571428569</v>
      </c>
      <c r="AD32">
        <f>VLOOKUP(A32,Sheet2!A:D,4,)</f>
        <v>7661.5384615384619</v>
      </c>
      <c r="AE32" s="7">
        <f>VLOOKUP(A32,Sheet2!A:E,5,)</f>
        <v>7378.5310734463274</v>
      </c>
      <c r="AF32" s="9">
        <f>VLOOKUP(A32,Sheet2!A:F,6,)</f>
        <v>7218.9349112426034</v>
      </c>
      <c r="AG32" s="13">
        <f t="shared" si="1"/>
        <v>202.78005097219375</v>
      </c>
      <c r="AH32" s="14">
        <f t="shared" si="2"/>
        <v>2.8090023454344873E-2</v>
      </c>
      <c r="AI32">
        <f t="shared" si="3"/>
        <v>43.183888768469842</v>
      </c>
      <c r="AJ32" s="10">
        <f t="shared" si="4"/>
        <v>5.8526403614235544E-3</v>
      </c>
      <c r="AK32">
        <f t="shared" si="5"/>
        <v>159.59616220372391</v>
      </c>
      <c r="AL32" s="10">
        <f t="shared" si="6"/>
        <v>2.2107992961007655E-2</v>
      </c>
    </row>
    <row r="33" spans="1:38" x14ac:dyDescent="0.25">
      <c r="A33" s="1" t="s">
        <v>34</v>
      </c>
      <c r="B33" s="18" t="e">
        <f>VLOOKUP(A33,Sheet3!A:B,2,0)</f>
        <v>#N/A</v>
      </c>
      <c r="C33">
        <v>1</v>
      </c>
      <c r="F33">
        <v>2</v>
      </c>
      <c r="I33">
        <v>0.5</v>
      </c>
      <c r="L33">
        <v>7</v>
      </c>
      <c r="M33">
        <v>0</v>
      </c>
      <c r="N33">
        <v>0</v>
      </c>
      <c r="O33">
        <v>3.5</v>
      </c>
      <c r="P33">
        <v>0</v>
      </c>
      <c r="Q33">
        <v>0</v>
      </c>
      <c r="R33">
        <v>1.1180842788530779E-3</v>
      </c>
      <c r="S33">
        <v>0</v>
      </c>
      <c r="T33">
        <v>0</v>
      </c>
      <c r="U33">
        <v>37972.378278408229</v>
      </c>
      <c r="V33">
        <v>0</v>
      </c>
      <c r="W33">
        <v>0</v>
      </c>
      <c r="X33">
        <v>5424.6254683440329</v>
      </c>
      <c r="AA33" s="5">
        <f t="shared" si="0"/>
        <v>5424.6254683440329</v>
      </c>
      <c r="AG33" s="13"/>
      <c r="AH33" s="14"/>
      <c r="AJ33" s="10"/>
      <c r="AL33" s="10"/>
    </row>
    <row r="34" spans="1:38" x14ac:dyDescent="0.25">
      <c r="A34" s="1" t="s">
        <v>35</v>
      </c>
      <c r="B34" s="18" t="str">
        <f>VLOOKUP(A34,Sheet3!A:B,2,0)</f>
        <v>外国语学院</v>
      </c>
      <c r="C34">
        <v>12.48</v>
      </c>
      <c r="D34">
        <v>7.8</v>
      </c>
      <c r="E34">
        <v>9.6999999999999993</v>
      </c>
      <c r="F34">
        <v>20</v>
      </c>
      <c r="G34">
        <v>13</v>
      </c>
      <c r="H34">
        <v>17</v>
      </c>
      <c r="I34">
        <v>0.624</v>
      </c>
      <c r="J34">
        <v>0.6</v>
      </c>
      <c r="K34">
        <v>0.57058823529411762</v>
      </c>
      <c r="L34">
        <v>32</v>
      </c>
      <c r="M34">
        <v>62</v>
      </c>
      <c r="N34">
        <v>61</v>
      </c>
      <c r="O34">
        <v>19.968</v>
      </c>
      <c r="P34">
        <v>37.199999999999996</v>
      </c>
      <c r="Q34">
        <v>34.805882352941175</v>
      </c>
      <c r="R34">
        <v>6.3788305371823596E-3</v>
      </c>
      <c r="S34">
        <v>7.9741108733391766E-3</v>
      </c>
      <c r="T34">
        <v>7.1916447888766234E-3</v>
      </c>
      <c r="U34">
        <v>216637.84270378729</v>
      </c>
      <c r="V34">
        <v>403330.52797349554</v>
      </c>
      <c r="W34">
        <v>372685.41624916438</v>
      </c>
      <c r="X34">
        <v>6769.9325844933528</v>
      </c>
      <c r="Y34">
        <v>6505.331096346702</v>
      </c>
      <c r="Z34">
        <v>6109.5969876912195</v>
      </c>
      <c r="AA34" s="5">
        <f t="shared" si="0"/>
        <v>6404.217980170627</v>
      </c>
      <c r="AB34">
        <f>VLOOKUP(A34,Sheet2!A:D,2,)</f>
        <v>8580.645161290322</v>
      </c>
      <c r="AC34">
        <f>VLOOKUP(A34,Sheet2!A:D,3,)</f>
        <v>7612.9032258064517</v>
      </c>
      <c r="AD34">
        <f>VLOOKUP(A34,Sheet2!A:D,4,)</f>
        <v>7442.622950819672</v>
      </c>
      <c r="AE34" s="7">
        <f>VLOOKUP(A34,Sheet2!A:E,5,)</f>
        <v>7740.2597402597403</v>
      </c>
      <c r="AF34" s="9">
        <f>VLOOKUP(A34,Sheet2!A:F,6,)</f>
        <v>7960.7843137254904</v>
      </c>
      <c r="AG34" s="13">
        <f t="shared" si="1"/>
        <v>-1556.5663335548634</v>
      </c>
      <c r="AH34" s="14">
        <f t="shared" si="2"/>
        <v>-0.19552926850073407</v>
      </c>
      <c r="AI34">
        <f t="shared" si="3"/>
        <v>-1336.0417600891133</v>
      </c>
      <c r="AJ34" s="10">
        <f t="shared" si="4"/>
        <v>-0.17260942202493576</v>
      </c>
      <c r="AK34">
        <f t="shared" si="5"/>
        <v>-220.52457346575011</v>
      </c>
      <c r="AL34" s="10">
        <f t="shared" si="6"/>
        <v>-2.7701362676732157E-2</v>
      </c>
    </row>
    <row r="35" spans="1:38" x14ac:dyDescent="0.25">
      <c r="A35" s="1" t="s">
        <v>36</v>
      </c>
      <c r="B35" s="18" t="str">
        <f>VLOOKUP(A35,Sheet3!A:B,2,0)</f>
        <v>教育科学研究院</v>
      </c>
      <c r="C35">
        <v>13.8</v>
      </c>
      <c r="D35">
        <v>15.08</v>
      </c>
      <c r="E35">
        <v>16.829999999999998</v>
      </c>
      <c r="F35">
        <v>20</v>
      </c>
      <c r="G35">
        <v>20</v>
      </c>
      <c r="H35">
        <v>21</v>
      </c>
      <c r="I35">
        <v>0.69000000000000006</v>
      </c>
      <c r="J35">
        <v>0.754</v>
      </c>
      <c r="K35">
        <v>0.80142857142857138</v>
      </c>
      <c r="L35">
        <v>50</v>
      </c>
      <c r="M35">
        <v>78</v>
      </c>
      <c r="N35">
        <v>77</v>
      </c>
      <c r="O35">
        <v>34.5</v>
      </c>
      <c r="P35">
        <v>58.811999999999998</v>
      </c>
      <c r="Q35">
        <v>61.709999999999994</v>
      </c>
      <c r="R35">
        <v>1.1021116462980339E-2</v>
      </c>
      <c r="S35">
        <v>1.2606812061366228E-2</v>
      </c>
      <c r="T35">
        <v>1.2750614836347471E-2</v>
      </c>
      <c r="U35">
        <v>374299.15731573827</v>
      </c>
      <c r="V35">
        <v>637652.55406390387</v>
      </c>
      <c r="W35">
        <v>660762.36204919859</v>
      </c>
      <c r="X35">
        <v>7485.9831463147657</v>
      </c>
      <c r="Y35">
        <v>8175.0327444090235</v>
      </c>
      <c r="Z35">
        <v>8581.3293772623201</v>
      </c>
      <c r="AA35" s="5">
        <f t="shared" si="0"/>
        <v>8159.5808459943455</v>
      </c>
      <c r="AB35">
        <f>VLOOKUP(A35,Sheet2!A:D,2,)</f>
        <v>7800</v>
      </c>
      <c r="AC35">
        <f>VLOOKUP(A35,Sheet2!A:D,3,)</f>
        <v>6805.1948051948048</v>
      </c>
      <c r="AD35">
        <f>VLOOKUP(A35,Sheet2!A:D,4,)</f>
        <v>7142.8571428571431</v>
      </c>
      <c r="AE35" s="7">
        <f>VLOOKUP(A35,Sheet2!A:E,5,)</f>
        <v>7176.4705882352937</v>
      </c>
      <c r="AF35" s="9">
        <f>VLOOKUP(A35,Sheet2!A:F,6,)</f>
        <v>7019.4174757281553</v>
      </c>
      <c r="AG35" s="13">
        <f t="shared" si="1"/>
        <v>1140.1633702661902</v>
      </c>
      <c r="AH35" s="14">
        <f t="shared" si="2"/>
        <v>0.16242991305313637</v>
      </c>
      <c r="AI35">
        <f t="shared" si="3"/>
        <v>983.11025775905182</v>
      </c>
      <c r="AJ35" s="10">
        <f t="shared" si="4"/>
        <v>0.13699077362216297</v>
      </c>
      <c r="AK35">
        <f t="shared" si="5"/>
        <v>157.05311250713839</v>
      </c>
      <c r="AL35" s="10">
        <f t="shared" si="6"/>
        <v>2.2374094866162177E-2</v>
      </c>
    </row>
    <row r="36" spans="1:38" x14ac:dyDescent="0.25">
      <c r="A36" s="1" t="s">
        <v>37</v>
      </c>
      <c r="B36" s="18" t="str">
        <f>VLOOKUP(A36,Sheet3!A:B,2,0)</f>
        <v>体育学院</v>
      </c>
      <c r="C36">
        <v>4.5</v>
      </c>
      <c r="D36">
        <v>2.7</v>
      </c>
      <c r="E36">
        <v>6.3</v>
      </c>
      <c r="F36">
        <v>5</v>
      </c>
      <c r="G36">
        <v>3</v>
      </c>
      <c r="H36">
        <v>7</v>
      </c>
      <c r="I36">
        <v>0.9</v>
      </c>
      <c r="J36">
        <v>0.9</v>
      </c>
      <c r="K36">
        <v>0.9</v>
      </c>
      <c r="L36">
        <v>9</v>
      </c>
      <c r="M36">
        <v>6</v>
      </c>
      <c r="N36">
        <v>8</v>
      </c>
      <c r="O36">
        <v>8.1</v>
      </c>
      <c r="P36">
        <v>5.4</v>
      </c>
      <c r="Q36">
        <v>7.2</v>
      </c>
      <c r="R36">
        <v>2.5875664739171229E-3</v>
      </c>
      <c r="S36">
        <v>1.1575322235492355E-3</v>
      </c>
      <c r="T36">
        <v>1.487675041673988E-3</v>
      </c>
      <c r="U36">
        <v>87878.932587173331</v>
      </c>
      <c r="V36">
        <v>58547.979867120332</v>
      </c>
      <c r="W36">
        <v>77094.296009629412</v>
      </c>
      <c r="X36">
        <v>9764.3258430192582</v>
      </c>
      <c r="Y36">
        <v>9757.9966445200553</v>
      </c>
      <c r="Z36">
        <v>9636.7870012036765</v>
      </c>
      <c r="AA36" s="5">
        <f t="shared" si="0"/>
        <v>9718.3134114749155</v>
      </c>
      <c r="AB36">
        <f>VLOOKUP(A36,Sheet2!A:D,2,)</f>
        <v>9111.1111111111113</v>
      </c>
      <c r="AC36">
        <f>VLOOKUP(A36,Sheet2!A:D,3,)</f>
        <v>9000</v>
      </c>
      <c r="AD36">
        <f>VLOOKUP(A36,Sheet2!A:D,4,)</f>
        <v>9500</v>
      </c>
      <c r="AE36" s="7">
        <f>VLOOKUP(A36,Sheet2!A:E,5,)</f>
        <v>9217.391304347826</v>
      </c>
      <c r="AF36" s="9">
        <f>VLOOKUP(A36,Sheet2!A:F,6,)</f>
        <v>9400</v>
      </c>
      <c r="AG36" s="13">
        <f t="shared" si="1"/>
        <v>318.31341147491548</v>
      </c>
      <c r="AH36" s="14">
        <f t="shared" si="2"/>
        <v>3.3863128880310157E-2</v>
      </c>
      <c r="AI36">
        <f t="shared" si="3"/>
        <v>500.92210712708948</v>
      </c>
      <c r="AJ36" s="10">
        <f t="shared" si="4"/>
        <v>5.4345322943033292E-2</v>
      </c>
      <c r="AK36">
        <f t="shared" si="5"/>
        <v>-182.60869565217399</v>
      </c>
      <c r="AL36" s="10">
        <f t="shared" si="6"/>
        <v>-1.9426456984273827E-2</v>
      </c>
    </row>
    <row r="37" spans="1:38" x14ac:dyDescent="0.25">
      <c r="A37" s="1" t="s">
        <v>38</v>
      </c>
      <c r="B37" s="18" t="str">
        <f>VLOOKUP(A37,Sheet3!A:B,2,0)</f>
        <v>新闻与信息传播学院</v>
      </c>
      <c r="C37">
        <v>33.58</v>
      </c>
      <c r="D37">
        <v>29.7</v>
      </c>
      <c r="E37">
        <v>41.58</v>
      </c>
      <c r="F37">
        <v>41</v>
      </c>
      <c r="G37">
        <v>40</v>
      </c>
      <c r="H37">
        <v>53</v>
      </c>
      <c r="I37">
        <v>0.81902439024390239</v>
      </c>
      <c r="J37">
        <v>0.74249999999999994</v>
      </c>
      <c r="K37">
        <v>0.78452830188679246</v>
      </c>
      <c r="L37">
        <v>54</v>
      </c>
      <c r="M37">
        <v>83</v>
      </c>
      <c r="N37">
        <v>100</v>
      </c>
      <c r="O37">
        <v>44.227317073170731</v>
      </c>
      <c r="P37">
        <v>61.627499999999998</v>
      </c>
      <c r="Q37">
        <v>78.452830188679243</v>
      </c>
      <c r="R37">
        <v>1.4128533690103575E-2</v>
      </c>
      <c r="S37">
        <v>1.3210336501255649E-2</v>
      </c>
      <c r="T37">
        <v>1.6210044086164679E-2</v>
      </c>
      <c r="U37">
        <v>479833.26118329761</v>
      </c>
      <c r="V37">
        <v>668178.82023351069</v>
      </c>
      <c r="W37">
        <v>840036.90463322599</v>
      </c>
      <c r="X37">
        <v>8885.8011330240297</v>
      </c>
      <c r="Y37">
        <v>8050.3472317290443</v>
      </c>
      <c r="Z37">
        <v>8400.36904633226</v>
      </c>
      <c r="AA37" s="5">
        <f t="shared" si="0"/>
        <v>8388.392346202676</v>
      </c>
      <c r="AB37">
        <f>VLOOKUP(A37,Sheet2!A:D,2,)</f>
        <v>9142.8571428571431</v>
      </c>
      <c r="AC37">
        <f>VLOOKUP(A37,Sheet2!A:D,3,)</f>
        <v>8915.6626506024095</v>
      </c>
      <c r="AD37">
        <f>VLOOKUP(A37,Sheet2!A:D,4,)</f>
        <v>8900</v>
      </c>
      <c r="AE37" s="7">
        <f>VLOOKUP(A37,Sheet2!A:E,5,)</f>
        <v>8956.8965517241377</v>
      </c>
      <c r="AF37" s="9">
        <f>VLOOKUP(A37,Sheet2!A:F,6,)</f>
        <v>8995.3917050691252</v>
      </c>
      <c r="AG37" s="13">
        <f t="shared" si="1"/>
        <v>-606.99935886644926</v>
      </c>
      <c r="AH37" s="14">
        <f t="shared" si="2"/>
        <v>-6.7478924628083747E-2</v>
      </c>
      <c r="AI37">
        <f t="shared" si="3"/>
        <v>-568.5042055214617</v>
      </c>
      <c r="AJ37" s="10">
        <f t="shared" si="4"/>
        <v>-6.3471114379681962E-2</v>
      </c>
      <c r="AK37">
        <f t="shared" si="5"/>
        <v>-38.495153344987557</v>
      </c>
      <c r="AL37" s="10">
        <f t="shared" si="6"/>
        <v>-4.2794304691917513E-3</v>
      </c>
    </row>
    <row r="38" spans="1:38" x14ac:dyDescent="0.25">
      <c r="A38" s="1" t="s">
        <v>39</v>
      </c>
      <c r="B38" s="18" t="str">
        <f>VLOOKUP(A38,Sheet3!A:B,2,0)</f>
        <v>基础医学院</v>
      </c>
      <c r="C38">
        <v>3.1</v>
      </c>
      <c r="D38">
        <v>10.16</v>
      </c>
      <c r="E38">
        <v>20.149999999999999</v>
      </c>
      <c r="F38">
        <v>5</v>
      </c>
      <c r="G38">
        <v>14</v>
      </c>
      <c r="H38">
        <v>27</v>
      </c>
      <c r="I38">
        <v>0.62</v>
      </c>
      <c r="J38">
        <v>0.72571428571428576</v>
      </c>
      <c r="K38">
        <v>0.74629629629629624</v>
      </c>
      <c r="L38">
        <v>77</v>
      </c>
      <c r="M38">
        <v>87</v>
      </c>
      <c r="N38">
        <v>92</v>
      </c>
      <c r="O38">
        <v>47.74</v>
      </c>
      <c r="P38">
        <v>63.137142857142862</v>
      </c>
      <c r="Q38">
        <v>68.659259259259258</v>
      </c>
      <c r="R38">
        <v>1.5250669563555983E-2</v>
      </c>
      <c r="S38">
        <v>1.3533940251847095E-2</v>
      </c>
      <c r="T38">
        <v>1.4186481441642175E-2</v>
      </c>
      <c r="U38">
        <v>517943.23971748829</v>
      </c>
      <c r="V38">
        <v>684546.69793842605</v>
      </c>
      <c r="W38">
        <v>735171.84126878076</v>
      </c>
      <c r="X38">
        <v>6726.5355807466012</v>
      </c>
      <c r="Y38">
        <v>7868.3528498669657</v>
      </c>
      <c r="Z38">
        <v>7990.9982746606602</v>
      </c>
      <c r="AA38" s="5">
        <f t="shared" si="0"/>
        <v>7568.9913239245907</v>
      </c>
      <c r="AB38">
        <f>VLOOKUP(A38,Sheet2!A:D,2,)</f>
        <v>6571.4285714285716</v>
      </c>
      <c r="AC38">
        <f>VLOOKUP(A38,Sheet2!A:D,3,)</f>
        <v>6804.5977011494251</v>
      </c>
      <c r="AD38">
        <f>VLOOKUP(A38,Sheet2!A:D,4,)</f>
        <v>7195.652173913043</v>
      </c>
      <c r="AE38" s="7">
        <f>VLOOKUP(A38,Sheet2!A:E,5,)</f>
        <v>6875</v>
      </c>
      <c r="AF38" s="9">
        <f>VLOOKUP(A38,Sheet2!A:F,6,)</f>
        <v>6634.1463414634145</v>
      </c>
      <c r="AG38" s="13">
        <f t="shared" si="1"/>
        <v>934.84498246117619</v>
      </c>
      <c r="AH38" s="14">
        <f t="shared" si="2"/>
        <v>0.140914133385692</v>
      </c>
      <c r="AI38">
        <f t="shared" si="3"/>
        <v>693.99132392459069</v>
      </c>
      <c r="AJ38" s="10">
        <f t="shared" si="4"/>
        <v>0.10094419257084955</v>
      </c>
      <c r="AK38">
        <f t="shared" si="5"/>
        <v>240.8536585365855</v>
      </c>
      <c r="AL38" s="10">
        <f t="shared" si="6"/>
        <v>3.6305147058823553E-2</v>
      </c>
    </row>
    <row r="39" spans="1:38" x14ac:dyDescent="0.25">
      <c r="A39" s="1" t="s">
        <v>40</v>
      </c>
      <c r="B39" s="18" t="str">
        <f>VLOOKUP(A39,Sheet3!A:B,2,0)</f>
        <v>公共卫生学院</v>
      </c>
      <c r="C39">
        <v>20.68</v>
      </c>
      <c r="D39">
        <v>31.1</v>
      </c>
      <c r="E39">
        <v>54.24</v>
      </c>
      <c r="F39">
        <v>26</v>
      </c>
      <c r="G39">
        <v>41</v>
      </c>
      <c r="H39">
        <v>66</v>
      </c>
      <c r="I39">
        <v>0.79538461538461536</v>
      </c>
      <c r="J39">
        <v>0.75853658536585367</v>
      </c>
      <c r="K39">
        <v>0.82181818181818189</v>
      </c>
      <c r="L39">
        <v>57</v>
      </c>
      <c r="M39">
        <v>167</v>
      </c>
      <c r="N39">
        <v>160</v>
      </c>
      <c r="O39">
        <v>45.336923076923078</v>
      </c>
      <c r="P39">
        <v>126.67560975609756</v>
      </c>
      <c r="Q39">
        <v>131.4909090909091</v>
      </c>
      <c r="R39">
        <v>1.4483000269679715E-2</v>
      </c>
      <c r="S39">
        <v>2.7153907450079784E-2</v>
      </c>
      <c r="T39">
        <v>2.7168853286328995E-2</v>
      </c>
      <c r="U39">
        <v>491871.65515886247</v>
      </c>
      <c r="V39">
        <v>1373444.6388250354</v>
      </c>
      <c r="W39">
        <v>1407944.3150041411</v>
      </c>
      <c r="X39">
        <v>8629.3272834888157</v>
      </c>
      <c r="Y39">
        <v>8224.219394161888</v>
      </c>
      <c r="Z39">
        <v>8799.651968775881</v>
      </c>
      <c r="AA39" s="5">
        <f t="shared" si="0"/>
        <v>8524.1161692396854</v>
      </c>
      <c r="AB39">
        <f>VLOOKUP(A39,Sheet2!A:D,2,)</f>
        <v>8075.4716981132078</v>
      </c>
      <c r="AC39">
        <f>VLOOKUP(A39,Sheet2!A:D,3,)</f>
        <v>7425.1497005988022</v>
      </c>
      <c r="AD39">
        <f>VLOOKUP(A39,Sheet2!A:D,4,)</f>
        <v>7262.5</v>
      </c>
      <c r="AE39" s="7">
        <f>VLOOKUP(A39,Sheet2!A:E,5,)</f>
        <v>7447.3684210526317</v>
      </c>
      <c r="AF39" s="9">
        <f>VLOOKUP(A39,Sheet2!A:F,6,)</f>
        <v>7437.1584699453551</v>
      </c>
      <c r="AG39" s="13">
        <f t="shared" si="1"/>
        <v>1086.9576992943303</v>
      </c>
      <c r="AH39" s="14">
        <f t="shared" si="2"/>
        <v>0.14615228432833391</v>
      </c>
      <c r="AI39">
        <f t="shared" si="3"/>
        <v>1076.7477481870537</v>
      </c>
      <c r="AJ39" s="10">
        <f t="shared" si="4"/>
        <v>0.14458096972122983</v>
      </c>
      <c r="AK39">
        <f t="shared" si="5"/>
        <v>10.209951107276538</v>
      </c>
      <c r="AL39" s="10">
        <f t="shared" si="6"/>
        <v>1.3728295757763458E-3</v>
      </c>
    </row>
    <row r="40" spans="1:38" x14ac:dyDescent="0.25">
      <c r="A40" s="1" t="s">
        <v>41</v>
      </c>
      <c r="B40" s="18" t="str">
        <f>VLOOKUP(A40,Sheet3!A:B,2,0)</f>
        <v>药学院</v>
      </c>
      <c r="C40">
        <v>14.48</v>
      </c>
      <c r="D40">
        <v>23.3</v>
      </c>
      <c r="E40">
        <v>23.04</v>
      </c>
      <c r="F40">
        <v>18</v>
      </c>
      <c r="G40">
        <v>30</v>
      </c>
      <c r="H40">
        <v>30</v>
      </c>
      <c r="I40">
        <v>0.80444444444444452</v>
      </c>
      <c r="J40">
        <v>0.77666666666666673</v>
      </c>
      <c r="K40">
        <v>0.76800000000000002</v>
      </c>
      <c r="L40">
        <v>32</v>
      </c>
      <c r="M40">
        <v>66</v>
      </c>
      <c r="N40">
        <v>80</v>
      </c>
      <c r="O40">
        <v>25.742222222222225</v>
      </c>
      <c r="P40">
        <v>51.260000000000005</v>
      </c>
      <c r="Q40">
        <v>61.44</v>
      </c>
      <c r="R40">
        <v>8.2234211341168598E-3</v>
      </c>
      <c r="S40">
        <v>1.0987981810950707E-2</v>
      </c>
      <c r="T40">
        <v>1.2694827022284697E-2</v>
      </c>
      <c r="U40">
        <v>279283.8285568768</v>
      </c>
      <c r="V40">
        <v>555772.11999788671</v>
      </c>
      <c r="W40">
        <v>657871.32594883756</v>
      </c>
      <c r="X40">
        <v>8727.6196424024001</v>
      </c>
      <c r="Y40">
        <v>8420.7896969376779</v>
      </c>
      <c r="Z40">
        <v>8223.3915743604703</v>
      </c>
      <c r="AA40" s="5">
        <f t="shared" si="0"/>
        <v>8387.2318792337155</v>
      </c>
      <c r="AB40">
        <f>VLOOKUP(A40,Sheet2!A:D,2,)</f>
        <v>8062.5</v>
      </c>
      <c r="AC40">
        <f>VLOOKUP(A40,Sheet2!A:D,3,)</f>
        <v>7878.787878787879</v>
      </c>
      <c r="AD40">
        <f>VLOOKUP(A40,Sheet2!A:D,4,)</f>
        <v>7650</v>
      </c>
      <c r="AE40" s="7">
        <f>VLOOKUP(A40,Sheet2!A:E,5,)</f>
        <v>7808.9887640449442</v>
      </c>
      <c r="AF40" s="9">
        <f>VLOOKUP(A40,Sheet2!A:F,6,)</f>
        <v>7710.6918238993712</v>
      </c>
      <c r="AG40" s="13">
        <f t="shared" si="1"/>
        <v>676.54005533434429</v>
      </c>
      <c r="AH40" s="14">
        <f t="shared" si="2"/>
        <v>8.7740512885938607E-2</v>
      </c>
      <c r="AI40">
        <f t="shared" si="3"/>
        <v>578.2431151887713</v>
      </c>
      <c r="AJ40" s="10">
        <f t="shared" si="4"/>
        <v>7.4048398923454162E-2</v>
      </c>
      <c r="AK40">
        <f t="shared" si="5"/>
        <v>98.296940145572989</v>
      </c>
      <c r="AL40" s="10">
        <f t="shared" si="6"/>
        <v>1.2748134978096334E-2</v>
      </c>
    </row>
    <row r="41" spans="1:38" x14ac:dyDescent="0.25">
      <c r="A41" s="1" t="s">
        <v>42</v>
      </c>
      <c r="B41" s="18" t="str">
        <f>VLOOKUP(A41,Sheet3!A:B,2,0)</f>
        <v>法医学系</v>
      </c>
      <c r="C41">
        <v>0</v>
      </c>
      <c r="D41">
        <v>0.9</v>
      </c>
      <c r="E41">
        <v>0</v>
      </c>
      <c r="F41">
        <v>0</v>
      </c>
      <c r="G41">
        <v>1</v>
      </c>
      <c r="H41">
        <v>0</v>
      </c>
      <c r="J41">
        <v>0.9</v>
      </c>
      <c r="L41">
        <v>12</v>
      </c>
      <c r="M41">
        <v>11</v>
      </c>
      <c r="N41">
        <v>12</v>
      </c>
      <c r="O41">
        <v>0</v>
      </c>
      <c r="P41">
        <v>9.9</v>
      </c>
      <c r="Q41">
        <v>0</v>
      </c>
      <c r="R41">
        <v>0</v>
      </c>
      <c r="S41">
        <v>2.1221424098402651E-3</v>
      </c>
      <c r="T41">
        <v>0</v>
      </c>
      <c r="U41">
        <v>0</v>
      </c>
      <c r="V41">
        <v>107337.96308972061</v>
      </c>
      <c r="W41">
        <v>0</v>
      </c>
      <c r="X41">
        <v>0</v>
      </c>
      <c r="Y41">
        <v>9757.9966445200553</v>
      </c>
      <c r="Z41">
        <v>0</v>
      </c>
      <c r="AA41" s="5">
        <f t="shared" si="0"/>
        <v>3066.798945420589</v>
      </c>
      <c r="AB41">
        <f>VLOOKUP(A41,Sheet2!A:D,2,)</f>
        <v>7833.333333333333</v>
      </c>
      <c r="AC41">
        <f>VLOOKUP(A41,Sheet2!A:D,3,)</f>
        <v>7636.363636363636</v>
      </c>
      <c r="AD41">
        <f>VLOOKUP(A41,Sheet2!A:D,4,)</f>
        <v>7500</v>
      </c>
      <c r="AE41" s="7">
        <f>VLOOKUP(A41,Sheet2!A:E,5,)</f>
        <v>7657.1428571428569</v>
      </c>
      <c r="AF41" s="9">
        <f>VLOOKUP(A41,Sheet2!A:F,6,)</f>
        <v>8000</v>
      </c>
      <c r="AG41" s="13">
        <f t="shared" si="1"/>
        <v>-4933.201054579411</v>
      </c>
      <c r="AH41" s="14">
        <f t="shared" si="2"/>
        <v>-0.61665013182242634</v>
      </c>
      <c r="AI41">
        <f t="shared" si="3"/>
        <v>-4590.3439117222679</v>
      </c>
      <c r="AJ41" s="10">
        <f t="shared" si="4"/>
        <v>-0.59948521235178875</v>
      </c>
      <c r="AK41">
        <f t="shared" si="5"/>
        <v>-342.85714285714312</v>
      </c>
      <c r="AL41" s="10">
        <f t="shared" si="6"/>
        <v>-4.2857142857142892E-2</v>
      </c>
    </row>
    <row r="42" spans="1:38" x14ac:dyDescent="0.25">
      <c r="A42" s="1" t="s">
        <v>43</v>
      </c>
      <c r="B42" s="18" t="str">
        <f>VLOOKUP(A42,Sheet3!A:B,2,0)</f>
        <v>医药卫生管理学院</v>
      </c>
      <c r="C42">
        <v>11.4</v>
      </c>
      <c r="D42">
        <v>13.35</v>
      </c>
      <c r="E42">
        <v>14.38</v>
      </c>
      <c r="F42">
        <v>15</v>
      </c>
      <c r="G42">
        <v>19</v>
      </c>
      <c r="H42">
        <v>19</v>
      </c>
      <c r="I42">
        <v>0.76</v>
      </c>
      <c r="J42">
        <v>0.70263157894736838</v>
      </c>
      <c r="K42">
        <v>0.75684210526315798</v>
      </c>
      <c r="L42">
        <v>49</v>
      </c>
      <c r="M42">
        <v>73</v>
      </c>
      <c r="N42">
        <v>76</v>
      </c>
      <c r="O42">
        <v>37.24</v>
      </c>
      <c r="P42">
        <v>51.292105263157893</v>
      </c>
      <c r="Q42">
        <v>57.52000000000001</v>
      </c>
      <c r="R42">
        <v>1.1896416726996749E-2</v>
      </c>
      <c r="S42">
        <v>1.0994863825145296E-2</v>
      </c>
      <c r="T42">
        <v>1.188487061070664E-2</v>
      </c>
      <c r="U42">
        <v>404026.10488226358</v>
      </c>
      <c r="V42">
        <v>556120.21227584907</v>
      </c>
      <c r="W42">
        <v>615897.76478803949</v>
      </c>
      <c r="X42">
        <v>8245.4307118829311</v>
      </c>
      <c r="Y42">
        <v>7618.0850996691652</v>
      </c>
      <c r="Z42">
        <v>8103.9179577373616</v>
      </c>
      <c r="AA42" s="5">
        <f t="shared" si="0"/>
        <v>7959.8185956876378</v>
      </c>
      <c r="AB42">
        <f>VLOOKUP(A42,Sheet2!A:D,2,)</f>
        <v>7869.565217391304</v>
      </c>
      <c r="AC42">
        <f>VLOOKUP(A42,Sheet2!A:D,3,)</f>
        <v>7424.6575342465758</v>
      </c>
      <c r="AD42">
        <f>VLOOKUP(A42,Sheet2!A:D,4,)</f>
        <v>7473.6842105263158</v>
      </c>
      <c r="AE42" s="7">
        <f>VLOOKUP(A42,Sheet2!A:E,5,)</f>
        <v>7548.7179487179483</v>
      </c>
      <c r="AF42" s="9">
        <f>VLOOKUP(A42,Sheet2!A:F,6,)</f>
        <v>7497.3262032085559</v>
      </c>
      <c r="AG42" s="13">
        <f t="shared" si="1"/>
        <v>462.4923924790819</v>
      </c>
      <c r="AH42" s="14">
        <f t="shared" si="2"/>
        <v>6.168764436061934E-2</v>
      </c>
      <c r="AI42">
        <f t="shared" si="3"/>
        <v>411.10064696968948</v>
      </c>
      <c r="AJ42" s="10">
        <f t="shared" si="4"/>
        <v>5.4459664510250985E-2</v>
      </c>
      <c r="AK42">
        <f t="shared" si="5"/>
        <v>51.391745509392422</v>
      </c>
      <c r="AL42" s="10">
        <f t="shared" si="6"/>
        <v>6.8546764695123991E-3</v>
      </c>
    </row>
    <row r="43" spans="1:38" x14ac:dyDescent="0.25">
      <c r="A43" s="1" t="s">
        <v>44</v>
      </c>
      <c r="B43" s="18" t="str">
        <f>VLOOKUP(A43,Sheet3!A:B,2,0)</f>
        <v>护理学院</v>
      </c>
      <c r="C43">
        <v>6.1999999999999993</v>
      </c>
      <c r="D43">
        <v>6.5</v>
      </c>
      <c r="E43">
        <v>7.5</v>
      </c>
      <c r="F43">
        <v>10</v>
      </c>
      <c r="G43">
        <v>9</v>
      </c>
      <c r="H43">
        <v>11</v>
      </c>
      <c r="I43">
        <v>0.61999999999999988</v>
      </c>
      <c r="J43">
        <v>0.72222222222222221</v>
      </c>
      <c r="K43">
        <v>0.68181818181818177</v>
      </c>
      <c r="L43">
        <v>45</v>
      </c>
      <c r="M43">
        <v>44</v>
      </c>
      <c r="N43">
        <v>41</v>
      </c>
      <c r="O43">
        <v>27.899999999999995</v>
      </c>
      <c r="P43">
        <v>31.777777777777779</v>
      </c>
      <c r="Q43">
        <v>27.954545454545453</v>
      </c>
      <c r="R43">
        <v>8.9127289657145344E-3</v>
      </c>
      <c r="S43">
        <v>6.8118151426971472E-3</v>
      </c>
      <c r="T43">
        <v>5.77601105195393E-3</v>
      </c>
      <c r="U43">
        <v>302694.10113359703</v>
      </c>
      <c r="V43">
        <v>344541.60991762171</v>
      </c>
      <c r="W43">
        <v>299324.44473435654</v>
      </c>
      <c r="X43">
        <v>6726.5355807466003</v>
      </c>
      <c r="Y43">
        <v>7830.4911344914026</v>
      </c>
      <c r="Z43">
        <v>7300.5962130330863</v>
      </c>
      <c r="AA43" s="5">
        <f t="shared" si="0"/>
        <v>7281.2319675813487</v>
      </c>
      <c r="AB43">
        <f>VLOOKUP(A43,Sheet2!A:D,2,)</f>
        <v>7200</v>
      </c>
      <c r="AC43">
        <f>VLOOKUP(A43,Sheet2!A:D,3,)</f>
        <v>7302.3255813953492</v>
      </c>
      <c r="AD43">
        <f>VLOOKUP(A43,Sheet2!A:D,4,)</f>
        <v>7365.8536585365855</v>
      </c>
      <c r="AE43" s="7">
        <f>VLOOKUP(A43,Sheet2!A:E,5,)</f>
        <v>7286.8217054263569</v>
      </c>
      <c r="AF43" s="9">
        <f>VLOOKUP(A43,Sheet2!A:F,6,)</f>
        <v>7282.608695652174</v>
      </c>
      <c r="AG43" s="13">
        <f t="shared" si="1"/>
        <v>-1.3767280708252656</v>
      </c>
      <c r="AH43" s="14">
        <f t="shared" si="2"/>
        <v>-1.8904325748645437E-4</v>
      </c>
      <c r="AI43">
        <f t="shared" si="3"/>
        <v>-5.5897378450081305</v>
      </c>
      <c r="AJ43" s="10">
        <f t="shared" si="4"/>
        <v>-7.6710232128303065E-4</v>
      </c>
      <c r="AK43">
        <f t="shared" si="5"/>
        <v>4.2130097741828649</v>
      </c>
      <c r="AL43" s="10">
        <f t="shared" si="6"/>
        <v>5.7850283466391573E-4</v>
      </c>
    </row>
    <row r="44" spans="1:38" x14ac:dyDescent="0.25">
      <c r="A44" s="1" t="s">
        <v>45</v>
      </c>
      <c r="B44" s="18" t="str">
        <f>VLOOKUP(A44,Sheet3!A:B,2,0)</f>
        <v>生殖健康研究所</v>
      </c>
      <c r="C44">
        <v>2.1</v>
      </c>
      <c r="D44">
        <v>2.1</v>
      </c>
      <c r="E44">
        <v>2.78</v>
      </c>
      <c r="F44">
        <v>3</v>
      </c>
      <c r="G44">
        <v>3</v>
      </c>
      <c r="H44">
        <v>4</v>
      </c>
      <c r="I44">
        <v>0.70000000000000007</v>
      </c>
      <c r="J44">
        <v>0.70000000000000007</v>
      </c>
      <c r="K44">
        <v>0.69499999999999995</v>
      </c>
      <c r="L44">
        <v>14</v>
      </c>
      <c r="M44">
        <v>13</v>
      </c>
      <c r="N44">
        <v>13</v>
      </c>
      <c r="O44">
        <v>9.8000000000000007</v>
      </c>
      <c r="P44">
        <v>9.1000000000000014</v>
      </c>
      <c r="Q44">
        <v>9.0350000000000001</v>
      </c>
      <c r="R44">
        <v>3.1306359807886184E-3</v>
      </c>
      <c r="S44">
        <v>1.950656154499638E-3</v>
      </c>
      <c r="T44">
        <v>1.8668255557672891E-3</v>
      </c>
      <c r="U44">
        <v>106322.65917954306</v>
      </c>
      <c r="V44">
        <v>98664.188294591688</v>
      </c>
      <c r="W44">
        <v>96742.633950972449</v>
      </c>
      <c r="X44">
        <v>7594.4756556816474</v>
      </c>
      <c r="Y44">
        <v>7589.5529457378225</v>
      </c>
      <c r="Z44">
        <v>7441.7410731517266</v>
      </c>
      <c r="AA44" s="5">
        <f t="shared" si="0"/>
        <v>7543.2370356276806</v>
      </c>
      <c r="AB44">
        <f>VLOOKUP(A44,Sheet2!A:D,2,)</f>
        <v>6142.8571428571431</v>
      </c>
      <c r="AC44">
        <f>VLOOKUP(A44,Sheet2!A:D,3,)</f>
        <v>6461.5384615384619</v>
      </c>
      <c r="AD44">
        <f>VLOOKUP(A44,Sheet2!A:D,4,)</f>
        <v>6307.6923076923076</v>
      </c>
      <c r="AE44" s="7">
        <f>VLOOKUP(A44,Sheet2!A:E,5,)</f>
        <v>6300</v>
      </c>
      <c r="AF44" s="9">
        <f>VLOOKUP(A44,Sheet2!A:F,6,)</f>
        <v>6666.666666666667</v>
      </c>
      <c r="AG44" s="13">
        <f t="shared" si="1"/>
        <v>876.57036896101363</v>
      </c>
      <c r="AH44" s="14">
        <f t="shared" si="2"/>
        <v>0.13148555534415204</v>
      </c>
      <c r="AI44">
        <f t="shared" si="3"/>
        <v>1243.2370356276806</v>
      </c>
      <c r="AJ44" s="10">
        <f t="shared" si="4"/>
        <v>0.19733921200439375</v>
      </c>
      <c r="AK44">
        <f t="shared" si="5"/>
        <v>-366.66666666666697</v>
      </c>
      <c r="AL44" s="10">
        <f t="shared" si="6"/>
        <v>-5.5000000000000042E-2</v>
      </c>
    </row>
    <row r="45" spans="1:38" x14ac:dyDescent="0.25">
      <c r="A45" s="1" t="s">
        <v>46</v>
      </c>
      <c r="B45" s="18" t="str">
        <f>VLOOKUP(A45,Sheet3!A:B,2,0)</f>
        <v>附属协和医院</v>
      </c>
      <c r="C45">
        <v>67.08</v>
      </c>
      <c r="D45">
        <v>70.58</v>
      </c>
      <c r="E45">
        <v>92.3</v>
      </c>
      <c r="F45">
        <v>99</v>
      </c>
      <c r="G45">
        <v>109</v>
      </c>
      <c r="H45">
        <v>134</v>
      </c>
      <c r="I45">
        <v>0.67757575757575761</v>
      </c>
      <c r="J45">
        <v>0.64752293577981646</v>
      </c>
      <c r="K45">
        <v>0.68880597014925371</v>
      </c>
      <c r="L45">
        <v>304</v>
      </c>
      <c r="M45">
        <v>331</v>
      </c>
      <c r="N45">
        <v>317</v>
      </c>
      <c r="O45">
        <v>205.98303030303032</v>
      </c>
      <c r="P45">
        <v>214.33009174311925</v>
      </c>
      <c r="Q45">
        <v>218.35149253731342</v>
      </c>
      <c r="R45">
        <v>6.5801825112095813E-2</v>
      </c>
      <c r="S45">
        <v>4.5943331049800827E-2</v>
      </c>
      <c r="T45">
        <v>4.5116120244447951E-2</v>
      </c>
      <c r="U45">
        <v>2234761.5844569979</v>
      </c>
      <c r="V45">
        <v>2323813.6844989257</v>
      </c>
      <c r="W45">
        <v>2338007.5833077817</v>
      </c>
      <c r="X45">
        <v>7351.1894225559145</v>
      </c>
      <c r="Y45">
        <v>7020.5851495435818</v>
      </c>
      <c r="Z45">
        <v>7375.4182438731286</v>
      </c>
      <c r="AA45" s="5">
        <f t="shared" si="0"/>
        <v>7244.3097187643971</v>
      </c>
      <c r="AB45">
        <f>VLOOKUP(A45,Sheet2!A:D,2,)</f>
        <v>7236.8421052631575</v>
      </c>
      <c r="AC45">
        <f>VLOOKUP(A45,Sheet2!A:D,3,)</f>
        <v>7141.9939577039277</v>
      </c>
      <c r="AD45">
        <f>VLOOKUP(A45,Sheet2!A:D,4,)</f>
        <v>7192.4290220820185</v>
      </c>
      <c r="AE45" s="7">
        <f>VLOOKUP(A45,Sheet2!A:E,5,)</f>
        <v>7189.0756302521013</v>
      </c>
      <c r="AF45" s="9">
        <f>VLOOKUP(A45,Sheet2!A:F,6,)</f>
        <v>7158.5760517799354</v>
      </c>
      <c r="AG45" s="13">
        <f t="shared" si="1"/>
        <v>85.733666984461706</v>
      </c>
      <c r="AH45" s="14">
        <f t="shared" si="2"/>
        <v>1.197635763933032E-2</v>
      </c>
      <c r="AI45">
        <f t="shared" si="3"/>
        <v>55.234088512295784</v>
      </c>
      <c r="AJ45" s="10">
        <f t="shared" si="4"/>
        <v>7.6830584838845093E-3</v>
      </c>
      <c r="AK45">
        <f t="shared" si="5"/>
        <v>30.499578472165922</v>
      </c>
      <c r="AL45" s="10">
        <f t="shared" si="6"/>
        <v>4.2605649854879158E-3</v>
      </c>
    </row>
    <row r="46" spans="1:38" x14ac:dyDescent="0.25">
      <c r="A46" s="1" t="s">
        <v>47</v>
      </c>
      <c r="B46" s="18" t="str">
        <f>VLOOKUP(A46,Sheet3!A:B,2,0)</f>
        <v>附属同济医院</v>
      </c>
      <c r="C46">
        <v>74.7</v>
      </c>
      <c r="D46">
        <v>80.31</v>
      </c>
      <c r="E46">
        <v>103.5</v>
      </c>
      <c r="F46">
        <v>108</v>
      </c>
      <c r="G46">
        <v>115</v>
      </c>
      <c r="H46">
        <v>142</v>
      </c>
      <c r="I46">
        <v>0.69166666666666665</v>
      </c>
      <c r="J46">
        <v>0.69834782608695656</v>
      </c>
      <c r="K46">
        <v>0.72887323943661975</v>
      </c>
      <c r="L46">
        <v>347</v>
      </c>
      <c r="M46">
        <v>341</v>
      </c>
      <c r="N46">
        <v>332</v>
      </c>
      <c r="O46">
        <v>240.00833333333333</v>
      </c>
      <c r="P46">
        <v>238.1366086956522</v>
      </c>
      <c r="Q46">
        <v>241.98591549295776</v>
      </c>
      <c r="R46">
        <v>7.6671298369636889E-2</v>
      </c>
      <c r="S46">
        <v>5.1046444105917133E-2</v>
      </c>
      <c r="T46">
        <v>4.9999500960486679E-2</v>
      </c>
      <c r="U46">
        <v>2603910.635229608</v>
      </c>
      <c r="V46">
        <v>2581929.1428772886</v>
      </c>
      <c r="W46">
        <v>2591074.1387743405</v>
      </c>
      <c r="X46">
        <v>7504.0652312092452</v>
      </c>
      <c r="Y46">
        <v>7571.639715182665</v>
      </c>
      <c r="Z46">
        <v>7804.440177031146</v>
      </c>
      <c r="AA46" s="5">
        <f t="shared" si="0"/>
        <v>7624.4254087070949</v>
      </c>
      <c r="AB46">
        <f>VLOOKUP(A46,Sheet2!A:D,2,)</f>
        <v>7331.4121037463974</v>
      </c>
      <c r="AC46">
        <f>VLOOKUP(A46,Sheet2!A:D,3,)</f>
        <v>7260.9970674486804</v>
      </c>
      <c r="AD46">
        <f>VLOOKUP(A46,Sheet2!A:D,4,)</f>
        <v>7319.2771084337346</v>
      </c>
      <c r="AE46" s="7">
        <f>VLOOKUP(A46,Sheet2!A:E,5,)</f>
        <v>7303.9215686274511</v>
      </c>
      <c r="AF46" s="9">
        <f>VLOOKUP(A46,Sheet2!A:F,6,)</f>
        <v>7204.4310171198385</v>
      </c>
      <c r="AG46" s="13">
        <f t="shared" si="1"/>
        <v>419.99439158725636</v>
      </c>
      <c r="AH46" s="14">
        <f t="shared" si="2"/>
        <v>5.8296677501557953E-2</v>
      </c>
      <c r="AI46">
        <f t="shared" si="3"/>
        <v>320.50384007964385</v>
      </c>
      <c r="AJ46" s="10">
        <f t="shared" si="4"/>
        <v>4.3881062668622378E-2</v>
      </c>
      <c r="AK46">
        <f t="shared" si="5"/>
        <v>99.490551507612508</v>
      </c>
      <c r="AL46" s="10">
        <f t="shared" si="6"/>
        <v>1.3809633442418119E-2</v>
      </c>
    </row>
    <row r="47" spans="1:38" x14ac:dyDescent="0.25">
      <c r="A47" s="1" t="s">
        <v>48</v>
      </c>
      <c r="B47" s="18" t="str">
        <f>VLOOKUP(A47,Sheet3!A:B,2,0)</f>
        <v>附属梨园医院</v>
      </c>
      <c r="D47">
        <v>0</v>
      </c>
      <c r="E47">
        <v>0</v>
      </c>
      <c r="G47">
        <v>0</v>
      </c>
      <c r="H47">
        <v>0</v>
      </c>
      <c r="L47">
        <v>31</v>
      </c>
      <c r="M47">
        <v>30</v>
      </c>
      <c r="N47">
        <v>28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5">
        <f t="shared" si="0"/>
        <v>0</v>
      </c>
      <c r="AB47">
        <f>VLOOKUP(A47,Sheet2!A:D,2,)</f>
        <v>6064.5161290322585</v>
      </c>
      <c r="AC47">
        <f>VLOOKUP(A47,Sheet2!A:D,3,)</f>
        <v>6000</v>
      </c>
      <c r="AD47">
        <f>VLOOKUP(A47,Sheet2!A:D,4,)</f>
        <v>6071.4285714285716</v>
      </c>
      <c r="AE47" s="7">
        <f>VLOOKUP(A47,Sheet2!A:E,5,)</f>
        <v>6044.9438202247193</v>
      </c>
      <c r="AF47" s="9">
        <f>VLOOKUP(A47,Sheet2!A:F,6,)</f>
        <v>6025</v>
      </c>
      <c r="AG47" s="13">
        <f t="shared" si="1"/>
        <v>-6025</v>
      </c>
      <c r="AH47" s="14">
        <f t="shared" si="2"/>
        <v>-1</v>
      </c>
      <c r="AI47">
        <f t="shared" si="3"/>
        <v>-6044.9438202247193</v>
      </c>
      <c r="AJ47" s="10">
        <f t="shared" si="4"/>
        <v>-1</v>
      </c>
      <c r="AK47">
        <f t="shared" si="5"/>
        <v>19.943820224719275</v>
      </c>
      <c r="AL47" s="10">
        <f t="shared" si="6"/>
        <v>3.3101776306588009E-3</v>
      </c>
    </row>
    <row r="48" spans="1:38" x14ac:dyDescent="0.25">
      <c r="A48" s="1" t="s">
        <v>49</v>
      </c>
      <c r="B48" s="18" t="str">
        <f>VLOOKUP(A48,Sheet3!A:B,2,0)</f>
        <v>同济医学院附属武汉儿童医院</v>
      </c>
      <c r="E48">
        <v>0.6</v>
      </c>
      <c r="H48">
        <v>2</v>
      </c>
      <c r="K48">
        <v>0.3</v>
      </c>
      <c r="L48">
        <v>8</v>
      </c>
      <c r="M48">
        <v>10</v>
      </c>
      <c r="N48">
        <v>10</v>
      </c>
      <c r="O48">
        <v>0</v>
      </c>
      <c r="P48">
        <v>0</v>
      </c>
      <c r="Q48">
        <v>3</v>
      </c>
      <c r="R48">
        <v>0</v>
      </c>
      <c r="S48">
        <v>0</v>
      </c>
      <c r="T48">
        <v>6.1986460069749503E-4</v>
      </c>
      <c r="U48">
        <v>0</v>
      </c>
      <c r="V48">
        <v>0</v>
      </c>
      <c r="W48">
        <v>32122.623337345587</v>
      </c>
      <c r="X48">
        <v>0</v>
      </c>
      <c r="Y48">
        <v>0</v>
      </c>
      <c r="Z48">
        <v>3212.2623337345585</v>
      </c>
      <c r="AA48" s="5">
        <f t="shared" si="0"/>
        <v>1147.2365477623423</v>
      </c>
      <c r="AB48">
        <f>VLOOKUP(A48,Sheet2!A:D,2,)</f>
        <v>6250</v>
      </c>
      <c r="AC48">
        <f>VLOOKUP(A48,Sheet2!A:D,3,)</f>
        <v>5800</v>
      </c>
      <c r="AD48">
        <f>VLOOKUP(A48,Sheet2!A:D,4,)</f>
        <v>6000</v>
      </c>
      <c r="AE48" s="7">
        <f>VLOOKUP(A48,Sheet2!A:E,5,)</f>
        <v>6000</v>
      </c>
      <c r="AF48" s="9">
        <f>VLOOKUP(A48,Sheet2!A:F,6,)</f>
        <v>6260.869565217391</v>
      </c>
      <c r="AG48" s="13">
        <f t="shared" si="1"/>
        <v>-5113.6330174550485</v>
      </c>
      <c r="AH48" s="14">
        <f t="shared" si="2"/>
        <v>-0.81676082917684811</v>
      </c>
      <c r="AI48">
        <f t="shared" si="3"/>
        <v>-4852.7634522376575</v>
      </c>
      <c r="AJ48" s="10">
        <f t="shared" si="4"/>
        <v>-0.80879390870627621</v>
      </c>
      <c r="AK48">
        <f t="shared" si="5"/>
        <v>-260.86956521739103</v>
      </c>
      <c r="AL48" s="10">
        <f t="shared" si="6"/>
        <v>-4.1666666666666623E-2</v>
      </c>
    </row>
    <row r="49" spans="1:38" ht="15" thickBot="1" x14ac:dyDescent="0.3">
      <c r="A49" s="1" t="s">
        <v>50</v>
      </c>
      <c r="B49" s="18" t="str">
        <f>VLOOKUP(A49,Sheet3!A:B,2,0)</f>
        <v>软件学院</v>
      </c>
      <c r="C49">
        <v>4.8</v>
      </c>
      <c r="D49">
        <v>2.8</v>
      </c>
      <c r="E49">
        <v>5.2</v>
      </c>
      <c r="F49">
        <v>7</v>
      </c>
      <c r="G49">
        <v>5</v>
      </c>
      <c r="H49">
        <v>7</v>
      </c>
      <c r="I49">
        <v>0.68571428571428572</v>
      </c>
      <c r="J49">
        <v>0.55999999999999994</v>
      </c>
      <c r="K49">
        <v>0.74285714285714288</v>
      </c>
      <c r="L49">
        <v>121</v>
      </c>
      <c r="M49">
        <v>114</v>
      </c>
      <c r="N49">
        <v>114</v>
      </c>
      <c r="O49">
        <v>82.971428571428575</v>
      </c>
      <c r="P49">
        <v>63.839999999999996</v>
      </c>
      <c r="Q49">
        <v>84.685714285714283</v>
      </c>
      <c r="R49">
        <v>2.650544282277011E-2</v>
      </c>
      <c r="S49">
        <v>1.3684603176182072E-2</v>
      </c>
      <c r="T49">
        <v>1.7497892156832145E-2</v>
      </c>
      <c r="U49">
        <v>900177.84914691851</v>
      </c>
      <c r="V49">
        <v>692167.22865128925</v>
      </c>
      <c r="W49">
        <v>906775.7673513554</v>
      </c>
      <c r="X49">
        <v>7439.4863565861033</v>
      </c>
      <c r="Y49">
        <v>6071.6423565902569</v>
      </c>
      <c r="Z49">
        <v>7954.1733978189068</v>
      </c>
      <c r="AA49" s="5">
        <f t="shared" si="0"/>
        <v>7160.8047138955963</v>
      </c>
      <c r="AB49">
        <f>VLOOKUP(A49,Sheet2!A:D,2,)</f>
        <v>6925.6198347107438</v>
      </c>
      <c r="AC49">
        <f>VLOOKUP(A49,Sheet2!A:D,3,)</f>
        <v>7263.1578947368425</v>
      </c>
      <c r="AD49">
        <f>VLOOKUP(A49,Sheet2!A:D,4,)</f>
        <v>7491.2280701754389</v>
      </c>
      <c r="AE49" s="7">
        <f>VLOOKUP(A49,Sheet2!A:E,5,)</f>
        <v>7220.6303724928366</v>
      </c>
      <c r="AF49" s="9">
        <f>VLOOKUP(A49,Sheet2!A:F,6,)</f>
        <v>6950.570342205323</v>
      </c>
      <c r="AG49" s="15">
        <f t="shared" si="1"/>
        <v>210.23437169027329</v>
      </c>
      <c r="AH49" s="16">
        <f t="shared" si="2"/>
        <v>3.0247067699421159E-2</v>
      </c>
      <c r="AI49">
        <f t="shared" si="3"/>
        <v>-59.825658597240363</v>
      </c>
      <c r="AJ49" s="10">
        <f t="shared" si="4"/>
        <v>-8.2853789089035266E-3</v>
      </c>
      <c r="AK49">
        <f t="shared" si="5"/>
        <v>270.06003028751365</v>
      </c>
      <c r="AL49" s="10">
        <f t="shared" si="6"/>
        <v>3.8854369784253884E-2</v>
      </c>
    </row>
    <row r="50" spans="1:38" ht="15" thickTop="1" x14ac:dyDescent="0.25"/>
    <row r="51" spans="1:38" x14ac:dyDescent="0.25">
      <c r="O51">
        <v>33962000</v>
      </c>
      <c r="P51">
        <v>50580000</v>
      </c>
      <c r="Q51">
        <v>51822000</v>
      </c>
    </row>
  </sheetData>
  <mergeCells count="10">
    <mergeCell ref="U1:W1"/>
    <mergeCell ref="X1:AA1"/>
    <mergeCell ref="AB1:AE1"/>
    <mergeCell ref="AG1:AL1"/>
    <mergeCell ref="C1:E1"/>
    <mergeCell ref="F1:H1"/>
    <mergeCell ref="I1:K1"/>
    <mergeCell ref="L1:N1"/>
    <mergeCell ref="O1:Q1"/>
    <mergeCell ref="R1:T1"/>
  </mergeCells>
  <phoneticPr fontId="3" type="noConversion"/>
  <conditionalFormatting sqref="AH1:AH1048576">
    <cfRule type="cellIs" dxfId="5" priority="6" operator="greaterThan">
      <formula>0.1</formula>
    </cfRule>
    <cfRule type="cellIs" dxfId="4" priority="5" operator="greaterThan">
      <formula>0.1</formula>
    </cfRule>
    <cfRule type="cellIs" dxfId="3" priority="4" operator="lessThan">
      <formula>-0.1</formula>
    </cfRule>
  </conditionalFormatting>
  <conditionalFormatting sqref="AJ15">
    <cfRule type="cellIs" dxfId="0" priority="1" operator="lessThan">
      <formula>-0.1</formula>
    </cfRule>
    <cfRule type="cellIs" dxfId="1" priority="2" operator="greaterThan">
      <formula>0.1</formula>
    </cfRule>
    <cfRule type="cellIs" dxfId="2" priority="3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60D4-E9A7-4F8D-95C2-AD308A2CB242}">
  <dimension ref="A1:F55"/>
  <sheetViews>
    <sheetView topLeftCell="A10" workbookViewId="0">
      <selection activeCell="A25" sqref="A25"/>
    </sheetView>
  </sheetViews>
  <sheetFormatPr defaultRowHeight="14.4" x14ac:dyDescent="0.25"/>
  <sheetData>
    <row r="1" spans="1:6" x14ac:dyDescent="0.25">
      <c r="B1" s="2" t="s">
        <v>67</v>
      </c>
      <c r="C1" s="2" t="s">
        <v>68</v>
      </c>
      <c r="D1" s="2" t="s">
        <v>69</v>
      </c>
      <c r="E1" s="1"/>
    </row>
    <row r="2" spans="1:6" x14ac:dyDescent="0.25">
      <c r="A2" s="1" t="s">
        <v>4</v>
      </c>
      <c r="B2">
        <v>7436.6197183098593</v>
      </c>
      <c r="C2">
        <v>7814.8148148148148</v>
      </c>
      <c r="D2">
        <v>7928.5714285714284</v>
      </c>
      <c r="E2">
        <v>7766.3230240549829</v>
      </c>
      <c r="F2">
        <v>7737.5886524822699</v>
      </c>
    </row>
    <row r="3" spans="1:6" x14ac:dyDescent="0.25">
      <c r="A3" s="1" t="s">
        <v>5</v>
      </c>
      <c r="B3">
        <v>7041.0958904109593</v>
      </c>
      <c r="C3">
        <v>7075.757575757576</v>
      </c>
      <c r="D3">
        <v>7064.3274853801167</v>
      </c>
      <c r="E3">
        <v>7063.8297872340427</v>
      </c>
      <c r="F3">
        <v>7110.4815864022667</v>
      </c>
    </row>
    <row r="4" spans="1:6" x14ac:dyDescent="0.25">
      <c r="A4" s="1" t="s">
        <v>6</v>
      </c>
      <c r="B4">
        <v>6898.8764044943819</v>
      </c>
      <c r="C4">
        <v>7115.3846153846152</v>
      </c>
      <c r="D4">
        <v>6796.2962962962965</v>
      </c>
      <c r="E4">
        <v>6936.8770764119599</v>
      </c>
      <c r="F4">
        <v>6937.7049180327867</v>
      </c>
    </row>
    <row r="5" spans="1:6" x14ac:dyDescent="0.25">
      <c r="A5" s="1" t="s">
        <v>7</v>
      </c>
      <c r="B5">
        <v>8991.5966386554628</v>
      </c>
      <c r="C5">
        <v>9084.2332613390936</v>
      </c>
      <c r="D5">
        <v>9026.0869565217399</v>
      </c>
      <c r="E5">
        <v>9042.2049956933679</v>
      </c>
      <c r="F5">
        <v>9113.4380453752183</v>
      </c>
    </row>
    <row r="6" spans="1:6" x14ac:dyDescent="0.25">
      <c r="A6" s="1" t="s">
        <v>8</v>
      </c>
      <c r="B6">
        <v>8864.864864864865</v>
      </c>
      <c r="C6">
        <v>8422.9074889867843</v>
      </c>
      <c r="D6">
        <v>8459.45945945946</v>
      </c>
      <c r="E6">
        <v>8546.0636515912902</v>
      </c>
      <c r="F6">
        <v>8531.9865319865312</v>
      </c>
    </row>
    <row r="7" spans="1:6" x14ac:dyDescent="0.25">
      <c r="A7" s="1" t="s">
        <v>9</v>
      </c>
      <c r="B7">
        <v>8796.7479674796741</v>
      </c>
      <c r="C7">
        <v>8359.4470046082952</v>
      </c>
      <c r="D7">
        <v>8168.8888888888887</v>
      </c>
      <c r="E7">
        <v>8378.7610619469033</v>
      </c>
      <c r="F7">
        <v>8565.3710247349827</v>
      </c>
    </row>
    <row r="8" spans="1:6" x14ac:dyDescent="0.25">
      <c r="A8" s="1" t="s">
        <v>10</v>
      </c>
      <c r="B8">
        <v>7507.6923076923076</v>
      </c>
      <c r="C8">
        <v>7440</v>
      </c>
      <c r="D8">
        <v>7500</v>
      </c>
      <c r="E8">
        <v>7481.4814814814818</v>
      </c>
      <c r="F8">
        <v>7566.0377358490568</v>
      </c>
    </row>
    <row r="9" spans="1:6" x14ac:dyDescent="0.25">
      <c r="A9" s="1" t="s">
        <v>11</v>
      </c>
      <c r="B9">
        <v>8255.3191489361707</v>
      </c>
      <c r="C9">
        <v>7893.8775510204077</v>
      </c>
      <c r="D9">
        <v>7889.8305084745762</v>
      </c>
      <c r="E9">
        <v>7951.304347826087</v>
      </c>
      <c r="F9">
        <v>7888.695652173913</v>
      </c>
    </row>
    <row r="10" spans="1:6" x14ac:dyDescent="0.25">
      <c r="A10" s="1" t="s">
        <v>12</v>
      </c>
      <c r="B10">
        <v>7947.3684210526317</v>
      </c>
      <c r="C10">
        <v>8000</v>
      </c>
      <c r="D10">
        <v>8109.090909090909</v>
      </c>
      <c r="E10">
        <v>8027.7777777777774</v>
      </c>
      <c r="F10">
        <v>7970.3703703703704</v>
      </c>
    </row>
    <row r="11" spans="1:6" x14ac:dyDescent="0.25">
      <c r="A11" s="1" t="s">
        <v>13</v>
      </c>
      <c r="B11">
        <v>7977.0114942528735</v>
      </c>
      <c r="C11">
        <v>8411.7647058823532</v>
      </c>
      <c r="D11">
        <v>8272.7272727272721</v>
      </c>
      <c r="E11">
        <v>8255.6390977443607</v>
      </c>
      <c r="F11">
        <v>8253.9682539682544</v>
      </c>
    </row>
    <row r="12" spans="1:6" x14ac:dyDescent="0.25">
      <c r="A12" s="1" t="s">
        <v>14</v>
      </c>
      <c r="B12">
        <v>8932.038834951456</v>
      </c>
      <c r="C12">
        <v>8878.0487804878048</v>
      </c>
      <c r="D12">
        <v>8722.4080267558529</v>
      </c>
      <c r="E12">
        <v>8833.3333333333339</v>
      </c>
      <c r="F12">
        <v>9018.9633375474077</v>
      </c>
    </row>
    <row r="13" spans="1:6" x14ac:dyDescent="0.25">
      <c r="A13" s="1" t="s">
        <v>15</v>
      </c>
      <c r="B13">
        <v>8550</v>
      </c>
      <c r="C13">
        <v>7888.8888888888887</v>
      </c>
      <c r="D13">
        <v>8024.691358024691</v>
      </c>
      <c r="E13">
        <v>8066.350710900474</v>
      </c>
      <c r="F13">
        <v>8045.2488687782807</v>
      </c>
    </row>
    <row r="14" spans="1:6" x14ac:dyDescent="0.25">
      <c r="A14" s="1" t="s">
        <v>16</v>
      </c>
      <c r="D14">
        <v>7727.272727272727</v>
      </c>
      <c r="E14">
        <v>7727.272727272727</v>
      </c>
    </row>
    <row r="15" spans="1:6" x14ac:dyDescent="0.25">
      <c r="A15" s="1" t="s">
        <v>17</v>
      </c>
      <c r="B15">
        <v>7813.9534883720926</v>
      </c>
      <c r="C15">
        <v>7768.115942028986</v>
      </c>
      <c r="D15">
        <v>7968</v>
      </c>
      <c r="E15">
        <v>7851.002865329513</v>
      </c>
      <c r="F15">
        <v>7678.6703601108029</v>
      </c>
    </row>
    <row r="16" spans="1:6" x14ac:dyDescent="0.25">
      <c r="A16" s="1" t="s">
        <v>18</v>
      </c>
      <c r="B16">
        <v>8794.3262411347514</v>
      </c>
      <c r="C16">
        <v>8658.5365853658532</v>
      </c>
      <c r="D16">
        <v>8773.3333333333339</v>
      </c>
      <c r="E16">
        <v>8732.0261437908503</v>
      </c>
      <c r="F16">
        <v>8713.395638629283</v>
      </c>
    </row>
    <row r="17" spans="1:6" x14ac:dyDescent="0.25">
      <c r="A17" s="1" t="s">
        <v>19</v>
      </c>
      <c r="B17">
        <v>7822.3938223938221</v>
      </c>
      <c r="C17">
        <v>8109.58904109589</v>
      </c>
      <c r="D17">
        <v>8157.4803149606296</v>
      </c>
      <c r="E17">
        <v>8053.7313432835817</v>
      </c>
      <c r="F17">
        <v>8040.5405405405409</v>
      </c>
    </row>
    <row r="18" spans="1:6" x14ac:dyDescent="0.25">
      <c r="A18" s="1" t="s">
        <v>20</v>
      </c>
      <c r="B18">
        <v>9391.3043478260861</v>
      </c>
      <c r="C18">
        <v>8750</v>
      </c>
      <c r="D18">
        <v>8746.0815047021952</v>
      </c>
      <c r="E18">
        <v>8891.8590522478735</v>
      </c>
      <c r="F18">
        <v>8831.0727496917389</v>
      </c>
    </row>
    <row r="19" spans="1:6" x14ac:dyDescent="0.25">
      <c r="A19" s="1" t="s">
        <v>21</v>
      </c>
      <c r="B19">
        <v>8410.9589041095896</v>
      </c>
      <c r="C19">
        <v>8510.8695652173919</v>
      </c>
      <c r="D19">
        <v>8629.1079812206572</v>
      </c>
      <c r="E19">
        <v>8530.3867403314925</v>
      </c>
      <c r="F19">
        <v>8487.3646209386279</v>
      </c>
    </row>
    <row r="20" spans="1:6" x14ac:dyDescent="0.25">
      <c r="A20" s="1" t="s">
        <v>22</v>
      </c>
      <c r="B20">
        <v>9621.2121212121219</v>
      </c>
      <c r="C20">
        <v>8629.4117647058829</v>
      </c>
      <c r="D20">
        <v>8440.579710144928</v>
      </c>
      <c r="E20">
        <v>8709.9143206854351</v>
      </c>
      <c r="F20">
        <v>8788.7667887667885</v>
      </c>
    </row>
    <row r="21" spans="1:6" x14ac:dyDescent="0.25">
      <c r="A21" s="1" t="s">
        <v>23</v>
      </c>
      <c r="B21">
        <v>7441.8604651162786</v>
      </c>
      <c r="C21">
        <v>7523.0769230769229</v>
      </c>
      <c r="D21">
        <v>8091.6030534351148</v>
      </c>
      <c r="E21">
        <v>7687.1794871794873</v>
      </c>
      <c r="F21">
        <v>7536.0824742268042</v>
      </c>
    </row>
    <row r="22" spans="1:6" x14ac:dyDescent="0.25">
      <c r="A22" s="1" t="s">
        <v>24</v>
      </c>
      <c r="B22">
        <v>8142.8571428571431</v>
      </c>
      <c r="C22">
        <v>7846.1538461538457</v>
      </c>
      <c r="D22">
        <v>7820.2247191011238</v>
      </c>
      <c r="E22">
        <v>7891.8918918918916</v>
      </c>
      <c r="F22">
        <v>7972.6027397260277</v>
      </c>
    </row>
    <row r="23" spans="1:6" x14ac:dyDescent="0.25">
      <c r="A23" s="1" t="s">
        <v>25</v>
      </c>
      <c r="B23">
        <v>8565.217391304348</v>
      </c>
      <c r="C23">
        <v>8049.3827160493829</v>
      </c>
      <c r="D23">
        <v>7879.5180722891564</v>
      </c>
      <c r="E23">
        <v>8095.2380952380954</v>
      </c>
      <c r="F23">
        <v>7359.8409542743539</v>
      </c>
    </row>
    <row r="24" spans="1:6" x14ac:dyDescent="0.25">
      <c r="A24" s="1" t="s">
        <v>26</v>
      </c>
      <c r="B24">
        <v>9040</v>
      </c>
      <c r="C24">
        <v>8517.0068027210891</v>
      </c>
      <c r="D24">
        <v>8298.7012987012986</v>
      </c>
      <c r="E24">
        <v>8531.9148936170204</v>
      </c>
      <c r="F24">
        <v>8671.9576719576726</v>
      </c>
    </row>
    <row r="25" spans="1:6" x14ac:dyDescent="0.25">
      <c r="A25" s="1" t="s">
        <v>27</v>
      </c>
      <c r="B25">
        <v>8290.9090909090901</v>
      </c>
      <c r="C25">
        <v>7780.4878048780483</v>
      </c>
      <c r="D25">
        <v>7809.5238095238092</v>
      </c>
      <c r="E25">
        <v>7918.5520361990948</v>
      </c>
      <c r="F25">
        <v>7831.1345646437994</v>
      </c>
    </row>
    <row r="26" spans="1:6" x14ac:dyDescent="0.25">
      <c r="A26" s="1" t="s">
        <v>29</v>
      </c>
      <c r="B26">
        <v>6715.7894736842109</v>
      </c>
      <c r="C26">
        <v>6915.7894736842109</v>
      </c>
      <c r="D26">
        <v>7057.5916230366493</v>
      </c>
      <c r="E26">
        <v>6896.6725043782835</v>
      </c>
      <c r="F26">
        <v>6617.2839506172841</v>
      </c>
    </row>
    <row r="27" spans="1:6" x14ac:dyDescent="0.25">
      <c r="A27" s="1" t="s">
        <v>30</v>
      </c>
      <c r="B27">
        <v>8074.0740740740739</v>
      </c>
      <c r="C27">
        <v>7500</v>
      </c>
      <c r="D27">
        <v>7282.0512820512822</v>
      </c>
      <c r="E27">
        <v>7491.8918918918916</v>
      </c>
      <c r="F27">
        <v>7364.1025641025644</v>
      </c>
    </row>
    <row r="28" spans="1:6" x14ac:dyDescent="0.25">
      <c r="A28" s="1" t="s">
        <v>31</v>
      </c>
      <c r="B28">
        <v>7375</v>
      </c>
      <c r="C28">
        <v>7375</v>
      </c>
      <c r="D28">
        <v>7032.2580645161288</v>
      </c>
      <c r="E28">
        <v>7263.1578947368425</v>
      </c>
      <c r="F28">
        <v>7373.7373737373737</v>
      </c>
    </row>
    <row r="29" spans="1:6" x14ac:dyDescent="0.25">
      <c r="A29" s="1" t="s">
        <v>32</v>
      </c>
      <c r="B29">
        <v>8388.059701492537</v>
      </c>
      <c r="C29">
        <v>8666.6666666666661</v>
      </c>
      <c r="D29">
        <v>8626.8656716417918</v>
      </c>
      <c r="E29">
        <v>8558.3756345177662</v>
      </c>
      <c r="F29">
        <v>8487.3096446700511</v>
      </c>
    </row>
    <row r="30" spans="1:6" x14ac:dyDescent="0.25">
      <c r="A30" s="1" t="s">
        <v>33</v>
      </c>
      <c r="B30">
        <v>6821.4285714285716</v>
      </c>
      <c r="C30">
        <v>7607.1428571428569</v>
      </c>
      <c r="D30">
        <v>7661.5384615384619</v>
      </c>
      <c r="E30">
        <v>7378.5310734463274</v>
      </c>
      <c r="F30">
        <v>7218.9349112426034</v>
      </c>
    </row>
    <row r="31" spans="1:6" x14ac:dyDescent="0.25">
      <c r="A31" s="1" t="s">
        <v>35</v>
      </c>
      <c r="B31">
        <v>8580.645161290322</v>
      </c>
      <c r="C31">
        <v>7612.9032258064517</v>
      </c>
      <c r="D31">
        <v>7442.622950819672</v>
      </c>
      <c r="E31">
        <v>7740.2597402597403</v>
      </c>
      <c r="F31">
        <v>7960.7843137254904</v>
      </c>
    </row>
    <row r="32" spans="1:6" x14ac:dyDescent="0.25">
      <c r="A32" s="1" t="s">
        <v>36</v>
      </c>
      <c r="B32">
        <v>7800</v>
      </c>
      <c r="C32">
        <v>6805.1948051948048</v>
      </c>
      <c r="D32">
        <v>7142.8571428571431</v>
      </c>
      <c r="E32">
        <v>7176.4705882352937</v>
      </c>
      <c r="F32">
        <v>7019.4174757281553</v>
      </c>
    </row>
    <row r="33" spans="1:6" x14ac:dyDescent="0.25">
      <c r="A33" s="1" t="s">
        <v>37</v>
      </c>
      <c r="B33">
        <v>9111.1111111111113</v>
      </c>
      <c r="C33">
        <v>9000</v>
      </c>
      <c r="D33">
        <v>9500</v>
      </c>
      <c r="E33">
        <v>9217.391304347826</v>
      </c>
      <c r="F33">
        <v>9400</v>
      </c>
    </row>
    <row r="34" spans="1:6" x14ac:dyDescent="0.25">
      <c r="A34" s="1" t="s">
        <v>38</v>
      </c>
      <c r="B34">
        <v>9142.8571428571431</v>
      </c>
      <c r="C34">
        <v>8915.6626506024095</v>
      </c>
      <c r="D34">
        <v>8900</v>
      </c>
      <c r="E34">
        <v>8956.8965517241377</v>
      </c>
      <c r="F34">
        <v>8995.3917050691252</v>
      </c>
    </row>
    <row r="35" spans="1:6" x14ac:dyDescent="0.25">
      <c r="A35" s="1" t="s">
        <v>39</v>
      </c>
      <c r="B35">
        <v>6571.4285714285716</v>
      </c>
      <c r="C35">
        <v>6804.5977011494251</v>
      </c>
      <c r="D35">
        <v>7195.652173913043</v>
      </c>
      <c r="E35">
        <v>6875</v>
      </c>
      <c r="F35">
        <v>6634.1463414634145</v>
      </c>
    </row>
    <row r="36" spans="1:6" x14ac:dyDescent="0.25">
      <c r="A36" s="1" t="s">
        <v>40</v>
      </c>
      <c r="B36">
        <v>8075.4716981132078</v>
      </c>
      <c r="C36">
        <v>7425.1497005988022</v>
      </c>
      <c r="D36">
        <v>7262.5</v>
      </c>
      <c r="E36">
        <v>7447.3684210526317</v>
      </c>
      <c r="F36">
        <v>7437.1584699453551</v>
      </c>
    </row>
    <row r="37" spans="1:6" x14ac:dyDescent="0.25">
      <c r="A37" s="1" t="s">
        <v>41</v>
      </c>
      <c r="B37">
        <v>8062.5</v>
      </c>
      <c r="C37">
        <v>7878.787878787879</v>
      </c>
      <c r="D37">
        <v>7650</v>
      </c>
      <c r="E37">
        <v>7808.9887640449442</v>
      </c>
      <c r="F37">
        <v>7710.6918238993712</v>
      </c>
    </row>
    <row r="38" spans="1:6" x14ac:dyDescent="0.25">
      <c r="A38" s="1" t="s">
        <v>42</v>
      </c>
      <c r="B38">
        <v>7833.333333333333</v>
      </c>
      <c r="C38">
        <v>7636.363636363636</v>
      </c>
      <c r="D38">
        <v>7500</v>
      </c>
      <c r="E38">
        <v>7657.1428571428569</v>
      </c>
      <c r="F38">
        <v>8000</v>
      </c>
    </row>
    <row r="39" spans="1:6" x14ac:dyDescent="0.25">
      <c r="A39" s="1" t="s">
        <v>43</v>
      </c>
      <c r="B39">
        <v>7869.565217391304</v>
      </c>
      <c r="C39">
        <v>7424.6575342465758</v>
      </c>
      <c r="D39">
        <v>7473.6842105263158</v>
      </c>
      <c r="E39">
        <v>7548.7179487179483</v>
      </c>
      <c r="F39">
        <v>7497.3262032085559</v>
      </c>
    </row>
    <row r="40" spans="1:6" x14ac:dyDescent="0.25">
      <c r="A40" s="1" t="s">
        <v>44</v>
      </c>
      <c r="B40">
        <v>7200</v>
      </c>
      <c r="C40">
        <v>7302.3255813953492</v>
      </c>
      <c r="D40">
        <v>7365.8536585365855</v>
      </c>
      <c r="E40">
        <v>7286.8217054263569</v>
      </c>
      <c r="F40">
        <v>7282.608695652174</v>
      </c>
    </row>
    <row r="41" spans="1:6" x14ac:dyDescent="0.25">
      <c r="A41" s="1" t="s">
        <v>45</v>
      </c>
      <c r="B41">
        <v>6142.8571428571431</v>
      </c>
      <c r="C41">
        <v>6461.5384615384619</v>
      </c>
      <c r="D41">
        <v>6307.6923076923076</v>
      </c>
      <c r="E41">
        <v>6300</v>
      </c>
      <c r="F41">
        <v>6666.666666666667</v>
      </c>
    </row>
    <row r="42" spans="1:6" x14ac:dyDescent="0.25">
      <c r="A42" s="1" t="s">
        <v>46</v>
      </c>
      <c r="B42">
        <v>7236.8421052631575</v>
      </c>
      <c r="C42">
        <v>7141.9939577039277</v>
      </c>
      <c r="D42">
        <v>7192.4290220820185</v>
      </c>
      <c r="E42">
        <v>7189.0756302521013</v>
      </c>
      <c r="F42">
        <v>7158.5760517799354</v>
      </c>
    </row>
    <row r="43" spans="1:6" x14ac:dyDescent="0.25">
      <c r="A43" s="1" t="s">
        <v>47</v>
      </c>
      <c r="B43">
        <v>7331.4121037463974</v>
      </c>
      <c r="C43">
        <v>7260.9970674486804</v>
      </c>
      <c r="D43">
        <v>7319.2771084337346</v>
      </c>
      <c r="E43">
        <v>7303.9215686274511</v>
      </c>
      <c r="F43">
        <v>7204.4310171198385</v>
      </c>
    </row>
    <row r="44" spans="1:6" x14ac:dyDescent="0.25">
      <c r="A44" s="1" t="s">
        <v>48</v>
      </c>
      <c r="B44">
        <v>6064.5161290322585</v>
      </c>
      <c r="C44">
        <v>6000</v>
      </c>
      <c r="D44">
        <v>6071.4285714285716</v>
      </c>
      <c r="E44">
        <v>6044.9438202247193</v>
      </c>
      <c r="F44">
        <v>6025</v>
      </c>
    </row>
    <row r="45" spans="1:6" x14ac:dyDescent="0.25">
      <c r="A45" s="1" t="s">
        <v>51</v>
      </c>
      <c r="B45">
        <v>6000</v>
      </c>
      <c r="C45">
        <v>5750</v>
      </c>
      <c r="D45">
        <v>5750</v>
      </c>
      <c r="E45">
        <v>5800</v>
      </c>
      <c r="F45">
        <v>6142.8571428571431</v>
      </c>
    </row>
    <row r="46" spans="1:6" x14ac:dyDescent="0.25">
      <c r="A46" s="1" t="s">
        <v>52</v>
      </c>
      <c r="B46">
        <v>6857.1428571428569</v>
      </c>
      <c r="C46">
        <v>6000</v>
      </c>
      <c r="D46">
        <v>6000</v>
      </c>
      <c r="E46">
        <v>6250</v>
      </c>
      <c r="F46">
        <v>6285.7142857142853</v>
      </c>
    </row>
    <row r="47" spans="1:6" x14ac:dyDescent="0.25">
      <c r="A47" s="1" t="s">
        <v>49</v>
      </c>
      <c r="B47">
        <v>6250</v>
      </c>
      <c r="C47">
        <v>5800</v>
      </c>
      <c r="D47">
        <v>6000</v>
      </c>
      <c r="E47">
        <v>6000</v>
      </c>
      <c r="F47">
        <v>6260.869565217391</v>
      </c>
    </row>
    <row r="48" spans="1:6" x14ac:dyDescent="0.25">
      <c r="A48" s="1" t="s">
        <v>53</v>
      </c>
      <c r="B48">
        <v>7000</v>
      </c>
      <c r="C48">
        <v>6000</v>
      </c>
      <c r="D48">
        <v>6000</v>
      </c>
      <c r="E48">
        <v>6285.7142857142853</v>
      </c>
      <c r="F48">
        <v>6375</v>
      </c>
    </row>
    <row r="49" spans="1:6" x14ac:dyDescent="0.25">
      <c r="A49" s="1" t="s">
        <v>54</v>
      </c>
      <c r="B49">
        <v>6500</v>
      </c>
      <c r="C49">
        <v>6333.333333333333</v>
      </c>
      <c r="D49">
        <v>6000</v>
      </c>
      <c r="E49">
        <v>6250</v>
      </c>
      <c r="F49">
        <v>6142.8571428571431</v>
      </c>
    </row>
    <row r="50" spans="1:6" x14ac:dyDescent="0.25">
      <c r="A50" s="1" t="s">
        <v>55</v>
      </c>
      <c r="B50">
        <v>6000</v>
      </c>
      <c r="C50">
        <v>6000</v>
      </c>
      <c r="D50">
        <v>5666.666666666667</v>
      </c>
      <c r="E50">
        <v>5857.1428571428569</v>
      </c>
      <c r="F50">
        <v>6000</v>
      </c>
    </row>
    <row r="51" spans="1:6" x14ac:dyDescent="0.25">
      <c r="A51" s="1" t="s">
        <v>56</v>
      </c>
      <c r="B51">
        <v>6666.666666666667</v>
      </c>
      <c r="C51">
        <v>6000</v>
      </c>
      <c r="D51">
        <v>5666.666666666667</v>
      </c>
      <c r="E51">
        <v>6000</v>
      </c>
      <c r="F51">
        <v>6333.333333333333</v>
      </c>
    </row>
    <row r="52" spans="1:6" x14ac:dyDescent="0.25">
      <c r="A52" s="1" t="s">
        <v>57</v>
      </c>
      <c r="B52">
        <v>6500</v>
      </c>
      <c r="C52">
        <v>5714.2857142857147</v>
      </c>
      <c r="D52">
        <v>6000</v>
      </c>
      <c r="E52">
        <v>6000</v>
      </c>
      <c r="F52">
        <v>6000</v>
      </c>
    </row>
    <row r="53" spans="1:6" x14ac:dyDescent="0.25">
      <c r="A53" s="1" t="s">
        <v>50</v>
      </c>
      <c r="B53">
        <v>6925.6198347107438</v>
      </c>
      <c r="C53">
        <v>7263.1578947368425</v>
      </c>
      <c r="D53">
        <v>7491.2280701754389</v>
      </c>
      <c r="E53">
        <v>7220.6303724928366</v>
      </c>
      <c r="F53">
        <v>6950.570342205323</v>
      </c>
    </row>
    <row r="54" spans="1:6" x14ac:dyDescent="0.25">
      <c r="A54" s="1"/>
    </row>
    <row r="55" spans="1:6" x14ac:dyDescent="0.25">
      <c r="A5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5717-9AA4-42E0-89DD-E7F4FE4568C6}">
  <dimension ref="A1:B53"/>
  <sheetViews>
    <sheetView topLeftCell="A10" workbookViewId="0">
      <selection activeCell="A25" sqref="A25"/>
    </sheetView>
  </sheetViews>
  <sheetFormatPr defaultRowHeight="14.4" x14ac:dyDescent="0.25"/>
  <sheetData>
    <row r="1" spans="1:2" x14ac:dyDescent="0.25">
      <c r="A1" s="2" t="s">
        <v>77</v>
      </c>
      <c r="B1" s="17" t="s">
        <v>78</v>
      </c>
    </row>
    <row r="2" spans="1:2" x14ac:dyDescent="0.25">
      <c r="A2" s="1" t="s">
        <v>4</v>
      </c>
      <c r="B2" s="1" t="s">
        <v>79</v>
      </c>
    </row>
    <row r="3" spans="1:2" x14ac:dyDescent="0.25">
      <c r="A3" s="1" t="s">
        <v>5</v>
      </c>
      <c r="B3" s="1" t="s">
        <v>80</v>
      </c>
    </row>
    <row r="4" spans="1:2" x14ac:dyDescent="0.25">
      <c r="A4" s="1" t="s">
        <v>6</v>
      </c>
      <c r="B4" s="1" t="s">
        <v>81</v>
      </c>
    </row>
    <row r="5" spans="1:2" x14ac:dyDescent="0.25">
      <c r="A5" s="1" t="s">
        <v>7</v>
      </c>
      <c r="B5" s="1" t="s">
        <v>82</v>
      </c>
    </row>
    <row r="6" spans="1:2" x14ac:dyDescent="0.25">
      <c r="A6" s="1" t="s">
        <v>8</v>
      </c>
      <c r="B6" s="1" t="s">
        <v>83</v>
      </c>
    </row>
    <row r="7" spans="1:2" x14ac:dyDescent="0.25">
      <c r="A7" s="1" t="s">
        <v>9</v>
      </c>
      <c r="B7" s="1" t="s">
        <v>84</v>
      </c>
    </row>
    <row r="8" spans="1:2" x14ac:dyDescent="0.25">
      <c r="A8" s="1" t="s">
        <v>10</v>
      </c>
      <c r="B8" s="1" t="s">
        <v>85</v>
      </c>
    </row>
    <row r="9" spans="1:2" x14ac:dyDescent="0.25">
      <c r="A9" s="1" t="s">
        <v>11</v>
      </c>
      <c r="B9" s="1" t="s">
        <v>86</v>
      </c>
    </row>
    <row r="10" spans="1:2" x14ac:dyDescent="0.25">
      <c r="A10" s="1" t="s">
        <v>12</v>
      </c>
      <c r="B10" s="1" t="s">
        <v>87</v>
      </c>
    </row>
    <row r="11" spans="1:2" x14ac:dyDescent="0.25">
      <c r="A11" s="1" t="s">
        <v>13</v>
      </c>
      <c r="B11" s="1" t="s">
        <v>88</v>
      </c>
    </row>
    <row r="12" spans="1:2" x14ac:dyDescent="0.25">
      <c r="A12" s="1" t="s">
        <v>14</v>
      </c>
      <c r="B12" s="1" t="s">
        <v>89</v>
      </c>
    </row>
    <row r="13" spans="1:2" x14ac:dyDescent="0.25">
      <c r="A13" s="1" t="s">
        <v>15</v>
      </c>
      <c r="B13" s="1" t="s">
        <v>90</v>
      </c>
    </row>
    <row r="14" spans="1:2" x14ac:dyDescent="0.25">
      <c r="A14" s="1" t="s">
        <v>16</v>
      </c>
      <c r="B14" s="1" t="s">
        <v>91</v>
      </c>
    </row>
    <row r="15" spans="1:2" x14ac:dyDescent="0.25">
      <c r="A15" s="1" t="s">
        <v>17</v>
      </c>
      <c r="B15" s="1" t="s">
        <v>92</v>
      </c>
    </row>
    <row r="16" spans="1:2" x14ac:dyDescent="0.25">
      <c r="A16" s="1" t="s">
        <v>18</v>
      </c>
      <c r="B16" s="1" t="s">
        <v>93</v>
      </c>
    </row>
    <row r="17" spans="1:2" x14ac:dyDescent="0.25">
      <c r="A17" s="1" t="s">
        <v>19</v>
      </c>
      <c r="B17" s="1" t="s">
        <v>94</v>
      </c>
    </row>
    <row r="18" spans="1:2" x14ac:dyDescent="0.25">
      <c r="A18" s="1" t="s">
        <v>20</v>
      </c>
      <c r="B18" s="1" t="s">
        <v>95</v>
      </c>
    </row>
    <row r="19" spans="1:2" x14ac:dyDescent="0.25">
      <c r="A19" s="1" t="s">
        <v>21</v>
      </c>
      <c r="B19" s="1" t="s">
        <v>96</v>
      </c>
    </row>
    <row r="20" spans="1:2" x14ac:dyDescent="0.25">
      <c r="A20" s="1" t="s">
        <v>22</v>
      </c>
      <c r="B20" s="1" t="s">
        <v>97</v>
      </c>
    </row>
    <row r="21" spans="1:2" x14ac:dyDescent="0.25">
      <c r="A21" s="1" t="s">
        <v>23</v>
      </c>
      <c r="B21" s="1" t="s">
        <v>98</v>
      </c>
    </row>
    <row r="22" spans="1:2" x14ac:dyDescent="0.25">
      <c r="A22" s="1" t="s">
        <v>24</v>
      </c>
      <c r="B22" s="1" t="s">
        <v>99</v>
      </c>
    </row>
    <row r="23" spans="1:2" x14ac:dyDescent="0.25">
      <c r="A23" s="1" t="s">
        <v>25</v>
      </c>
      <c r="B23" s="1" t="s">
        <v>100</v>
      </c>
    </row>
    <row r="24" spans="1:2" x14ac:dyDescent="0.25">
      <c r="A24" s="1" t="s">
        <v>26</v>
      </c>
      <c r="B24" s="1" t="s">
        <v>101</v>
      </c>
    </row>
    <row r="25" spans="1:2" x14ac:dyDescent="0.25">
      <c r="A25" s="1" t="s">
        <v>27</v>
      </c>
      <c r="B25" s="1" t="s">
        <v>102</v>
      </c>
    </row>
    <row r="26" spans="1:2" x14ac:dyDescent="0.25">
      <c r="A26" s="1" t="s">
        <v>29</v>
      </c>
      <c r="B26" s="1" t="s">
        <v>103</v>
      </c>
    </row>
    <row r="27" spans="1:2" x14ac:dyDescent="0.25">
      <c r="A27" s="1" t="s">
        <v>30</v>
      </c>
      <c r="B27" s="1" t="s">
        <v>104</v>
      </c>
    </row>
    <row r="28" spans="1:2" x14ac:dyDescent="0.25">
      <c r="A28" s="1" t="s">
        <v>31</v>
      </c>
      <c r="B28" s="1" t="s">
        <v>105</v>
      </c>
    </row>
    <row r="29" spans="1:2" x14ac:dyDescent="0.25">
      <c r="A29" s="1" t="s">
        <v>32</v>
      </c>
      <c r="B29" s="1" t="s">
        <v>106</v>
      </c>
    </row>
    <row r="30" spans="1:2" x14ac:dyDescent="0.25">
      <c r="A30" s="1" t="s">
        <v>33</v>
      </c>
      <c r="B30" s="1" t="s">
        <v>107</v>
      </c>
    </row>
    <row r="31" spans="1:2" x14ac:dyDescent="0.25">
      <c r="A31" s="1" t="s">
        <v>35</v>
      </c>
      <c r="B31" s="1" t="s">
        <v>108</v>
      </c>
    </row>
    <row r="32" spans="1:2" x14ac:dyDescent="0.25">
      <c r="A32" s="1" t="s">
        <v>36</v>
      </c>
      <c r="B32" s="1" t="s">
        <v>109</v>
      </c>
    </row>
    <row r="33" spans="1:2" x14ac:dyDescent="0.25">
      <c r="A33" s="1" t="s">
        <v>37</v>
      </c>
      <c r="B33" s="1" t="s">
        <v>110</v>
      </c>
    </row>
    <row r="34" spans="1:2" x14ac:dyDescent="0.25">
      <c r="A34" s="1" t="s">
        <v>38</v>
      </c>
      <c r="B34" s="1" t="s">
        <v>111</v>
      </c>
    </row>
    <row r="35" spans="1:2" x14ac:dyDescent="0.25">
      <c r="A35" s="1" t="s">
        <v>39</v>
      </c>
      <c r="B35" s="1" t="s">
        <v>112</v>
      </c>
    </row>
    <row r="36" spans="1:2" x14ac:dyDescent="0.25">
      <c r="A36" s="1" t="s">
        <v>40</v>
      </c>
      <c r="B36" s="1" t="s">
        <v>113</v>
      </c>
    </row>
    <row r="37" spans="1:2" x14ac:dyDescent="0.25">
      <c r="A37" s="1" t="s">
        <v>41</v>
      </c>
      <c r="B37" s="1" t="s">
        <v>114</v>
      </c>
    </row>
    <row r="38" spans="1:2" x14ac:dyDescent="0.25">
      <c r="A38" s="1" t="s">
        <v>42</v>
      </c>
      <c r="B38" s="1" t="s">
        <v>115</v>
      </c>
    </row>
    <row r="39" spans="1:2" x14ac:dyDescent="0.25">
      <c r="A39" s="1" t="s">
        <v>43</v>
      </c>
      <c r="B39" s="1" t="s">
        <v>116</v>
      </c>
    </row>
    <row r="40" spans="1:2" x14ac:dyDescent="0.25">
      <c r="A40" s="1" t="s">
        <v>44</v>
      </c>
      <c r="B40" s="1" t="s">
        <v>117</v>
      </c>
    </row>
    <row r="41" spans="1:2" x14ac:dyDescent="0.25">
      <c r="A41" s="1" t="s">
        <v>45</v>
      </c>
      <c r="B41" s="1" t="s">
        <v>118</v>
      </c>
    </row>
    <row r="42" spans="1:2" x14ac:dyDescent="0.25">
      <c r="A42" s="1" t="s">
        <v>46</v>
      </c>
      <c r="B42" s="1" t="s">
        <v>119</v>
      </c>
    </row>
    <row r="43" spans="1:2" x14ac:dyDescent="0.25">
      <c r="A43" s="1" t="s">
        <v>47</v>
      </c>
      <c r="B43" s="1" t="s">
        <v>120</v>
      </c>
    </row>
    <row r="44" spans="1:2" x14ac:dyDescent="0.25">
      <c r="A44" s="1" t="s">
        <v>48</v>
      </c>
      <c r="B44" s="1" t="s">
        <v>121</v>
      </c>
    </row>
    <row r="45" spans="1:2" x14ac:dyDescent="0.25">
      <c r="A45" s="1" t="s">
        <v>51</v>
      </c>
      <c r="B45" s="1" t="s">
        <v>122</v>
      </c>
    </row>
    <row r="46" spans="1:2" x14ac:dyDescent="0.25">
      <c r="A46" s="1" t="s">
        <v>52</v>
      </c>
      <c r="B46" s="1" t="s">
        <v>123</v>
      </c>
    </row>
    <row r="47" spans="1:2" x14ac:dyDescent="0.25">
      <c r="A47" s="1" t="s">
        <v>49</v>
      </c>
      <c r="B47" s="1" t="s">
        <v>124</v>
      </c>
    </row>
    <row r="48" spans="1:2" x14ac:dyDescent="0.25">
      <c r="A48" s="1" t="s">
        <v>53</v>
      </c>
      <c r="B48" s="1" t="s">
        <v>125</v>
      </c>
    </row>
    <row r="49" spans="1:2" x14ac:dyDescent="0.25">
      <c r="A49" s="1" t="s">
        <v>54</v>
      </c>
      <c r="B49" s="1" t="s">
        <v>126</v>
      </c>
    </row>
    <row r="50" spans="1:2" x14ac:dyDescent="0.25">
      <c r="A50" s="1" t="s">
        <v>55</v>
      </c>
      <c r="B50" s="1" t="s">
        <v>127</v>
      </c>
    </row>
    <row r="51" spans="1:2" x14ac:dyDescent="0.25">
      <c r="A51" s="1" t="s">
        <v>56</v>
      </c>
      <c r="B51" s="1" t="s">
        <v>128</v>
      </c>
    </row>
    <row r="52" spans="1:2" x14ac:dyDescent="0.25">
      <c r="A52" s="1" t="s">
        <v>57</v>
      </c>
      <c r="B52" s="1" t="s">
        <v>129</v>
      </c>
    </row>
    <row r="53" spans="1:2" x14ac:dyDescent="0.25">
      <c r="A53" s="1" t="s">
        <v>50</v>
      </c>
      <c r="B53" s="1" t="s">
        <v>130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yerdon</cp:lastModifiedBy>
  <dcterms:created xsi:type="dcterms:W3CDTF">2022-10-09T08:37:31Z</dcterms:created>
  <dcterms:modified xsi:type="dcterms:W3CDTF">2022-10-09T09:34:39Z</dcterms:modified>
</cp:coreProperties>
</file>