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C\MeuPro\MeUVipPro\src\main\resources\report_templates\"/>
    </mc:Choice>
  </mc:AlternateContent>
  <xr:revisionPtr revIDLastSave="0" documentId="13_ncr:1_{4D701D33-1F82-4725-BF99-5D224C5A6D9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rang_tính1" sheetId="1" r:id="rId1"/>
  </sheets>
  <calcPr calcId="191029"/>
  <extLst>
    <ext uri="GoogleSheetsCustomDataVersion2">
      <go:sheetsCustomData xmlns:go="http://customooxmlschemas.google.com/" r:id="rId6" roundtripDataChecksum="ql0egwlKeIuqATQSjatGVj99bnNJqASTPSYUB8ze+Jc="/>
    </ext>
  </extLst>
</workbook>
</file>

<file path=xl/calcChain.xml><?xml version="1.0" encoding="utf-8"?>
<calcChain xmlns="http://schemas.openxmlformats.org/spreadsheetml/2006/main">
  <c r="F3" i="1" l="1"/>
  <c r="F4" i="1"/>
  <c r="G7" i="1"/>
  <c r="Y3" i="1"/>
  <c r="H3" i="1"/>
  <c r="Y4" i="1"/>
  <c r="Y5" i="1"/>
  <c r="Y6" i="1"/>
  <c r="Y7" i="1"/>
  <c r="Y8" i="1"/>
  <c r="W4" i="1"/>
  <c r="W5" i="1"/>
  <c r="W6" i="1"/>
  <c r="W7" i="1"/>
  <c r="W8" i="1"/>
  <c r="W3" i="1"/>
  <c r="Z4" i="1"/>
  <c r="Z5" i="1"/>
  <c r="Z6" i="1"/>
  <c r="Z7" i="1"/>
  <c r="Z8" i="1"/>
  <c r="Z3" i="1"/>
  <c r="X4" i="1"/>
  <c r="X5" i="1"/>
  <c r="X6" i="1"/>
  <c r="X7" i="1"/>
  <c r="X8" i="1"/>
  <c r="X3" i="1"/>
  <c r="V4" i="1"/>
  <c r="V5" i="1"/>
  <c r="V6" i="1"/>
  <c r="V7" i="1"/>
  <c r="V8" i="1"/>
  <c r="V3" i="1"/>
  <c r="T8" i="1"/>
  <c r="T4" i="1"/>
  <c r="T5" i="1"/>
  <c r="T6" i="1"/>
  <c r="T7" i="1"/>
  <c r="T3" i="1"/>
  <c r="S4" i="1"/>
  <c r="S5" i="1"/>
  <c r="S6" i="1"/>
  <c r="S7" i="1"/>
  <c r="S8" i="1"/>
  <c r="S3" i="1"/>
  <c r="R4" i="1"/>
  <c r="R5" i="1"/>
  <c r="R6" i="1"/>
  <c r="R7" i="1"/>
  <c r="R8" i="1"/>
  <c r="R3" i="1"/>
  <c r="P4" i="1"/>
  <c r="P5" i="1"/>
  <c r="P6" i="1"/>
  <c r="P7" i="1"/>
  <c r="P8" i="1"/>
  <c r="P3" i="1"/>
  <c r="G4" i="1"/>
  <c r="O8" i="1"/>
  <c r="O4" i="1"/>
  <c r="O5" i="1"/>
  <c r="O6" i="1"/>
  <c r="O7" i="1"/>
  <c r="O3" i="1"/>
  <c r="N4" i="1"/>
  <c r="N5" i="1"/>
  <c r="N6" i="1"/>
  <c r="N7" i="1"/>
  <c r="N8" i="1"/>
  <c r="N3" i="1"/>
  <c r="G5" i="1"/>
  <c r="G6" i="1"/>
  <c r="G8" i="1"/>
  <c r="G3" i="1"/>
  <c r="M4" i="1"/>
  <c r="M5" i="1"/>
  <c r="M6" i="1"/>
  <c r="M7" i="1"/>
  <c r="M8" i="1"/>
  <c r="M3" i="1"/>
  <c r="K4" i="1"/>
  <c r="K5" i="1"/>
  <c r="K6" i="1"/>
  <c r="K7" i="1"/>
  <c r="K8" i="1"/>
  <c r="K3" i="1"/>
  <c r="L4" i="1"/>
  <c r="L5" i="1"/>
  <c r="L6" i="1"/>
  <c r="L7" i="1"/>
  <c r="L8" i="1"/>
  <c r="L3" i="1"/>
  <c r="J4" i="1"/>
  <c r="J5" i="1"/>
  <c r="J6" i="1"/>
  <c r="J7" i="1"/>
  <c r="J8" i="1"/>
  <c r="J3" i="1"/>
  <c r="I4" i="1"/>
  <c r="I5" i="1"/>
  <c r="I6" i="1"/>
  <c r="I7" i="1"/>
  <c r="I8" i="1"/>
  <c r="I3" i="1"/>
  <c r="H4" i="1"/>
  <c r="H5" i="1"/>
  <c r="H6" i="1"/>
  <c r="H7" i="1"/>
  <c r="H8" i="1"/>
  <c r="F5" i="1"/>
  <c r="F6" i="1"/>
  <c r="F7" i="1"/>
  <c r="F8" i="1"/>
  <c r="B4" i="1"/>
  <c r="B5" i="1"/>
  <c r="B6" i="1"/>
  <c r="B7" i="1"/>
  <c r="B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3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ID#AAABoy724XE
Loan Hoang    (2025-08-05 08:43:04)
Đã bị sửa và link với Cấu hình</t>
        </r>
      </text>
    </comment>
    <comment ref="U4" authorId="0" shapeId="0" xr:uid="{500951B5-36AD-476A-924D-15E739ABB651}">
      <text>
        <r>
          <rPr>
            <sz val="11"/>
            <color theme="1"/>
            <rFont val="Calibri"/>
            <scheme val="minor"/>
          </rPr>
          <t>======
ID#AAABoy724XE
Loan Hoang    (2025-08-05 08:43:04)
Đã bị sửa và link với Cấu hình</t>
        </r>
      </text>
    </comment>
    <comment ref="U5" authorId="0" shapeId="0" xr:uid="{E702B8D1-3DAC-4CB1-9B52-E887B6E2ABDD}">
      <text>
        <r>
          <rPr>
            <sz val="11"/>
            <color theme="1"/>
            <rFont val="Calibri"/>
            <scheme val="minor"/>
          </rPr>
          <t>======
ID#AAABoy724XE
Loan Hoang    (2025-08-05 08:43:04)
Đã bị sửa và link với Cấu hình</t>
        </r>
      </text>
    </comment>
    <comment ref="U6" authorId="0" shapeId="0" xr:uid="{2FFB3B58-05CF-460D-AE7C-7651A5DB8135}">
      <text>
        <r>
          <rPr>
            <sz val="11"/>
            <color theme="1"/>
            <rFont val="Calibri"/>
            <scheme val="minor"/>
          </rPr>
          <t>======
ID#AAABoy724XE
Loan Hoang    (2025-08-05 08:43:04)
Đã bị sửa và link với Cấu hình</t>
        </r>
      </text>
    </comment>
    <comment ref="U7" authorId="0" shapeId="0" xr:uid="{8108C992-B201-48D6-B77D-78C4150B4867}">
      <text>
        <r>
          <rPr>
            <sz val="11"/>
            <color theme="1"/>
            <rFont val="Calibri"/>
            <scheme val="minor"/>
          </rPr>
          <t>======
ID#AAABoy724XE
Loan Hoang    (2025-08-05 08:43:04)
Đã bị sửa và link với Cấu hình</t>
        </r>
      </text>
    </comment>
    <comment ref="U8" authorId="0" shapeId="0" xr:uid="{31CA5816-2963-40B6-9C79-2A5210238A33}">
      <text>
        <r>
          <rPr>
            <sz val="11"/>
            <color theme="1"/>
            <rFont val="Calibri"/>
            <scheme val="minor"/>
          </rPr>
          <t>======
ID#AAABoy724XE
Loan Hoang    (2025-08-05 08:43:04)
Đã bị sửa và link với Cấu hình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4Bxay9zCoPoi5QQrOpuJYHb36A=="/>
    </ext>
  </extLst>
</comments>
</file>

<file path=xl/sharedStrings.xml><?xml version="1.0" encoding="utf-8"?>
<sst xmlns="http://schemas.openxmlformats.org/spreadsheetml/2006/main" count="53" uniqueCount="33">
  <si>
    <t>1. KHO HÀNG CHỜ SẢN XUẤT: Bao gồm các trường sau</t>
  </si>
  <si>
    <t>PO</t>
  </si>
  <si>
    <t>Mã sản phẩm</t>
  </si>
  <si>
    <t>Ngày đặt hàng</t>
  </si>
  <si>
    <t>Chủng loại</t>
  </si>
  <si>
    <t>Model</t>
  </si>
  <si>
    <t>Số Seri</t>
  </si>
  <si>
    <t>Sức nâng (Kg)</t>
  </si>
  <si>
    <t>Loại khung nâng</t>
  </si>
  <si>
    <t>Độ cao nâng (mm)</t>
  </si>
  <si>
    <t>Động cơ</t>
  </si>
  <si>
    <t>Bình điện</t>
  </si>
  <si>
    <t>Thông số bình điện</t>
  </si>
  <si>
    <t>Thông số sạc</t>
  </si>
  <si>
    <t>Thông số càng</t>
  </si>
  <si>
    <t>Loại kho</t>
  </si>
  <si>
    <t>Số van</t>
  </si>
  <si>
    <t>SS</t>
  </si>
  <si>
    <t>Chi tiết khác</t>
  </si>
  <si>
    <t>Nguyên trạng</t>
  </si>
  <si>
    <t>Giá mua</t>
  </si>
  <si>
    <t>Đại lý</t>
  </si>
  <si>
    <t>Giá bán thực tế</t>
  </si>
  <si>
    <t>Ghi chú</t>
  </si>
  <si>
    <t>NV20241111</t>
  </si>
  <si>
    <t xml:space="preserve"> Thường</t>
  </si>
  <si>
    <t>Mới</t>
  </si>
  <si>
    <t>(kho xe+ phụ kiện)</t>
  </si>
  <si>
    <t>Giá bán R0</t>
  </si>
  <si>
    <t>Giá bán R1</t>
  </si>
  <si>
    <t>Ngày dự kiến sản xuất xong</t>
  </si>
  <si>
    <t>Loại</t>
  </si>
  <si>
    <t>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</si>
</sst>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1"/>
      <color theme="1"/>
      <name val="Aptos Narrow"/>
    </font>
    <font>
      <b/>
      <sz val="11"/>
      <color theme="1"/>
      <name val="Aptos Narrow"/>
      <family val="2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theme="4" tint="0.79998168889431442"/>
        <bgColor rgb="FFF7CAA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/>
    </xf>
    <xf numFmtId="14" fontId="2" fillId="0" borderId="6" xfId="0" applyNumberFormat="1" applyFont="1" applyBorder="1" applyAlignment="1">
      <alignment horizontal="left" vertical="top"/>
    </xf>
    <xf numFmtId="0" fontId="0" fillId="0" borderId="5" xfId="0" applyBorder="1"/>
    <xf numFmtId="0" fontId="2" fillId="0" borderId="6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9"/>
  <sheetViews>
    <sheetView tabSelected="1" topLeftCell="M1" zoomScale="70" zoomScaleNormal="70" workbookViewId="0">
      <selection activeCell="T32" sqref="T32"/>
    </sheetView>
  </sheetViews>
  <sheetFormatPr defaultColWidth="14.44140625" defaultRowHeight="15" customHeight="1" x14ac:dyDescent="0.3"/>
  <cols>
    <col min="1" max="1" width="13.77734375" customWidth="1"/>
    <col min="2" max="2" width="19.88671875" customWidth="1"/>
    <col min="3" max="3" width="28.109375" customWidth="1"/>
    <col min="4" max="4" width="25.77734375" customWidth="1"/>
    <col min="5" max="5" width="10" customWidth="1"/>
    <col min="6" max="6" width="12.44140625" customWidth="1"/>
    <col min="7" max="7" width="37.77734375" customWidth="1"/>
    <col min="8" max="8" width="29.109375" customWidth="1"/>
    <col min="9" max="9" width="25.109375" customWidth="1"/>
    <col min="10" max="10" width="20.33203125" customWidth="1"/>
    <col min="11" max="11" width="19" customWidth="1"/>
    <col min="12" max="12" width="17.88671875" customWidth="1"/>
    <col min="13" max="13" width="25.44140625" customWidth="1"/>
    <col min="14" max="14" width="85.5546875" customWidth="1"/>
    <col min="15" max="15" width="20.6640625" customWidth="1"/>
    <col min="16" max="16" width="22.44140625" customWidth="1"/>
    <col min="17" max="17" width="15.109375" customWidth="1"/>
    <col min="18" max="19" width="8.6640625" customWidth="1"/>
    <col min="20" max="20" width="75" customWidth="1"/>
    <col min="21" max="21" width="18.5546875" customWidth="1"/>
    <col min="22" max="22" width="19.109375" customWidth="1"/>
    <col min="23" max="23" width="19.88671875" customWidth="1"/>
    <col min="24" max="24" width="14.5546875" customWidth="1"/>
    <col min="25" max="25" width="13.44140625" customWidth="1"/>
    <col min="26" max="26" width="14.5546875" customWidth="1"/>
    <col min="27" max="27" width="8.6640625" customWidth="1"/>
  </cols>
  <sheetData>
    <row r="1" spans="1:27" ht="13.5" customHeight="1" x14ac:dyDescent="0.3">
      <c r="A1" s="1" t="s">
        <v>0</v>
      </c>
      <c r="B1" s="2"/>
      <c r="C1" s="2"/>
      <c r="D1" s="2"/>
      <c r="E1" s="2"/>
      <c r="F1" s="2" t="s">
        <v>27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2" customHeight="1" x14ac:dyDescent="0.3">
      <c r="A2" s="3" t="s">
        <v>1</v>
      </c>
      <c r="B2" s="15" t="s">
        <v>2</v>
      </c>
      <c r="C2" s="4" t="s">
        <v>3</v>
      </c>
      <c r="D2" s="10" t="s">
        <v>30</v>
      </c>
      <c r="E2" s="10" t="s">
        <v>31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15" t="s">
        <v>13</v>
      </c>
      <c r="P2" s="15" t="s">
        <v>14</v>
      </c>
      <c r="Q2" s="4" t="s">
        <v>15</v>
      </c>
      <c r="R2" s="15" t="s">
        <v>16</v>
      </c>
      <c r="S2" s="15" t="s">
        <v>17</v>
      </c>
      <c r="T2" s="18" t="s">
        <v>18</v>
      </c>
      <c r="U2" s="3" t="s">
        <v>19</v>
      </c>
      <c r="V2" s="20" t="s">
        <v>20</v>
      </c>
      <c r="W2" s="20" t="s">
        <v>28</v>
      </c>
      <c r="X2" s="20" t="s">
        <v>29</v>
      </c>
      <c r="Y2" s="19" t="s">
        <v>21</v>
      </c>
      <c r="Z2" s="19" t="s">
        <v>22</v>
      </c>
      <c r="AA2" s="3" t="s">
        <v>23</v>
      </c>
    </row>
    <row r="3" spans="1:27" s="9" customFormat="1" ht="13.5" customHeight="1" x14ac:dyDescent="0.3">
      <c r="A3" s="8" t="s">
        <v>24</v>
      </c>
      <c r="B3" s="13" t="str">
        <f ca="1">"XE_"&amp;TEXT(RANDBETWEEN(0,99999),"00000")</f>
        <v>XE_58228</v>
      </c>
      <c r="C3" s="12">
        <v>45570</v>
      </c>
      <c r="D3" s="7">
        <v>45576</v>
      </c>
      <c r="E3" s="7" t="s">
        <v>32</v>
      </c>
      <c r="F3" s="8" t="str">
        <f t="shared" ref="F3:F8" ca="1" si="0">"PPT_" &amp; RANDBETWEEN(1,5)</f>
        <v>PPT_3</v>
      </c>
      <c r="G3" s="13" t="str">
        <f ca="1">CHOOSE(RANDBETWEEN(1,11),
"8FB15","8FD25","7FBEU18",
"FB25-12","FD30T-16",
"J2.5XN","H3.0FT",
"FE4P16","FE4P25","FE3D20N")</f>
        <v>8FD25</v>
      </c>
      <c r="H3" s="13" t="str">
        <f ca="1">"SN-" &amp; TEXT(TODAY(),"YYYYMM") &amp; "-" &amp; TEXT(RANDBETWEEN(1,99999),"00000")</f>
        <v>SN-202509-53957</v>
      </c>
      <c r="I3" s="13">
        <f ca="1">RANDBETWEEN(10,25)*100</f>
        <v>2500</v>
      </c>
      <c r="J3" s="13" t="str">
        <f ca="1">"KN" &amp; CHAR(RANDBETWEEN(65,70))</f>
        <v>KNA</v>
      </c>
      <c r="K3" s="11">
        <f ca="1">RANDBETWEEN(30,60)*100</f>
        <v>3400</v>
      </c>
      <c r="L3" s="5" t="str">
        <f ca="1">CHOOSE(RANDBETWEEN(1,3),"AC","DC","AC 3Pha")</f>
        <v>DC</v>
      </c>
      <c r="M3" s="16" t="str">
        <f ca="1">CHOOSE(RANDBETWEEN(1,5),"Lithium-ion","Lead–Acid","Diesel","LPG","Gasoline")</f>
        <v>Lithium-ion</v>
      </c>
      <c r="N3" s="13" t="str">
        <f ca="1">CHOOSE(RANDBETWEEN(1,2),"Lithium-ion","Lead–Acid")
 &amp; " | " &amp;
CHOOSE(RANDBETWEEN(1,4),24,36,48,72) &amp; "V"
 &amp; " | " &amp;
CHOOSE(RANDBETWEEN(1,3),240,360,480) &amp; "Ah"
 &amp; " | " &amp;
RANDBETWEEN(200,600) &amp; " kg"</f>
        <v>Lithium-ion | 48V | 480Ah | 333 kg</v>
      </c>
      <c r="O3" s="17" t="str">
        <f ca="1">RANDBETWEEN(1,50) &amp; "A"</f>
        <v>25A</v>
      </c>
      <c r="P3" s="6" t="str">
        <f ca="1">RANDBETWEEN(600,1200) &amp; " x " &amp; RANDBETWEEN(1000,1500) &amp; "mm"</f>
        <v>784 x 1187mm</v>
      </c>
      <c r="Q3" s="5" t="s">
        <v>25</v>
      </c>
      <c r="R3" s="5">
        <f ca="1">CHOOSE(RANDBETWEEN(1,3), 2, 3, 5)</f>
        <v>2</v>
      </c>
      <c r="S3" s="5" t="str">
        <f ca="1">CHOOSE(RANDBETWEEN(1,2),"có","không")</f>
        <v>không</v>
      </c>
      <c r="T3" s="8" t="str">
        <f ca="1">CHOOSE(RANDBETWEEN(1,2),"Lốp đặc","Lốp hơi") &amp; ", " &amp;
ROUND(RAND()*(5-1)+1,1) &amp; "t, " &amp;
ROUND(RAND()*(6-3)+3,1) &amp; "m, " &amp;
CHOOSE(RANDBETWEEN(1,3),"Điện","Diesel","Gas") &amp; ", " &amp;
CHOOSE(RANDBETWEEN(1,2),"Có","Không") &amp; ", " &amp;
CHOOSE(RANDBETWEEN(1,3),"Mới","Trung bình","Cũ") &amp; ", " &amp;
RANDBETWEEN(1200,2500) &amp; " x " &amp; RANDBETWEEN(600,1500) &amp; "mm, " &amp;
ROUND(RAND()*(20-5)+5,1) &amp; "km/h, " &amp;
ROUND(RAND()*15,1) &amp; "°"</f>
        <v>Lốp đặc, 1.3t, 3.6m, Diesel, Không, Trung bình, 1999 x 733mm, 10.9km/h, 9°</v>
      </c>
      <c r="U3" s="8" t="s">
        <v>26</v>
      </c>
      <c r="V3" s="21">
        <f ca="1">RANDBETWEEN(1,5)*10</f>
        <v>20</v>
      </c>
      <c r="W3" s="13">
        <f ca="1">RANDBETWEEN(16,20)*10</f>
        <v>170</v>
      </c>
      <c r="X3" s="21">
        <f ca="1">RANDBETWEEN(6,10)*10</f>
        <v>100</v>
      </c>
      <c r="Y3" s="14" t="str">
        <f ca="1">"Đại lý_" &amp; CHOOSE(RANDBETWEEN(1,5),"A","B","C","D","E")</f>
        <v>Đại lý_D</v>
      </c>
      <c r="Z3" s="5">
        <f ca="1">RANDBETWEEN(11,15)*10</f>
        <v>120</v>
      </c>
      <c r="AA3" s="5"/>
    </row>
    <row r="4" spans="1:27" s="9" customFormat="1" ht="13.5" customHeight="1" x14ac:dyDescent="0.3">
      <c r="A4" s="8" t="s">
        <v>24</v>
      </c>
      <c r="B4" s="13" t="str">
        <f t="shared" ref="B4:B8" ca="1" si="1">"XE_"&amp;TEXT(RANDBETWEEN(0,99999),"00000")</f>
        <v>XE_19723</v>
      </c>
      <c r="C4" s="12">
        <v>45571</v>
      </c>
      <c r="D4" s="7">
        <v>45576</v>
      </c>
      <c r="E4" s="7" t="s">
        <v>32</v>
      </c>
      <c r="F4" s="8" t="str">
        <f t="shared" ca="1" si="0"/>
        <v>PPT_2</v>
      </c>
      <c r="G4" s="13" t="str">
        <f ca="1">CHOOSE(RANDBETWEEN(1,11),
"8FB15","8FD25","7FBEU18",
"FB25-12","FD30T-16",
"J2.5XN","H3.0FT",
"FE4P16","FE4P25","FE3D20N")</f>
        <v>8FD25</v>
      </c>
      <c r="H4" s="13" t="str">
        <f t="shared" ref="H4:H8" ca="1" si="2">"SN-" &amp; TEXT(TODAY(),"YYYYMM") &amp; "-" &amp; TEXT(RANDBETWEEN(1,99999),"00000")</f>
        <v>SN-202509-85916</v>
      </c>
      <c r="I4" s="13">
        <f t="shared" ref="I4:I8" ca="1" si="3">RANDBETWEEN(10,25)*100</f>
        <v>2200</v>
      </c>
      <c r="J4" s="13" t="str">
        <f t="shared" ref="J4:J8" ca="1" si="4">"KN" &amp; CHAR(RANDBETWEEN(65,70))</f>
        <v>KNC</v>
      </c>
      <c r="K4" s="11">
        <f t="shared" ref="K4:K8" ca="1" si="5">RANDBETWEEN(30,60)*100</f>
        <v>5500</v>
      </c>
      <c r="L4" s="5" t="str">
        <f t="shared" ref="L4:L8" ca="1" si="6">CHOOSE(RANDBETWEEN(1,3),"AC","DC","AC 3Pha")</f>
        <v>DC</v>
      </c>
      <c r="M4" s="16" t="str">
        <f t="shared" ref="M4:M8" ca="1" si="7">CHOOSE(RANDBETWEEN(1,5),"Lithium-ion","Lead–Acid","Diesel","LPG","Gasoline")</f>
        <v>Gasoline</v>
      </c>
      <c r="N4" s="13" t="str">
        <f t="shared" ref="N4:N8" ca="1" si="8">CHOOSE(RANDBETWEEN(1,2),"Lithium-ion","Lead–Acid")
 &amp; " | " &amp;
CHOOSE(RANDBETWEEN(1,4),24,36,48,72) &amp; "V"
 &amp; " | " &amp;
CHOOSE(RANDBETWEEN(1,3),240,360,480) &amp; "Ah"
 &amp; " | " &amp;
RANDBETWEEN(200,600) &amp; " kg"</f>
        <v>Lithium-ion | 36V | 480Ah | 461 kg</v>
      </c>
      <c r="O4" s="17" t="str">
        <f t="shared" ref="O4:O7" ca="1" si="9">RANDBETWEEN(1,50) &amp; "A"</f>
        <v>27A</v>
      </c>
      <c r="P4" s="6" t="str">
        <f t="shared" ref="P4:P8" ca="1" si="10">RANDBETWEEN(600,1200) &amp; " x " &amp; RANDBETWEEN(1000,1500) &amp; "mm"</f>
        <v>644 x 1200mm</v>
      </c>
      <c r="Q4" s="5" t="s">
        <v>25</v>
      </c>
      <c r="R4" s="5">
        <f t="shared" ref="R4:R8" ca="1" si="11">CHOOSE(RANDBETWEEN(1,3), 2, 3, 5)</f>
        <v>5</v>
      </c>
      <c r="S4" s="5" t="str">
        <f t="shared" ref="S4:S8" ca="1" si="12">CHOOSE(RANDBETWEEN(1,2),"có","không")</f>
        <v>có</v>
      </c>
      <c r="T4" s="8" t="str">
        <f t="shared" ref="T4:T8" ca="1" si="13">CHOOSE(RANDBETWEEN(1,2),"Lốp đặc","Lốp hơi") &amp; ", " &amp;
ROUND(RAND()*(5-1)+1,1) &amp; "t, " &amp;
ROUND(RAND()*(6-3)+3,1) &amp; "m, " &amp;
CHOOSE(RANDBETWEEN(1,3),"Điện","Diesel","Gas") &amp; ", " &amp;
CHOOSE(RANDBETWEEN(1,2),"Có","Không") &amp; ", " &amp;
CHOOSE(RANDBETWEEN(1,3),"Mới","Trung bình","Cũ") &amp; ", " &amp;
RANDBETWEEN(1200,2500) &amp; " x " &amp; RANDBETWEEN(600,1500) &amp; "mm, " &amp;
ROUND(RAND()*(20-5)+5,1) &amp; "km/h, " &amp;
ROUND(RAND()*15,1) &amp; "°"</f>
        <v>Lốp đặc, 3.8t, 3.5m, Điện, Không, Cũ, 2428 x 1134mm, 9.4km/h, 5.2°</v>
      </c>
      <c r="U4" s="8" t="s">
        <v>26</v>
      </c>
      <c r="V4" s="21">
        <f t="shared" ref="V4:V8" ca="1" si="14">RANDBETWEEN(1,5)*10</f>
        <v>50</v>
      </c>
      <c r="W4" s="13">
        <f t="shared" ref="W4:W8" ca="1" si="15">RANDBETWEEN(16,20)*10</f>
        <v>190</v>
      </c>
      <c r="X4" s="21">
        <f t="shared" ref="X4:X8" ca="1" si="16">RANDBETWEEN(6,10)*10</f>
        <v>90</v>
      </c>
      <c r="Y4" s="14" t="str">
        <f t="shared" ref="Y4:Y8" ca="1" si="17">"Đại lý_" &amp; CHOOSE(RANDBETWEEN(1,5),"A","B","C","D","E")</f>
        <v>Đại lý_E</v>
      </c>
      <c r="Z4" s="5">
        <f t="shared" ref="Z4:Z8" ca="1" si="18">RANDBETWEEN(11,15)*10</f>
        <v>120</v>
      </c>
      <c r="AA4" s="5"/>
    </row>
    <row r="5" spans="1:27" s="9" customFormat="1" ht="13.5" customHeight="1" x14ac:dyDescent="0.3">
      <c r="A5" s="8" t="s">
        <v>24</v>
      </c>
      <c r="B5" s="13" t="str">
        <f t="shared" ca="1" si="1"/>
        <v>XE_78460</v>
      </c>
      <c r="C5" s="12">
        <v>45572</v>
      </c>
      <c r="D5" s="7">
        <v>45576</v>
      </c>
      <c r="E5" s="7" t="s">
        <v>32</v>
      </c>
      <c r="F5" s="8" t="str">
        <f t="shared" ca="1" si="0"/>
        <v>PPT_1</v>
      </c>
      <c r="G5" s="13" t="str">
        <f t="shared" ref="G4:G8" ca="1" si="19">CHOOSE(RANDBETWEEN(1,11),
"8FB15","8FD25","7FBEU18",
"FB25-12","FD30T-16",
"J2.5XN","H3.0FT",
"FE4P16","FE4P25","FE3D20N")</f>
        <v>FE3D20N</v>
      </c>
      <c r="H5" s="13" t="str">
        <f t="shared" ca="1" si="2"/>
        <v>SN-202509-75826</v>
      </c>
      <c r="I5" s="13">
        <f t="shared" ca="1" si="3"/>
        <v>1700</v>
      </c>
      <c r="J5" s="13" t="str">
        <f t="shared" ca="1" si="4"/>
        <v>KNA</v>
      </c>
      <c r="K5" s="11">
        <f t="shared" ca="1" si="5"/>
        <v>4300</v>
      </c>
      <c r="L5" s="5" t="str">
        <f t="shared" ca="1" si="6"/>
        <v>DC</v>
      </c>
      <c r="M5" s="16" t="str">
        <f t="shared" ca="1" si="7"/>
        <v>Lead–Acid</v>
      </c>
      <c r="N5" s="13" t="str">
        <f t="shared" ca="1" si="8"/>
        <v>Lithium-ion | 36V | 240Ah | 408 kg</v>
      </c>
      <c r="O5" s="17" t="str">
        <f t="shared" ca="1" si="9"/>
        <v>45A</v>
      </c>
      <c r="P5" s="6" t="str">
        <f t="shared" ca="1" si="10"/>
        <v>1100 x 1405mm</v>
      </c>
      <c r="Q5" s="5" t="s">
        <v>25</v>
      </c>
      <c r="R5" s="5">
        <f t="shared" ca="1" si="11"/>
        <v>2</v>
      </c>
      <c r="S5" s="5" t="str">
        <f t="shared" ca="1" si="12"/>
        <v>có</v>
      </c>
      <c r="T5" s="8" t="str">
        <f t="shared" ca="1" si="13"/>
        <v>Lốp hơi, 1.5t, 3.1m, Diesel, Không, Mới, 1300 x 1310mm, 9.7km/h, 4.1°</v>
      </c>
      <c r="U5" s="8" t="s">
        <v>26</v>
      </c>
      <c r="V5" s="21">
        <f t="shared" ca="1" si="14"/>
        <v>50</v>
      </c>
      <c r="W5" s="13">
        <f t="shared" ca="1" si="15"/>
        <v>180</v>
      </c>
      <c r="X5" s="21">
        <f t="shared" ca="1" si="16"/>
        <v>70</v>
      </c>
      <c r="Y5" s="14" t="str">
        <f t="shared" ca="1" si="17"/>
        <v>Đại lý_C</v>
      </c>
      <c r="Z5" s="5">
        <f t="shared" ca="1" si="18"/>
        <v>110</v>
      </c>
      <c r="AA5" s="5"/>
    </row>
    <row r="6" spans="1:27" s="9" customFormat="1" ht="13.5" customHeight="1" x14ac:dyDescent="0.3">
      <c r="A6" s="8" t="s">
        <v>24</v>
      </c>
      <c r="B6" s="13" t="str">
        <f t="shared" ca="1" si="1"/>
        <v>XE_14527</v>
      </c>
      <c r="C6" s="12">
        <v>45573</v>
      </c>
      <c r="D6" s="7">
        <v>45576</v>
      </c>
      <c r="E6" s="7" t="s">
        <v>32</v>
      </c>
      <c r="F6" s="8" t="str">
        <f t="shared" ca="1" si="0"/>
        <v>PPT_2</v>
      </c>
      <c r="G6" s="13" t="str">
        <f t="shared" ca="1" si="19"/>
        <v>FE4P16</v>
      </c>
      <c r="H6" s="13" t="str">
        <f t="shared" ca="1" si="2"/>
        <v>SN-202509-65678</v>
      </c>
      <c r="I6" s="13">
        <f t="shared" ca="1" si="3"/>
        <v>2000</v>
      </c>
      <c r="J6" s="13" t="str">
        <f t="shared" ca="1" si="4"/>
        <v>KNA</v>
      </c>
      <c r="K6" s="11">
        <f t="shared" ca="1" si="5"/>
        <v>4500</v>
      </c>
      <c r="L6" s="5" t="str">
        <f t="shared" ca="1" si="6"/>
        <v>AC 3Pha</v>
      </c>
      <c r="M6" s="16" t="str">
        <f t="shared" ca="1" si="7"/>
        <v>Gasoline</v>
      </c>
      <c r="N6" s="13" t="str">
        <f t="shared" ca="1" si="8"/>
        <v>Lead–Acid | 72V | 360Ah | 392 kg</v>
      </c>
      <c r="O6" s="17" t="str">
        <f t="shared" ca="1" si="9"/>
        <v>8A</v>
      </c>
      <c r="P6" s="6" t="str">
        <f t="shared" ca="1" si="10"/>
        <v>625 x 1190mm</v>
      </c>
      <c r="Q6" s="5" t="s">
        <v>25</v>
      </c>
      <c r="R6" s="5">
        <f t="shared" ca="1" si="11"/>
        <v>2</v>
      </c>
      <c r="S6" s="5" t="str">
        <f t="shared" ca="1" si="12"/>
        <v>không</v>
      </c>
      <c r="T6" s="8" t="str">
        <f t="shared" ca="1" si="13"/>
        <v>Lốp đặc, 2t, 5.6m, Diesel, Có, Cũ, 2329 x 873mm, 17.3km/h, 2.1°</v>
      </c>
      <c r="U6" s="8" t="s">
        <v>26</v>
      </c>
      <c r="V6" s="21">
        <f t="shared" ca="1" si="14"/>
        <v>30</v>
      </c>
      <c r="W6" s="13">
        <f t="shared" ca="1" si="15"/>
        <v>170</v>
      </c>
      <c r="X6" s="21">
        <f t="shared" ca="1" si="16"/>
        <v>100</v>
      </c>
      <c r="Y6" s="14" t="str">
        <f t="shared" ca="1" si="17"/>
        <v>Đại lý_D</v>
      </c>
      <c r="Z6" s="5">
        <f t="shared" ca="1" si="18"/>
        <v>140</v>
      </c>
      <c r="AA6" s="5"/>
    </row>
    <row r="7" spans="1:27" s="9" customFormat="1" ht="13.2" customHeight="1" x14ac:dyDescent="0.3">
      <c r="A7" s="8" t="s">
        <v>24</v>
      </c>
      <c r="B7" s="13" t="str">
        <f t="shared" ca="1" si="1"/>
        <v>XE_83875</v>
      </c>
      <c r="C7" s="12">
        <v>45574</v>
      </c>
      <c r="D7" s="7">
        <v>45576</v>
      </c>
      <c r="E7" s="7" t="s">
        <v>32</v>
      </c>
      <c r="F7" s="8" t="str">
        <f t="shared" ca="1" si="0"/>
        <v>PPT_4</v>
      </c>
      <c r="G7" s="13" t="str">
        <f ca="1">CHOOSE(RANDBETWEEN(1,11),
"8FB15","8FD25","7FBEU18",
"FB25-12","FD30T-16",
"J2.5XN","H3.0FT",
"FE4P16","FE4P25","FE3D20N")</f>
        <v>FE4P16</v>
      </c>
      <c r="H7" s="13" t="str">
        <f t="shared" ca="1" si="2"/>
        <v>SN-202509-88209</v>
      </c>
      <c r="I7" s="13">
        <f t="shared" ca="1" si="3"/>
        <v>1000</v>
      </c>
      <c r="J7" s="13" t="str">
        <f t="shared" ca="1" si="4"/>
        <v>KND</v>
      </c>
      <c r="K7" s="11">
        <f t="shared" ca="1" si="5"/>
        <v>6000</v>
      </c>
      <c r="L7" s="5" t="str">
        <f t="shared" ca="1" si="6"/>
        <v>AC 3Pha</v>
      </c>
      <c r="M7" s="16" t="str">
        <f t="shared" ca="1" si="7"/>
        <v>Diesel</v>
      </c>
      <c r="N7" s="13" t="str">
        <f t="shared" ca="1" si="8"/>
        <v>Lead–Acid | 24V | 240Ah | 597 kg</v>
      </c>
      <c r="O7" s="17" t="str">
        <f t="shared" ca="1" si="9"/>
        <v>37A</v>
      </c>
      <c r="P7" s="6" t="str">
        <f t="shared" ca="1" si="10"/>
        <v>1034 x 1015mm</v>
      </c>
      <c r="Q7" s="5" t="s">
        <v>25</v>
      </c>
      <c r="R7" s="5">
        <f t="shared" ca="1" si="11"/>
        <v>2</v>
      </c>
      <c r="S7" s="5" t="str">
        <f t="shared" ca="1" si="12"/>
        <v>không</v>
      </c>
      <c r="T7" s="8" t="str">
        <f t="shared" ca="1" si="13"/>
        <v>Lốp hơi, 3.5t, 3.1m, Gas, Có, Mới, 1265 x 866mm, 13.6km/h, 6°</v>
      </c>
      <c r="U7" s="8" t="s">
        <v>26</v>
      </c>
      <c r="V7" s="21">
        <f t="shared" ca="1" si="14"/>
        <v>40</v>
      </c>
      <c r="W7" s="13">
        <f t="shared" ca="1" si="15"/>
        <v>200</v>
      </c>
      <c r="X7" s="21">
        <f t="shared" ca="1" si="16"/>
        <v>100</v>
      </c>
      <c r="Y7" s="14" t="str">
        <f t="shared" ca="1" si="17"/>
        <v>Đại lý_B</v>
      </c>
      <c r="Z7" s="5">
        <f t="shared" ca="1" si="18"/>
        <v>130</v>
      </c>
      <c r="AA7" s="5"/>
    </row>
    <row r="8" spans="1:27" s="9" customFormat="1" ht="13.2" customHeight="1" x14ac:dyDescent="0.3">
      <c r="A8" s="8" t="s">
        <v>24</v>
      </c>
      <c r="B8" s="13" t="str">
        <f t="shared" ca="1" si="1"/>
        <v>XE_01309</v>
      </c>
      <c r="C8" s="12">
        <v>45575</v>
      </c>
      <c r="D8" s="7">
        <v>45576</v>
      </c>
      <c r="E8" s="7" t="s">
        <v>32</v>
      </c>
      <c r="F8" s="8" t="str">
        <f t="shared" ca="1" si="0"/>
        <v>PPT_4</v>
      </c>
      <c r="G8" s="13" t="str">
        <f t="shared" ca="1" si="19"/>
        <v>8FB15</v>
      </c>
      <c r="H8" s="13" t="str">
        <f t="shared" ca="1" si="2"/>
        <v>SN-202509-84724</v>
      </c>
      <c r="I8" s="13">
        <f t="shared" ca="1" si="3"/>
        <v>1900</v>
      </c>
      <c r="J8" s="13" t="str">
        <f t="shared" ca="1" si="4"/>
        <v>KNB</v>
      </c>
      <c r="K8" s="11">
        <f t="shared" ca="1" si="5"/>
        <v>6000</v>
      </c>
      <c r="L8" s="5" t="str">
        <f t="shared" ca="1" si="6"/>
        <v>AC 3Pha</v>
      </c>
      <c r="M8" s="16" t="str">
        <f t="shared" ca="1" si="7"/>
        <v>Lead–Acid</v>
      </c>
      <c r="N8" s="13" t="str">
        <f t="shared" ca="1" si="8"/>
        <v>Lead–Acid | 48V | 480Ah | 485 kg</v>
      </c>
      <c r="O8" s="17" t="str">
        <f ca="1">RANDBETWEEN(1,50) &amp; "A"</f>
        <v>11A</v>
      </c>
      <c r="P8" s="6" t="str">
        <f t="shared" ca="1" si="10"/>
        <v>933 x 1207mm</v>
      </c>
      <c r="Q8" s="5" t="s">
        <v>25</v>
      </c>
      <c r="R8" s="5">
        <f t="shared" ca="1" si="11"/>
        <v>2</v>
      </c>
      <c r="S8" s="5" t="str">
        <f t="shared" ca="1" si="12"/>
        <v>có</v>
      </c>
      <c r="T8" s="8" t="str">
        <f t="shared" ca="1" si="13"/>
        <v>Lốp đặc, 4.6t, 3.2m, Diesel, Không, Trung bình, 2389 x 713mm, 16.9km/h, 5.1°</v>
      </c>
      <c r="U8" s="8" t="s">
        <v>26</v>
      </c>
      <c r="V8" s="21">
        <f t="shared" ca="1" si="14"/>
        <v>40</v>
      </c>
      <c r="W8" s="13">
        <f t="shared" ca="1" si="15"/>
        <v>170</v>
      </c>
      <c r="X8" s="21">
        <f t="shared" ca="1" si="16"/>
        <v>80</v>
      </c>
      <c r="Y8" s="14" t="str">
        <f t="shared" ca="1" si="17"/>
        <v>Đại lý_D</v>
      </c>
      <c r="Z8" s="5">
        <f t="shared" ca="1" si="18"/>
        <v>150</v>
      </c>
      <c r="AA8" s="5"/>
    </row>
    <row r="9" spans="1:27" ht="13.5" customHeight="1" x14ac:dyDescent="0.3"/>
    <row r="10" spans="1:27" ht="13.5" customHeight="1" x14ac:dyDescent="0.3"/>
    <row r="11" spans="1:27" ht="13.5" customHeight="1" x14ac:dyDescent="0.3"/>
    <row r="12" spans="1:27" ht="13.5" customHeight="1" x14ac:dyDescent="0.3"/>
    <row r="13" spans="1:27" ht="13.5" customHeight="1" x14ac:dyDescent="0.3"/>
    <row r="14" spans="1:27" ht="13.5" customHeight="1" x14ac:dyDescent="0.3"/>
    <row r="15" spans="1:27" ht="13.5" customHeight="1" x14ac:dyDescent="0.3"/>
    <row r="16" spans="1:27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</sheetData>
  <phoneticPr fontId="5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dat</dc:creator>
  <cp:lastModifiedBy>Tuân Minh</cp:lastModifiedBy>
  <dcterms:created xsi:type="dcterms:W3CDTF">2025-07-18T10:34:42Z</dcterms:created>
  <dcterms:modified xsi:type="dcterms:W3CDTF">2025-09-11T00:40:19Z</dcterms:modified>
</cp:coreProperties>
</file>