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7D02AF26-680C-4232-8640-8AAEAA211CC8}" xr6:coauthVersionLast="47" xr6:coauthVersionMax="47" xr10:uidLastSave="{00000000-0000-0000-0000-000000000000}"/>
  <bookViews>
    <workbookView xWindow="-108" yWindow="-108" windowWidth="23256" windowHeight="12456" xr2:uid="{18E424C9-512F-47B1-A09D-BF457F18461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G4" i="1"/>
  <c r="G5" i="1"/>
  <c r="G6" i="1"/>
  <c r="G7" i="1"/>
  <c r="G8" i="1"/>
  <c r="Q3" i="1"/>
  <c r="O4" i="1"/>
  <c r="O5" i="1"/>
  <c r="O6" i="1"/>
  <c r="O7" i="1"/>
  <c r="O8" i="1"/>
  <c r="O3" i="1"/>
  <c r="N4" i="1"/>
  <c r="N5" i="1"/>
  <c r="N6" i="1"/>
  <c r="N7" i="1"/>
  <c r="N8" i="1"/>
  <c r="N3" i="1"/>
  <c r="M4" i="1"/>
  <c r="M5" i="1"/>
  <c r="M6" i="1"/>
  <c r="M7" i="1"/>
  <c r="M8" i="1"/>
  <c r="M3" i="1"/>
  <c r="K3" i="1"/>
  <c r="K5" i="1"/>
  <c r="K6" i="1"/>
  <c r="K7" i="1"/>
  <c r="K8" i="1"/>
  <c r="K4" i="1"/>
  <c r="J4" i="1"/>
  <c r="J5" i="1"/>
  <c r="J6" i="1"/>
  <c r="J7" i="1"/>
  <c r="J8" i="1"/>
  <c r="J3" i="1"/>
  <c r="G3" i="1"/>
  <c r="F4" i="1"/>
  <c r="F5" i="1"/>
  <c r="F6" i="1"/>
  <c r="F7" i="1"/>
  <c r="F8" i="1"/>
  <c r="F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<sst xmlns="http://schemas.openxmlformats.org/spreadsheetml/2006/main" count="37" uniqueCount="27">
  <si>
    <t>Giá mua</t>
  </si>
  <si>
    <t>Đại lý</t>
  </si>
  <si>
    <t>Giá bán thực tế</t>
  </si>
  <si>
    <t>Ghi chú</t>
  </si>
  <si>
    <t>PO</t>
  </si>
  <si>
    <t>Mã sản phẩm</t>
  </si>
  <si>
    <t>Ngày đặt hàng</t>
  </si>
  <si>
    <t>Loại</t>
  </si>
  <si>
    <t>Chủng loại</t>
  </si>
  <si>
    <t>Model</t>
  </si>
  <si>
    <t>Số Seri</t>
  </si>
  <si>
    <t>Loại khung nâng</t>
  </si>
  <si>
    <t>Độ cao nâng (mm)</t>
  </si>
  <si>
    <t>Bình điện</t>
  </si>
  <si>
    <t>Thông số bình điện</t>
  </si>
  <si>
    <t>Thông số sạc</t>
  </si>
  <si>
    <t>Nhập phụ kiện loại Bình điện cho kho chờ sx</t>
  </si>
  <si>
    <t>NV20241112</t>
  </si>
  <si>
    <t>PHỤ KIỆN</t>
  </si>
  <si>
    <t>Đại lý A</t>
  </si>
  <si>
    <t>Đại lý B</t>
  </si>
  <si>
    <t>Đại lý C</t>
  </si>
  <si>
    <t>Đại lý D</t>
  </si>
  <si>
    <t>Đại lý E</t>
  </si>
  <si>
    <t>Đại lý F</t>
  </si>
  <si>
    <t>Giá bán R0</t>
  </si>
  <si>
    <t>Giá bán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</si>
</sst>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  <font>
      <b/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rgb="FFF7CAAC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054DCB7-9FF1-408B-99BA-17F006AFB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569A-15AF-49B9-BA0F-43E4AFF2337F}">
  <dimension ref="A1:R9"/>
  <sheetViews>
    <sheetView tabSelected="1" topLeftCell="B1" zoomScale="70" zoomScaleNormal="70" workbookViewId="0">
      <selection activeCell="H2" sqref="H2"/>
    </sheetView>
  </sheetViews>
  <sheetFormatPr defaultRowHeight="14.4" x14ac:dyDescent="0.3"/>
  <cols>
    <col min="1" max="1" width="31.5546875" customWidth="1"/>
    <col min="2" max="2" width="27.21875" customWidth="1"/>
    <col min="3" max="3" width="25.6640625" customWidth="1"/>
    <col min="4" max="4" width="19.5546875" customWidth="1"/>
    <col min="5" max="5" width="14.21875" customWidth="1"/>
    <col min="6" max="6" width="16.21875" customWidth="1"/>
    <col min="7" max="7" width="31.109375" customWidth="1"/>
    <col min="8" max="8" width="11" customWidth="1"/>
    <col min="9" max="9" width="10.88671875" customWidth="1"/>
    <col min="10" max="10" width="25.77734375" customWidth="1"/>
    <col min="11" max="11" width="36" customWidth="1"/>
  </cols>
  <sheetData>
    <row r="1" spans="1:18" x14ac:dyDescent="0.3">
      <c r="A1" t="s">
        <v>16</v>
      </c>
    </row>
    <row r="2" spans="1:18" ht="28.8" x14ac:dyDescent="0.3">
      <c r="A2" s="2" t="s">
        <v>4</v>
      </c>
      <c r="B2" s="8" t="s">
        <v>5</v>
      </c>
      <c r="C2" s="1" t="s">
        <v>6</v>
      </c>
      <c r="D2" s="1" t="s">
        <v>7</v>
      </c>
      <c r="E2" s="9" t="s">
        <v>8</v>
      </c>
      <c r="F2" s="9" t="s">
        <v>9</v>
      </c>
      <c r="G2" s="9" t="s">
        <v>10</v>
      </c>
      <c r="H2" s="1" t="s">
        <v>11</v>
      </c>
      <c r="I2" s="1" t="s">
        <v>12</v>
      </c>
      <c r="J2" s="9" t="s">
        <v>13</v>
      </c>
      <c r="K2" s="9" t="s">
        <v>14</v>
      </c>
      <c r="L2" s="1" t="s">
        <v>15</v>
      </c>
      <c r="M2" s="10" t="s">
        <v>0</v>
      </c>
      <c r="N2" s="10" t="s">
        <v>25</v>
      </c>
      <c r="O2" s="10" t="s">
        <v>26</v>
      </c>
      <c r="P2" s="10" t="s">
        <v>1</v>
      </c>
      <c r="Q2" s="10" t="s">
        <v>2</v>
      </c>
      <c r="R2" s="2" t="s">
        <v>3</v>
      </c>
    </row>
    <row r="3" spans="1:18" x14ac:dyDescent="0.3">
      <c r="A3" s="3" t="s">
        <v>17</v>
      </c>
      <c r="B3" s="4" t="str">
        <f t="shared" ref="B3:B8" ca="1" si="0">"PK_BD_"&amp;TEXT(RANDBETWEEN(0,99999),"00000")</f>
        <v>PK_BD_76458</v>
      </c>
      <c r="C3" s="5">
        <v>45570</v>
      </c>
      <c r="D3" s="6" t="s">
        <v>18</v>
      </c>
      <c r="E3" s="6" t="str">
        <f ca="1">"PPT_" &amp; RANDBETWEEN(1,5)</f>
        <v>PPT_4</v>
      </c>
      <c r="F3" s="4" t="str">
        <f ca="1">CHOOSE(RANDBETWEEN(1,11),
"8FB15","8FD25","7FBEU18",
"FB25-12","FD30T-16",
"J2.5XN","H3.0FT",
"FE4P16","FE4P25","FE3D20N")</f>
        <v>H3.0FT</v>
      </c>
      <c r="G3" s="3" t="str">
        <f ca="1">"SN-" &amp; TEXT(TODAY(),"YYYYMM") &amp; "-" &amp; TEXT(RANDBETWEEN(1,99999),"00000")</f>
        <v>SN-202509-46795</v>
      </c>
      <c r="H3" s="6"/>
      <c r="I3" s="6"/>
      <c r="J3" s="4" t="str">
        <f ca="1">CHOOSE(RANDBETWEEN(1,5),"Lithium-ion","Lead–Acid","Diesel","LPG","Gasoline")</f>
        <v>Diesel</v>
      </c>
      <c r="K3" s="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Lithium-ion | 72V | 360Ah | 460 kg</v>
      </c>
      <c r="L3" s="4"/>
      <c r="M3" s="3">
        <f ca="1">RANDBETWEEN(1,5)*10</f>
        <v>30</v>
      </c>
      <c r="N3" s="3">
        <f ca="1">RANDBETWEEN(16,20)*10</f>
        <v>190</v>
      </c>
      <c r="O3" s="3">
        <f ca="1">RANDBETWEEN(6,10)*10</f>
        <v>70</v>
      </c>
      <c r="P3" s="3" t="s">
        <v>19</v>
      </c>
      <c r="Q3" s="6">
        <f ca="1">RANDBETWEEN(11,15)*10</f>
        <v>120</v>
      </c>
      <c r="R3" s="6"/>
    </row>
    <row r="4" spans="1:18" x14ac:dyDescent="0.3">
      <c r="A4" s="3" t="s">
        <v>17</v>
      </c>
      <c r="B4" s="4" t="str">
        <f t="shared" ca="1" si="0"/>
        <v>PK_BD_90595</v>
      </c>
      <c r="C4" s="5">
        <v>45571</v>
      </c>
      <c r="D4" s="6" t="s">
        <v>18</v>
      </c>
      <c r="E4" s="6" t="str">
        <f t="shared" ref="E4:E8" ca="1" si="1">"PPT_" &amp; RANDBETWEEN(1,5)</f>
        <v>PPT_5</v>
      </c>
      <c r="F4" s="4" t="str">
        <f t="shared" ref="F4:F8" ca="1" si="2">CHOOSE(RANDBETWEEN(1,11),
"8FB15","8FD25","7FBEU18",
"FB25-12","FD30T-16",
"J2.5XN","H3.0FT",
"FE4P16","FE4P25","FE3D20N")</f>
        <v>H3.0FT</v>
      </c>
      <c r="G4" s="3" t="str">
        <f t="shared" ref="G4:G8" ca="1" si="3">"SN-" &amp; TEXT(TODAY(),"YYYYMM") &amp; "-" &amp; TEXT(RANDBETWEEN(1,99999),"00000")</f>
        <v>SN-202509-92906</v>
      </c>
      <c r="H4" s="6"/>
      <c r="I4" s="6"/>
      <c r="J4" s="4" t="str">
        <f t="shared" ref="J4:J8" ca="1" si="4">CHOOSE(RANDBETWEEN(1,5),"Lithium-ion","Lead–Acid","Diesel","LPG","Gasoline")</f>
        <v>Diesel</v>
      </c>
      <c r="K4" s="3" t="str">
        <f ca="1">CHOOSE(RANDBETWEEN(1,2),"Lithium-ion","Lead–Acid")
 &amp; " | " &amp;
CHOOSE(RANDBETWEEN(1,4),24,36,48,72) &amp; "V"
 &amp; " | " &amp;
CHOOSE(RANDBETWEEN(1,3),240,360,480) &amp; "Ah"
 &amp; " | " &amp;
RANDBETWEEN(200,600) &amp; " kg"</f>
        <v>Lead–Acid | 36V | 240Ah | 276 kg</v>
      </c>
      <c r="L4" s="4"/>
      <c r="M4" s="3">
        <f t="shared" ref="M4:M8" ca="1" si="5">RANDBETWEEN(1,5)*10</f>
        <v>10</v>
      </c>
      <c r="N4" s="3">
        <f t="shared" ref="N4:N8" ca="1" si="6">RANDBETWEEN(16,20)*10</f>
        <v>200</v>
      </c>
      <c r="O4" s="3">
        <f t="shared" ref="O4:O8" ca="1" si="7">RANDBETWEEN(6,10)*10</f>
        <v>90</v>
      </c>
      <c r="P4" s="3" t="s">
        <v>20</v>
      </c>
      <c r="Q4" s="6">
        <v>25000</v>
      </c>
      <c r="R4" s="6"/>
    </row>
    <row r="5" spans="1:18" x14ac:dyDescent="0.3">
      <c r="A5" s="3" t="s">
        <v>17</v>
      </c>
      <c r="B5" s="4" t="str">
        <f t="shared" ca="1" si="0"/>
        <v>PK_BD_01900</v>
      </c>
      <c r="C5" s="5">
        <v>45572</v>
      </c>
      <c r="D5" s="6" t="s">
        <v>18</v>
      </c>
      <c r="E5" s="6" t="str">
        <f t="shared" ca="1" si="1"/>
        <v>PPT_2</v>
      </c>
      <c r="F5" s="4" t="str">
        <f t="shared" ca="1" si="2"/>
        <v>7FBEU18</v>
      </c>
      <c r="G5" s="3" t="str">
        <f t="shared" ca="1" si="3"/>
        <v>SN-202509-97663</v>
      </c>
      <c r="H5" s="6"/>
      <c r="I5" s="6"/>
      <c r="J5" s="4" t="str">
        <f t="shared" ca="1" si="4"/>
        <v>Lead–Acid</v>
      </c>
      <c r="K5" s="3" t="str">
        <f t="shared" ref="K5:K8" ca="1" si="8">CHOOSE(RANDBETWEEN(1,2),"Lithium-ion","Lead–Acid")
 &amp; " | " &amp;
CHOOSE(RANDBETWEEN(1,4),24,36,48,72) &amp; "V"
 &amp; " | " &amp;
CHOOSE(RANDBETWEEN(1,3),240,360,480) &amp; "Ah"
 &amp; " | " &amp;
RANDBETWEEN(200,600) &amp; " kg"</f>
        <v>Lithium-ion | 48V | 480Ah | 378 kg</v>
      </c>
      <c r="L5" s="4"/>
      <c r="M5" s="3">
        <f t="shared" ca="1" si="5"/>
        <v>40</v>
      </c>
      <c r="N5" s="3">
        <f t="shared" ca="1" si="6"/>
        <v>190</v>
      </c>
      <c r="O5" s="3">
        <f t="shared" ca="1" si="7"/>
        <v>70</v>
      </c>
      <c r="P5" s="3" t="s">
        <v>21</v>
      </c>
      <c r="Q5" s="6">
        <v>25000</v>
      </c>
      <c r="R5" s="6"/>
    </row>
    <row r="6" spans="1:18" x14ac:dyDescent="0.3">
      <c r="A6" s="3" t="s">
        <v>17</v>
      </c>
      <c r="B6" s="4" t="str">
        <f t="shared" ca="1" si="0"/>
        <v>PK_BD_39493</v>
      </c>
      <c r="C6" s="5">
        <v>45573</v>
      </c>
      <c r="D6" s="6" t="s">
        <v>18</v>
      </c>
      <c r="E6" s="6" t="str">
        <f t="shared" ca="1" si="1"/>
        <v>PPT_1</v>
      </c>
      <c r="F6" s="4" t="str">
        <f t="shared" ca="1" si="2"/>
        <v>7FBEU18</v>
      </c>
      <c r="G6" s="3" t="str">
        <f t="shared" ca="1" si="3"/>
        <v>SN-202509-11051</v>
      </c>
      <c r="H6" s="6"/>
      <c r="I6" s="6"/>
      <c r="J6" s="4" t="str">
        <f t="shared" ca="1" si="4"/>
        <v>Gasoline</v>
      </c>
      <c r="K6" s="3" t="str">
        <f t="shared" ca="1" si="8"/>
        <v>Lead–Acid | 48V | 240Ah | 572 kg</v>
      </c>
      <c r="L6" s="4"/>
      <c r="M6" s="3">
        <f t="shared" ca="1" si="5"/>
        <v>50</v>
      </c>
      <c r="N6" s="3">
        <f t="shared" ca="1" si="6"/>
        <v>180</v>
      </c>
      <c r="O6" s="3">
        <f t="shared" ca="1" si="7"/>
        <v>90</v>
      </c>
      <c r="P6" s="3" t="s">
        <v>22</v>
      </c>
      <c r="Q6" s="6">
        <v>25000</v>
      </c>
      <c r="R6" s="6"/>
    </row>
    <row r="7" spans="1:18" x14ac:dyDescent="0.3">
      <c r="A7" s="3" t="s">
        <v>17</v>
      </c>
      <c r="B7" s="4" t="str">
        <f t="shared" ca="1" si="0"/>
        <v>PK_BD_38059</v>
      </c>
      <c r="C7" s="5">
        <v>45574</v>
      </c>
      <c r="D7" s="6" t="s">
        <v>18</v>
      </c>
      <c r="E7" s="6" t="str">
        <f t="shared" ca="1" si="1"/>
        <v>PPT_4</v>
      </c>
      <c r="F7" s="4" t="str">
        <f t="shared" ca="1" si="2"/>
        <v>FB25-12</v>
      </c>
      <c r="G7" s="3" t="str">
        <f t="shared" ca="1" si="3"/>
        <v>SN-202509-43835</v>
      </c>
      <c r="H7" s="6"/>
      <c r="I7" s="6"/>
      <c r="J7" s="4" t="str">
        <f t="shared" ca="1" si="4"/>
        <v>Lead–Acid</v>
      </c>
      <c r="K7" s="3" t="str">
        <f t="shared" ca="1" si="8"/>
        <v>Lithium-ion | 24V | 360Ah | 323 kg</v>
      </c>
      <c r="L7" s="4"/>
      <c r="M7" s="3">
        <f t="shared" ca="1" si="5"/>
        <v>30</v>
      </c>
      <c r="N7" s="3">
        <f t="shared" ca="1" si="6"/>
        <v>180</v>
      </c>
      <c r="O7" s="3">
        <f t="shared" ca="1" si="7"/>
        <v>80</v>
      </c>
      <c r="P7" s="3" t="s">
        <v>23</v>
      </c>
      <c r="Q7" s="6">
        <v>25000</v>
      </c>
      <c r="R7" s="6"/>
    </row>
    <row r="8" spans="1:18" x14ac:dyDescent="0.3">
      <c r="A8" s="3" t="s">
        <v>17</v>
      </c>
      <c r="B8" s="4" t="str">
        <f t="shared" ca="1" si="0"/>
        <v>PK_BD_59227</v>
      </c>
      <c r="C8" s="5">
        <v>45575</v>
      </c>
      <c r="D8" s="6" t="s">
        <v>18</v>
      </c>
      <c r="E8" s="6" t="str">
        <f t="shared" ca="1" si="1"/>
        <v>PPT_5</v>
      </c>
      <c r="F8" s="4" t="str">
        <f t="shared" ca="1" si="2"/>
        <v>FE4P25</v>
      </c>
      <c r="G8" s="3" t="str">
        <f t="shared" ca="1" si="3"/>
        <v>SN-202509-60374</v>
      </c>
      <c r="H8" s="6"/>
      <c r="I8" s="6"/>
      <c r="J8" s="4" t="str">
        <f t="shared" ca="1" si="4"/>
        <v>Gasoline</v>
      </c>
      <c r="K8" s="3" t="str">
        <f t="shared" ca="1" si="8"/>
        <v>Lead–Acid | 72V | 480Ah | 383 kg</v>
      </c>
      <c r="L8" s="4"/>
      <c r="M8" s="3">
        <f t="shared" ca="1" si="5"/>
        <v>40</v>
      </c>
      <c r="N8" s="3">
        <f t="shared" ca="1" si="6"/>
        <v>160</v>
      </c>
      <c r="O8" s="3">
        <f t="shared" ca="1" si="7"/>
        <v>70</v>
      </c>
      <c r="P8" s="3" t="s">
        <v>24</v>
      </c>
      <c r="Q8" s="6">
        <v>25000</v>
      </c>
      <c r="R8" s="6"/>
    </row>
    <row r="9" spans="1:18" x14ac:dyDescent="0.3">
      <c r="B9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2025-08-23T06:10:13Z</dcterms:created>
  <dcterms:modified xsi:type="dcterms:W3CDTF">2025-09-10T23:57:55Z</dcterms:modified>
</cp:coreProperties>
</file>