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<sst xmlns="http://schemas.openxmlformats.org/spreadsheetml/2006/main" count="32">
  <si>
    <t>成分</t>
  </si>
  <si>
    <t>初始特征值</t>
  </si>
  <si>
    <t>提取载荷平方和</t>
  </si>
  <si>
    <t>旋转载荷平方和</t>
  </si>
  <si>
    <t>总计</t>
  </si>
  <si>
    <t>方差百分比</t>
  </si>
  <si>
    <t>累积 %</t>
  </si>
  <si>
    <t>d31</t>
  </si>
  <si>
    <t>d32</t>
  </si>
  <si>
    <t>d33</t>
  </si>
  <si>
    <t>d34</t>
  </si>
  <si>
    <t>d5</t>
  </si>
  <si>
    <t>d71</t>
  </si>
  <si>
    <t>d72</t>
  </si>
  <si>
    <t>d81</t>
  </si>
  <si>
    <t>d82</t>
  </si>
  <si>
    <t>d91</t>
  </si>
  <si>
    <t>d92</t>
  </si>
  <si>
    <t>d101</t>
  </si>
  <si>
    <t>d11a</t>
  </si>
  <si>
    <t>d11b</t>
  </si>
  <si>
    <t>d11c</t>
  </si>
  <si>
    <t>d11d</t>
  </si>
  <si>
    <t>d11e</t>
  </si>
  <si>
    <t>d11f</t>
  </si>
  <si>
    <t>d11g</t>
  </si>
  <si>
    <t>d11h</t>
  </si>
  <si>
    <t>d12</t>
  </si>
  <si>
    <t>f11</t>
  </si>
  <si>
    <t>f34</t>
  </si>
  <si>
    <t>f41</t>
  </si>
  <si>
    <t>f61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</si>
</sst>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1" borderId="1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9" borderId="1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25" borderId="21" applyNumberFormat="0" applyAlignment="0" applyProtection="0">
      <alignment vertical="center"/>
    </xf>
    <xf numFmtId="0" fontId="16" fillId="25" borderId="16" applyNumberFormat="0" applyAlignment="0" applyProtection="0">
      <alignment vertical="center"/>
    </xf>
    <xf numFmtId="0" fontId="22" fillId="35" borderId="2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1" fillId="3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right" vertical="center" wrapText="1"/>
    </xf>
    <xf numFmtId="0" fontId="1" fillId="4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0" fontId="1" fillId="4" borderId="4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176" fontId="1" fillId="3" borderId="2" xfId="0" applyNumberFormat="1" applyFont="1" applyFill="1" applyBorder="1" applyAlignment="1">
      <alignment wrapText="1"/>
    </xf>
    <xf numFmtId="0" fontId="1" fillId="4" borderId="11" xfId="0" applyFont="1" applyFill="1" applyBorder="1" applyAlignment="1">
      <alignment horizontal="right" vertical="center" wrapText="1"/>
    </xf>
    <xf numFmtId="176" fontId="1" fillId="3" borderId="2" xfId="0" applyNumberFormat="1" applyFont="1" applyFill="1" applyBorder="1" applyAlignment="1">
      <alignment vertical="top" wrapText="1"/>
    </xf>
    <xf numFmtId="176" fontId="1" fillId="3" borderId="7" xfId="0" applyNumberFormat="1" applyFont="1" applyFill="1" applyBorder="1" applyAlignment="1">
      <alignment vertical="top" wrapText="1"/>
    </xf>
    <xf numFmtId="0" fontId="2" fillId="4" borderId="11" xfId="0" applyFont="1" applyFill="1" applyBorder="1" applyAlignment="1">
      <alignment vertical="center" wrapText="1"/>
    </xf>
    <xf numFmtId="0" fontId="0" fillId="4" borderId="12" xfId="0" applyFill="1" applyBorder="1">
      <alignment vertical="center"/>
    </xf>
    <xf numFmtId="176" fontId="1" fillId="3" borderId="8" xfId="0" applyNumberFormat="1" applyFont="1" applyFill="1" applyBorder="1" applyAlignment="1">
      <alignment vertical="top" wrapText="1"/>
    </xf>
    <xf numFmtId="176" fontId="0" fillId="2" borderId="13" xfId="0" applyNumberFormat="1" applyFill="1" applyBorder="1">
      <alignment vertical="center"/>
    </xf>
    <xf numFmtId="176" fontId="1" fillId="0" borderId="1" xfId="0" applyNumberFormat="1" applyFont="1" applyFill="1" applyBorder="1" applyAlignment="1">
      <alignment vertical="top" wrapText="1"/>
    </xf>
    <xf numFmtId="176" fontId="0" fillId="0" borderId="1" xfId="0" applyNumberFormat="1" applyFill="1" applyBorder="1">
      <alignment vertical="center"/>
    </xf>
    <xf numFmtId="176" fontId="0" fillId="2" borderId="14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8"/>
  <sheetViews>
    <sheetView tabSelected="1" topLeftCell="U24" workbookViewId="0">
      <selection activeCell="AC3" sqref="AC3:AE27"/>
    </sheetView>
  </sheetViews>
  <sheetFormatPr defaultColWidth="9" defaultRowHeight="13.5"/>
  <cols>
    <col min="2" max="2" width="12.625"/>
    <col min="21" max="28" width="13.75"/>
    <col min="29" max="29" width="13.75"/>
    <col min="30" max="30" width="13.75" style="1"/>
    <col min="31" max="31" width="13.75" style="2"/>
    <col min="32" max="32" width="12.625"/>
  </cols>
  <sheetData>
    <row r="1" ht="18" customHeight="1" spans="1:20">
      <c r="A1" s="3"/>
      <c r="B1" s="4" t="s">
        <v>0</v>
      </c>
      <c r="C1" s="4"/>
      <c r="D1" s="4"/>
      <c r="E1" s="4"/>
      <c r="F1" s="4"/>
      <c r="G1" s="4"/>
      <c r="H1" s="4"/>
      <c r="I1" s="4"/>
      <c r="J1" s="5" t="s">
        <v>0</v>
      </c>
      <c r="K1" s="13" t="s">
        <v>1</v>
      </c>
      <c r="L1" s="13"/>
      <c r="M1" s="13"/>
      <c r="N1" s="13" t="s">
        <v>2</v>
      </c>
      <c r="O1" s="13"/>
      <c r="P1" s="13"/>
      <c r="Q1" s="23" t="s">
        <v>3</v>
      </c>
      <c r="R1" s="23"/>
      <c r="S1" s="23"/>
      <c r="T1" s="3"/>
    </row>
    <row r="2" ht="15" spans="1:32">
      <c r="A2" s="5"/>
      <c r="B2" s="6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14">
        <v>8</v>
      </c>
      <c r="J2" s="5"/>
      <c r="K2" s="15" t="s">
        <v>4</v>
      </c>
      <c r="L2" s="15" t="s">
        <v>5</v>
      </c>
      <c r="M2" s="15" t="s">
        <v>6</v>
      </c>
      <c r="N2" s="16" t="s">
        <v>4</v>
      </c>
      <c r="O2" s="16" t="s">
        <v>5</v>
      </c>
      <c r="P2" s="16" t="s">
        <v>6</v>
      </c>
      <c r="Q2" s="16" t="s">
        <v>4</v>
      </c>
      <c r="R2" s="16" t="s">
        <v>5</v>
      </c>
      <c r="S2" s="24" t="s">
        <v>6</v>
      </c>
      <c r="T2" s="25"/>
      <c r="U2" s="2"/>
      <c r="V2" s="2"/>
      <c r="W2" s="2"/>
      <c r="X2" s="2"/>
      <c r="Y2" s="2"/>
      <c r="Z2" s="2"/>
      <c r="AA2" s="2"/>
      <c r="AB2" s="2"/>
      <c r="AC2" s="2"/>
      <c r="AD2" s="32"/>
      <c r="AF2">
        <f>SUM(AD:AD)</f>
        <v>11.957826042985</v>
      </c>
    </row>
    <row r="3" ht="14.25" spans="1:31">
      <c r="A3" s="8" t="s">
        <v>7</v>
      </c>
      <c r="B3" s="9">
        <v>0.327</v>
      </c>
      <c r="C3" s="9">
        <v>-0.387</v>
      </c>
      <c r="D3" s="9">
        <v>0.21</v>
      </c>
      <c r="E3" s="9">
        <v>0.292</v>
      </c>
      <c r="F3" s="9">
        <v>0.18</v>
      </c>
      <c r="G3" s="9">
        <v>0.21</v>
      </c>
      <c r="H3" s="9">
        <v>-0.173</v>
      </c>
      <c r="I3" s="17">
        <v>0.042</v>
      </c>
      <c r="J3" s="8">
        <v>1</v>
      </c>
      <c r="K3" s="18">
        <v>3.74</v>
      </c>
      <c r="L3" s="18">
        <v>14.96</v>
      </c>
      <c r="M3" s="18">
        <v>14.96</v>
      </c>
      <c r="N3" s="18">
        <v>3.74</v>
      </c>
      <c r="O3" s="18">
        <v>14.96</v>
      </c>
      <c r="P3" s="18">
        <v>14.96</v>
      </c>
      <c r="Q3" s="18">
        <v>2.336</v>
      </c>
      <c r="R3" s="18">
        <v>9.342</v>
      </c>
      <c r="S3" s="26">
        <v>9.342</v>
      </c>
      <c r="T3" s="27" t="s">
        <v>7</v>
      </c>
      <c r="U3" s="2">
        <f>B3/SQRT(3.74)</f>
        <v>0.169087674628371</v>
      </c>
      <c r="V3" s="2">
        <f>C3/SQRT(2.116)</f>
        <v>-0.266043794453296</v>
      </c>
      <c r="W3" s="2">
        <f>D3/SQRT(1.775)</f>
        <v>0.157623191258568</v>
      </c>
      <c r="X3" s="2">
        <f>E3/SQRT(1.309)</f>
        <v>0.255219014979946</v>
      </c>
      <c r="Y3" s="2">
        <f>F3/SQRT(1.161)</f>
        <v>0.167053813916911</v>
      </c>
      <c r="Z3" s="2">
        <f>G3/SQRT(1.036)</f>
        <v>0.206319091621613</v>
      </c>
      <c r="AA3" s="2">
        <f>H3/SQRT(1.031)</f>
        <v>-0.170379276800738</v>
      </c>
      <c r="AB3" s="2">
        <f>I3/SQRT(1.006)</f>
        <v>0.0418745641798038</v>
      </c>
      <c r="AC3" s="33" t="s">
        <v>7</v>
      </c>
      <c r="AD3" s="34">
        <f>(B3*14.96+C3*8.465+D3*7.102+E3*5.234+F3*4.643+G3*4.143+H3*4.123+I3*4.026)/SUM(L3:L10)</f>
        <v>0.110013966904509</v>
      </c>
      <c r="AE3" s="2">
        <f>AD3/11.95782604</f>
        <v>0.00920016452292434</v>
      </c>
    </row>
    <row r="4" spans="1:31">
      <c r="A4" s="10" t="s">
        <v>8</v>
      </c>
      <c r="B4" s="9">
        <v>0.271</v>
      </c>
      <c r="C4" s="9">
        <v>-0.145</v>
      </c>
      <c r="D4" s="9">
        <v>-0.045</v>
      </c>
      <c r="E4" s="9">
        <v>0.401</v>
      </c>
      <c r="F4" s="9">
        <v>0.282</v>
      </c>
      <c r="G4" s="9">
        <v>0.443</v>
      </c>
      <c r="H4" s="9">
        <v>-0.261</v>
      </c>
      <c r="I4" s="17">
        <v>0.062</v>
      </c>
      <c r="J4" s="10">
        <v>2</v>
      </c>
      <c r="K4" s="18">
        <v>2.116</v>
      </c>
      <c r="L4" s="18">
        <v>8.465</v>
      </c>
      <c r="M4" s="18">
        <v>23.426</v>
      </c>
      <c r="N4" s="18">
        <v>2.116</v>
      </c>
      <c r="O4" s="18">
        <v>8.465</v>
      </c>
      <c r="P4" s="18">
        <v>23.426</v>
      </c>
      <c r="Q4" s="18">
        <v>2.121</v>
      </c>
      <c r="R4" s="18">
        <v>8.483</v>
      </c>
      <c r="S4" s="26">
        <v>17.825</v>
      </c>
      <c r="T4" s="28" t="s">
        <v>8</v>
      </c>
      <c r="U4" s="2">
        <f t="shared" ref="U4:U27" si="0">B4/SQRT(3.74)</f>
        <v>0.14013076398865</v>
      </c>
      <c r="V4" s="2">
        <f t="shared" ref="V4:V27" si="1">C4/SQRT(2.116)</f>
        <v>-0.0996804914618293</v>
      </c>
      <c r="W4" s="2">
        <f t="shared" ref="W4:W27" si="2">D4/SQRT(1.775)</f>
        <v>-0.0337763981268361</v>
      </c>
      <c r="X4" s="2">
        <f t="shared" ref="X4:X27" si="3">E4/SQRT(1.309)</f>
        <v>0.350489126736159</v>
      </c>
      <c r="Y4" s="2">
        <f t="shared" ref="Y4:Y27" si="4">F4/SQRT(1.161)</f>
        <v>0.261717641803161</v>
      </c>
      <c r="Z4" s="2">
        <f t="shared" ref="Z4:Z27" si="5">G4/SQRT(1.036)</f>
        <v>0.435235036135117</v>
      </c>
      <c r="AA4" s="2">
        <f t="shared" ref="AA4:AA27" si="6">H4/SQRT(1.031)</f>
        <v>-0.257046192167588</v>
      </c>
      <c r="AB4" s="2">
        <f t="shared" ref="AB4:AB27" si="7">I4/SQRT(1.006)</f>
        <v>0.0618148328368533</v>
      </c>
      <c r="AC4" s="33" t="s">
        <v>8</v>
      </c>
      <c r="AD4" s="34">
        <f t="shared" ref="AD4:AD27" si="8">(B4*14.96+C4*8.465+D4*7.102+E4*5.234+F4*4.643+G4*4.143+H4*4.123+I4*4.026)/SUM(L4:L11)</f>
        <v>0.166374237108943</v>
      </c>
      <c r="AE4" s="2">
        <f t="shared" ref="AE4:AE27" si="9">AD4/11.95782604</f>
        <v>0.0139134184217438</v>
      </c>
    </row>
    <row r="5" spans="1:31">
      <c r="A5" s="10" t="s">
        <v>9</v>
      </c>
      <c r="B5" s="9">
        <v>0.083</v>
      </c>
      <c r="C5" s="9">
        <v>-0.201</v>
      </c>
      <c r="D5" s="9">
        <v>0.33</v>
      </c>
      <c r="E5" s="9">
        <v>0.138</v>
      </c>
      <c r="F5" s="9">
        <v>-0.187</v>
      </c>
      <c r="G5" s="9">
        <v>0.501</v>
      </c>
      <c r="H5" s="9">
        <v>0.306</v>
      </c>
      <c r="I5" s="17">
        <v>-0.133</v>
      </c>
      <c r="J5" s="10">
        <v>3</v>
      </c>
      <c r="K5" s="18">
        <v>1.775</v>
      </c>
      <c r="L5" s="18">
        <v>7.102</v>
      </c>
      <c r="M5" s="18">
        <v>30.527</v>
      </c>
      <c r="N5" s="18">
        <v>1.775</v>
      </c>
      <c r="O5" s="18">
        <v>7.102</v>
      </c>
      <c r="P5" s="18">
        <v>30.527</v>
      </c>
      <c r="Q5" s="18">
        <v>2.087</v>
      </c>
      <c r="R5" s="18">
        <v>8.349</v>
      </c>
      <c r="S5" s="26">
        <v>26.175</v>
      </c>
      <c r="T5" s="28" t="s">
        <v>9</v>
      </c>
      <c r="U5" s="2">
        <f t="shared" si="0"/>
        <v>0.0429182782695866</v>
      </c>
      <c r="V5" s="2">
        <f t="shared" si="1"/>
        <v>-0.138177784716053</v>
      </c>
      <c r="W5" s="2">
        <f t="shared" si="2"/>
        <v>0.247693586263465</v>
      </c>
      <c r="X5" s="2">
        <f t="shared" si="3"/>
        <v>0.1206172057097</v>
      </c>
      <c r="Y5" s="2">
        <f t="shared" si="4"/>
        <v>-0.173550351124791</v>
      </c>
      <c r="Z5" s="2">
        <f t="shared" si="5"/>
        <v>0.492218404297277</v>
      </c>
      <c r="AA5" s="2">
        <f t="shared" si="6"/>
        <v>0.301364501161999</v>
      </c>
      <c r="AB5" s="2">
        <f t="shared" si="7"/>
        <v>-0.132602786569379</v>
      </c>
      <c r="AC5" s="33" t="s">
        <v>9</v>
      </c>
      <c r="AD5" s="34">
        <f t="shared" si="8"/>
        <v>0.123222110634602</v>
      </c>
      <c r="AE5" s="2">
        <f t="shared" si="9"/>
        <v>0.0103047251417116</v>
      </c>
    </row>
    <row r="6" spans="1:31">
      <c r="A6" s="10" t="s">
        <v>10</v>
      </c>
      <c r="B6" s="9">
        <v>0.05</v>
      </c>
      <c r="C6" s="9">
        <v>-0.177</v>
      </c>
      <c r="D6" s="9">
        <v>0.08</v>
      </c>
      <c r="E6" s="9">
        <v>-0.082</v>
      </c>
      <c r="F6" s="9">
        <v>-0.097</v>
      </c>
      <c r="G6" s="9">
        <v>-0.249</v>
      </c>
      <c r="H6" s="9">
        <v>0.344</v>
      </c>
      <c r="I6" s="17">
        <v>0.356</v>
      </c>
      <c r="J6" s="10">
        <v>4</v>
      </c>
      <c r="K6" s="18">
        <v>1.309</v>
      </c>
      <c r="L6" s="18">
        <v>5.234</v>
      </c>
      <c r="M6" s="18">
        <v>35.762</v>
      </c>
      <c r="N6" s="18">
        <v>1.309</v>
      </c>
      <c r="O6" s="18">
        <v>5.234</v>
      </c>
      <c r="P6" s="18">
        <v>35.762</v>
      </c>
      <c r="Q6" s="18">
        <v>1.766</v>
      </c>
      <c r="R6" s="18">
        <v>7.063</v>
      </c>
      <c r="S6" s="26">
        <v>33.238</v>
      </c>
      <c r="T6" s="28" t="s">
        <v>10</v>
      </c>
      <c r="U6" s="2">
        <f t="shared" si="0"/>
        <v>0.025854384499751</v>
      </c>
      <c r="V6" s="2">
        <f t="shared" si="1"/>
        <v>-0.121678944749957</v>
      </c>
      <c r="W6" s="2">
        <f t="shared" si="2"/>
        <v>0.0600469300032641</v>
      </c>
      <c r="X6" s="2">
        <f t="shared" si="3"/>
        <v>-0.071671093247793</v>
      </c>
      <c r="Y6" s="2">
        <f t="shared" si="4"/>
        <v>-0.0900234441663356</v>
      </c>
      <c r="Z6" s="2">
        <f t="shared" si="5"/>
        <v>-0.244635494351341</v>
      </c>
      <c r="AA6" s="2">
        <f t="shared" si="6"/>
        <v>0.338788850979503</v>
      </c>
      <c r="AB6" s="2">
        <f t="shared" si="7"/>
        <v>0.35493678209548</v>
      </c>
      <c r="AC6" s="33" t="s">
        <v>10</v>
      </c>
      <c r="AD6" s="34">
        <f t="shared" si="8"/>
        <v>0.02269686901341</v>
      </c>
      <c r="AE6" s="2">
        <f t="shared" si="9"/>
        <v>0.00189807653477203</v>
      </c>
    </row>
    <row r="7" spans="1:31">
      <c r="A7" s="10" t="s">
        <v>11</v>
      </c>
      <c r="B7" s="9">
        <v>0.03</v>
      </c>
      <c r="C7" s="9">
        <v>-0.133</v>
      </c>
      <c r="D7" s="9">
        <v>0.231</v>
      </c>
      <c r="E7" s="9">
        <v>-0.053</v>
      </c>
      <c r="F7" s="9">
        <v>-0.22</v>
      </c>
      <c r="G7" s="9">
        <v>0.268</v>
      </c>
      <c r="H7" s="9">
        <v>0.531</v>
      </c>
      <c r="I7" s="17">
        <v>-0.215</v>
      </c>
      <c r="J7" s="10">
        <v>5</v>
      </c>
      <c r="K7" s="18">
        <v>1.161</v>
      </c>
      <c r="L7" s="18">
        <v>4.643</v>
      </c>
      <c r="M7" s="18">
        <v>40.405</v>
      </c>
      <c r="N7" s="18">
        <v>1.161</v>
      </c>
      <c r="O7" s="18">
        <v>4.643</v>
      </c>
      <c r="P7" s="18">
        <v>40.405</v>
      </c>
      <c r="Q7" s="18">
        <v>1.406</v>
      </c>
      <c r="R7" s="18">
        <v>5.626</v>
      </c>
      <c r="S7" s="26">
        <v>38.863</v>
      </c>
      <c r="T7" s="28" t="s">
        <v>11</v>
      </c>
      <c r="U7" s="2">
        <f t="shared" si="0"/>
        <v>0.0155126306998506</v>
      </c>
      <c r="V7" s="2">
        <f t="shared" si="1"/>
        <v>-0.0914310714787814</v>
      </c>
      <c r="W7" s="2">
        <f t="shared" si="2"/>
        <v>0.173385510384425</v>
      </c>
      <c r="X7" s="2">
        <f t="shared" si="3"/>
        <v>-0.0463239992943052</v>
      </c>
      <c r="Y7" s="2">
        <f t="shared" si="4"/>
        <v>-0.204176883676225</v>
      </c>
      <c r="Z7" s="2">
        <f t="shared" si="5"/>
        <v>0.263302459783773</v>
      </c>
      <c r="AA7" s="2">
        <f t="shared" si="6"/>
        <v>0.522956046134058</v>
      </c>
      <c r="AB7" s="2">
        <f t="shared" si="7"/>
        <v>-0.214357888063281</v>
      </c>
      <c r="AC7" s="33" t="s">
        <v>11</v>
      </c>
      <c r="AD7" s="34">
        <f t="shared" si="8"/>
        <v>0.0660779572431599</v>
      </c>
      <c r="AE7" s="2">
        <f t="shared" si="9"/>
        <v>0.00552591725470191</v>
      </c>
    </row>
    <row r="8" spans="1:31">
      <c r="A8" s="10" t="s">
        <v>12</v>
      </c>
      <c r="B8" s="9">
        <v>0.371</v>
      </c>
      <c r="C8" s="9">
        <v>0.584</v>
      </c>
      <c r="D8" s="9">
        <v>0.145</v>
      </c>
      <c r="E8" s="9">
        <v>0.032</v>
      </c>
      <c r="F8" s="9">
        <v>-0.097</v>
      </c>
      <c r="G8" s="9">
        <v>0.079</v>
      </c>
      <c r="H8" s="9">
        <v>0.051</v>
      </c>
      <c r="I8" s="17">
        <v>-0.055</v>
      </c>
      <c r="J8" s="10">
        <v>6</v>
      </c>
      <c r="K8" s="18">
        <v>1.036</v>
      </c>
      <c r="L8" s="18">
        <v>4.143</v>
      </c>
      <c r="M8" s="18">
        <v>44.548</v>
      </c>
      <c r="N8" s="18">
        <v>1.036</v>
      </c>
      <c r="O8" s="18">
        <v>4.143</v>
      </c>
      <c r="P8" s="18">
        <v>44.548</v>
      </c>
      <c r="Q8" s="18">
        <v>1.273</v>
      </c>
      <c r="R8" s="18">
        <v>5.092</v>
      </c>
      <c r="S8" s="26">
        <v>43.956</v>
      </c>
      <c r="T8" s="28" t="s">
        <v>12</v>
      </c>
      <c r="U8" s="2">
        <f t="shared" si="0"/>
        <v>0.191839532988152</v>
      </c>
      <c r="V8" s="2">
        <f t="shared" si="1"/>
        <v>0.401471772508333</v>
      </c>
      <c r="W8" s="2">
        <f t="shared" si="2"/>
        <v>0.108835060630916</v>
      </c>
      <c r="X8" s="2">
        <f t="shared" si="3"/>
        <v>0.02796920712109</v>
      </c>
      <c r="Y8" s="2">
        <f t="shared" si="4"/>
        <v>-0.0900234441663356</v>
      </c>
      <c r="Z8" s="2">
        <f t="shared" si="5"/>
        <v>0.0776152773243211</v>
      </c>
      <c r="AA8" s="2">
        <f t="shared" si="6"/>
        <v>0.0502274168603332</v>
      </c>
      <c r="AB8" s="2">
        <f t="shared" si="7"/>
        <v>-0.0548357388068859</v>
      </c>
      <c r="AC8" s="33" t="s">
        <v>12</v>
      </c>
      <c r="AD8" s="34">
        <f t="shared" si="8"/>
        <v>0.378178834385942</v>
      </c>
      <c r="AE8" s="2">
        <f t="shared" si="9"/>
        <v>0.0316260525216624</v>
      </c>
    </row>
    <row r="9" spans="1:31">
      <c r="A9" s="10" t="s">
        <v>13</v>
      </c>
      <c r="B9" s="9">
        <v>0.422</v>
      </c>
      <c r="C9" s="9">
        <v>0.596</v>
      </c>
      <c r="D9" s="9">
        <v>0.287</v>
      </c>
      <c r="E9" s="9">
        <v>-0.053</v>
      </c>
      <c r="F9" s="9">
        <v>-0.037</v>
      </c>
      <c r="G9" s="9">
        <v>0.035</v>
      </c>
      <c r="H9" s="9">
        <v>0.076</v>
      </c>
      <c r="I9" s="17">
        <v>-0.016</v>
      </c>
      <c r="J9" s="10">
        <v>7</v>
      </c>
      <c r="K9" s="18">
        <v>1.031</v>
      </c>
      <c r="L9" s="18">
        <v>4.123</v>
      </c>
      <c r="M9" s="18">
        <v>48.671</v>
      </c>
      <c r="N9" s="18">
        <v>1.031</v>
      </c>
      <c r="O9" s="18">
        <v>4.123</v>
      </c>
      <c r="P9" s="18">
        <v>48.671</v>
      </c>
      <c r="Q9" s="18">
        <v>1.162</v>
      </c>
      <c r="R9" s="18">
        <v>4.647</v>
      </c>
      <c r="S9" s="26">
        <v>48.602</v>
      </c>
      <c r="T9" s="28" t="s">
        <v>13</v>
      </c>
      <c r="U9" s="2">
        <f t="shared" si="0"/>
        <v>0.218211005177898</v>
      </c>
      <c r="V9" s="2">
        <f t="shared" si="1"/>
        <v>0.409721192491381</v>
      </c>
      <c r="W9" s="2">
        <f t="shared" si="2"/>
        <v>0.21541836138671</v>
      </c>
      <c r="X9" s="2">
        <f t="shared" si="3"/>
        <v>-0.0463239992943052</v>
      </c>
      <c r="Y9" s="2">
        <f t="shared" si="4"/>
        <v>-0.0343388395273651</v>
      </c>
      <c r="Z9" s="2">
        <f t="shared" si="5"/>
        <v>0.0343865152702688</v>
      </c>
      <c r="AA9" s="2">
        <f t="shared" si="6"/>
        <v>0.0748486996350064</v>
      </c>
      <c r="AB9" s="2">
        <f t="shared" si="7"/>
        <v>-0.0159522149256396</v>
      </c>
      <c r="AC9" s="33" t="s">
        <v>13</v>
      </c>
      <c r="AD9" s="34">
        <f t="shared" si="8"/>
        <v>0.450855935926464</v>
      </c>
      <c r="AE9" s="2">
        <f t="shared" si="9"/>
        <v>0.0377038380068677</v>
      </c>
    </row>
    <row r="10" spans="1:31">
      <c r="A10" s="10" t="s">
        <v>14</v>
      </c>
      <c r="B10" s="9">
        <v>0.35</v>
      </c>
      <c r="C10" s="9">
        <v>0.55</v>
      </c>
      <c r="D10" s="9">
        <v>0.176</v>
      </c>
      <c r="E10" s="9">
        <v>0.095</v>
      </c>
      <c r="F10" s="9">
        <v>0.166</v>
      </c>
      <c r="G10" s="9">
        <v>0.051</v>
      </c>
      <c r="H10" s="9">
        <v>-0.089</v>
      </c>
      <c r="I10" s="17">
        <v>0.018</v>
      </c>
      <c r="J10" s="10">
        <v>8</v>
      </c>
      <c r="K10" s="18">
        <v>1.006</v>
      </c>
      <c r="L10" s="18">
        <v>4.026</v>
      </c>
      <c r="M10" s="18">
        <v>52.697</v>
      </c>
      <c r="N10" s="18">
        <v>1.006</v>
      </c>
      <c r="O10" s="18">
        <v>4.026</v>
      </c>
      <c r="P10" s="18">
        <v>52.697</v>
      </c>
      <c r="Q10" s="18">
        <v>1.024</v>
      </c>
      <c r="R10" s="18">
        <v>4.094</v>
      </c>
      <c r="S10" s="26">
        <v>52.697</v>
      </c>
      <c r="T10" s="28" t="s">
        <v>14</v>
      </c>
      <c r="U10" s="2">
        <f t="shared" si="0"/>
        <v>0.180980691498257</v>
      </c>
      <c r="V10" s="2">
        <f t="shared" si="1"/>
        <v>0.378098415889698</v>
      </c>
      <c r="W10" s="2">
        <f t="shared" si="2"/>
        <v>0.132103246007181</v>
      </c>
      <c r="X10" s="2">
        <f t="shared" si="3"/>
        <v>0.0830335836407358</v>
      </c>
      <c r="Y10" s="2">
        <f t="shared" si="4"/>
        <v>0.154060739501152</v>
      </c>
      <c r="Z10" s="2">
        <f t="shared" si="5"/>
        <v>0.050106065108106</v>
      </c>
      <c r="AA10" s="2">
        <f t="shared" si="6"/>
        <v>-0.0876517666778364</v>
      </c>
      <c r="AB10" s="2">
        <f t="shared" si="7"/>
        <v>0.0179462417913445</v>
      </c>
      <c r="AC10" s="33" t="s">
        <v>14</v>
      </c>
      <c r="AD10" s="34">
        <f t="shared" si="8"/>
        <v>0.432538564109762</v>
      </c>
      <c r="AE10" s="2">
        <f t="shared" si="9"/>
        <v>0.0361720067395931</v>
      </c>
    </row>
    <row r="11" ht="15.75" spans="1:31">
      <c r="A11" s="10" t="s">
        <v>15</v>
      </c>
      <c r="B11" s="9">
        <v>0.341</v>
      </c>
      <c r="C11" s="9">
        <v>0.596</v>
      </c>
      <c r="D11" s="9">
        <v>0.294</v>
      </c>
      <c r="E11" s="9">
        <v>-0.009</v>
      </c>
      <c r="F11" s="9">
        <v>0.19</v>
      </c>
      <c r="G11" s="9">
        <v>-0.005</v>
      </c>
      <c r="H11" s="9">
        <v>-0.019</v>
      </c>
      <c r="I11" s="17">
        <v>0.026</v>
      </c>
      <c r="J11" s="10">
        <v>9</v>
      </c>
      <c r="K11" s="18">
        <v>0.971</v>
      </c>
      <c r="L11" s="18">
        <v>3.882</v>
      </c>
      <c r="M11" s="18">
        <v>56.579</v>
      </c>
      <c r="N11" s="19"/>
      <c r="O11" s="19"/>
      <c r="P11" s="19"/>
      <c r="Q11" s="19"/>
      <c r="R11" s="19"/>
      <c r="S11" s="29"/>
      <c r="T11" s="28" t="s">
        <v>15</v>
      </c>
      <c r="U11" s="2">
        <f t="shared" si="0"/>
        <v>0.176326902288302</v>
      </c>
      <c r="V11" s="2">
        <f t="shared" si="1"/>
        <v>0.409721192491381</v>
      </c>
      <c r="W11" s="2">
        <f t="shared" si="2"/>
        <v>0.220672467761996</v>
      </c>
      <c r="X11" s="2">
        <f t="shared" si="3"/>
        <v>-0.00786633950280655</v>
      </c>
      <c r="Y11" s="2">
        <f t="shared" si="4"/>
        <v>0.17633458135674</v>
      </c>
      <c r="Z11" s="2">
        <f t="shared" si="5"/>
        <v>-0.00491235932432412</v>
      </c>
      <c r="AA11" s="2">
        <f t="shared" si="6"/>
        <v>-0.0187121749087516</v>
      </c>
      <c r="AB11" s="2">
        <f t="shared" si="7"/>
        <v>0.0259223492541643</v>
      </c>
      <c r="AC11" s="33" t="s">
        <v>15</v>
      </c>
      <c r="AD11" s="34">
        <f t="shared" si="8"/>
        <v>0.479383171402383</v>
      </c>
      <c r="AE11" s="2">
        <f t="shared" si="9"/>
        <v>0.0400894920028777</v>
      </c>
    </row>
    <row r="12" ht="15.75" spans="1:31">
      <c r="A12" s="10" t="s">
        <v>16</v>
      </c>
      <c r="B12" s="9">
        <v>0.536</v>
      </c>
      <c r="C12" s="9">
        <v>-0.237</v>
      </c>
      <c r="D12" s="9">
        <v>-0.002</v>
      </c>
      <c r="E12" s="9">
        <v>-0.421</v>
      </c>
      <c r="F12" s="9">
        <v>0.343</v>
      </c>
      <c r="G12" s="9">
        <v>0.073</v>
      </c>
      <c r="H12" s="9">
        <v>0.051</v>
      </c>
      <c r="I12" s="17">
        <v>-0.006</v>
      </c>
      <c r="J12" s="10">
        <v>10</v>
      </c>
      <c r="K12" s="18">
        <v>0.922</v>
      </c>
      <c r="L12" s="18">
        <v>3.689</v>
      </c>
      <c r="M12" s="18">
        <v>60.268</v>
      </c>
      <c r="N12" s="19"/>
      <c r="O12" s="19"/>
      <c r="P12" s="19"/>
      <c r="Q12" s="19"/>
      <c r="R12" s="19"/>
      <c r="S12" s="29"/>
      <c r="T12" s="28" t="s">
        <v>16</v>
      </c>
      <c r="U12" s="2">
        <f t="shared" si="0"/>
        <v>0.27715900183733</v>
      </c>
      <c r="V12" s="2">
        <f t="shared" si="1"/>
        <v>-0.162926044665197</v>
      </c>
      <c r="W12" s="2">
        <f t="shared" si="2"/>
        <v>-0.0015011732500816</v>
      </c>
      <c r="X12" s="2">
        <f t="shared" si="3"/>
        <v>-0.36796988118684</v>
      </c>
      <c r="Y12" s="2">
        <f t="shared" si="4"/>
        <v>0.318330323186114</v>
      </c>
      <c r="Z12" s="2">
        <f t="shared" si="5"/>
        <v>0.0717204461351322</v>
      </c>
      <c r="AA12" s="2">
        <f t="shared" si="6"/>
        <v>0.0502274168603332</v>
      </c>
      <c r="AB12" s="2">
        <f t="shared" si="7"/>
        <v>-0.00598208059711483</v>
      </c>
      <c r="AC12" s="33" t="s">
        <v>16</v>
      </c>
      <c r="AD12" s="34">
        <f t="shared" si="8"/>
        <v>0.224865748182166</v>
      </c>
      <c r="AE12" s="2">
        <f t="shared" si="9"/>
        <v>0.0188049021143116</v>
      </c>
    </row>
    <row r="13" ht="15.75" spans="1:31">
      <c r="A13" s="10" t="s">
        <v>17</v>
      </c>
      <c r="B13" s="9">
        <v>0.325</v>
      </c>
      <c r="C13" s="9">
        <v>-0.18</v>
      </c>
      <c r="D13" s="9">
        <v>0.18</v>
      </c>
      <c r="E13" s="9">
        <v>-0.532</v>
      </c>
      <c r="F13" s="9">
        <v>0.393</v>
      </c>
      <c r="G13" s="9">
        <v>-0.011</v>
      </c>
      <c r="H13" s="9">
        <v>0.001</v>
      </c>
      <c r="I13" s="17">
        <v>0.1</v>
      </c>
      <c r="J13" s="10">
        <v>11</v>
      </c>
      <c r="K13" s="18">
        <v>0.917</v>
      </c>
      <c r="L13" s="18">
        <v>3.668</v>
      </c>
      <c r="M13" s="18">
        <v>63.936</v>
      </c>
      <c r="N13" s="19"/>
      <c r="O13" s="19"/>
      <c r="P13" s="19"/>
      <c r="Q13" s="19"/>
      <c r="R13" s="19"/>
      <c r="S13" s="29"/>
      <c r="T13" s="28" t="s">
        <v>17</v>
      </c>
      <c r="U13" s="2">
        <f t="shared" si="0"/>
        <v>0.168053499248381</v>
      </c>
      <c r="V13" s="2">
        <f t="shared" si="1"/>
        <v>-0.123741299745719</v>
      </c>
      <c r="W13" s="2">
        <f t="shared" si="2"/>
        <v>0.135105592507344</v>
      </c>
      <c r="X13" s="2">
        <f t="shared" si="3"/>
        <v>-0.464988068388121</v>
      </c>
      <c r="Y13" s="2">
        <f t="shared" si="4"/>
        <v>0.364734160385256</v>
      </c>
      <c r="Z13" s="2">
        <f t="shared" si="5"/>
        <v>-0.0108071905135131</v>
      </c>
      <c r="AA13" s="2">
        <f t="shared" si="6"/>
        <v>0.000984851310986926</v>
      </c>
      <c r="AB13" s="2">
        <f t="shared" si="7"/>
        <v>0.0997013432852472</v>
      </c>
      <c r="AC13" s="33" t="s">
        <v>17</v>
      </c>
      <c r="AD13" s="34">
        <f t="shared" si="8"/>
        <v>0.159622636262514</v>
      </c>
      <c r="AE13" s="2">
        <f t="shared" si="9"/>
        <v>0.0133488006706706</v>
      </c>
    </row>
    <row r="14" ht="15.75" spans="1:31">
      <c r="A14" s="10" t="s">
        <v>18</v>
      </c>
      <c r="B14" s="9">
        <v>-0.066</v>
      </c>
      <c r="C14" s="9">
        <v>0.301</v>
      </c>
      <c r="D14" s="9">
        <v>-0.267</v>
      </c>
      <c r="E14" s="9">
        <v>-0.011</v>
      </c>
      <c r="F14" s="9">
        <v>0.361</v>
      </c>
      <c r="G14" s="9">
        <v>-0.086</v>
      </c>
      <c r="H14" s="9">
        <v>0.426</v>
      </c>
      <c r="I14" s="17">
        <v>-0.205</v>
      </c>
      <c r="J14" s="10">
        <v>12</v>
      </c>
      <c r="K14" s="18">
        <v>0.897</v>
      </c>
      <c r="L14" s="18">
        <v>3.587</v>
      </c>
      <c r="M14" s="18">
        <v>67.523</v>
      </c>
      <c r="N14" s="19"/>
      <c r="O14" s="19"/>
      <c r="P14" s="19"/>
      <c r="Q14" s="19"/>
      <c r="R14" s="19"/>
      <c r="S14" s="29"/>
      <c r="T14" s="28" t="s">
        <v>18</v>
      </c>
      <c r="U14" s="2">
        <f t="shared" si="0"/>
        <v>-0.0341277875396713</v>
      </c>
      <c r="V14" s="2">
        <f t="shared" si="1"/>
        <v>0.206922951241453</v>
      </c>
      <c r="W14" s="2">
        <f t="shared" si="2"/>
        <v>-0.200406628885894</v>
      </c>
      <c r="X14" s="2">
        <f t="shared" si="3"/>
        <v>-0.00961441494787467</v>
      </c>
      <c r="Y14" s="2">
        <f t="shared" si="4"/>
        <v>0.335035704577806</v>
      </c>
      <c r="Z14" s="2">
        <f t="shared" si="5"/>
        <v>-0.0844925803783749</v>
      </c>
      <c r="AA14" s="2">
        <f t="shared" si="6"/>
        <v>0.419546658480431</v>
      </c>
      <c r="AB14" s="2">
        <f t="shared" si="7"/>
        <v>-0.204387753734757</v>
      </c>
      <c r="AC14" s="33" t="s">
        <v>18</v>
      </c>
      <c r="AD14" s="34">
        <f t="shared" si="8"/>
        <v>0.0771946810720964</v>
      </c>
      <c r="AE14" s="2">
        <f t="shared" si="9"/>
        <v>0.00645557819739753</v>
      </c>
    </row>
    <row r="15" ht="15.75" spans="1:31">
      <c r="A15" s="10" t="s">
        <v>19</v>
      </c>
      <c r="B15" s="9">
        <v>0.415</v>
      </c>
      <c r="C15" s="9">
        <v>-0.011</v>
      </c>
      <c r="D15" s="9">
        <v>-0.635</v>
      </c>
      <c r="E15" s="9">
        <v>0.119</v>
      </c>
      <c r="F15" s="9">
        <v>-0.06</v>
      </c>
      <c r="G15" s="9">
        <v>0.049</v>
      </c>
      <c r="H15" s="9">
        <v>0.127</v>
      </c>
      <c r="I15" s="17">
        <v>-0.017</v>
      </c>
      <c r="J15" s="10">
        <v>13</v>
      </c>
      <c r="K15" s="18">
        <v>0.86</v>
      </c>
      <c r="L15" s="18">
        <v>3.441</v>
      </c>
      <c r="M15" s="18">
        <v>70.964</v>
      </c>
      <c r="N15" s="19"/>
      <c r="O15" s="19"/>
      <c r="P15" s="19"/>
      <c r="Q15" s="19"/>
      <c r="R15" s="19"/>
      <c r="S15" s="29"/>
      <c r="T15" s="28" t="s">
        <v>19</v>
      </c>
      <c r="U15" s="2">
        <f t="shared" si="0"/>
        <v>0.214591391347933</v>
      </c>
      <c r="V15" s="2">
        <f t="shared" si="1"/>
        <v>-0.00756196831779395</v>
      </c>
      <c r="W15" s="2">
        <f t="shared" si="2"/>
        <v>-0.476622506900909</v>
      </c>
      <c r="X15" s="2">
        <f t="shared" si="3"/>
        <v>0.104010488981553</v>
      </c>
      <c r="Y15" s="2">
        <f t="shared" si="4"/>
        <v>-0.0556846046389705</v>
      </c>
      <c r="Z15" s="2">
        <f t="shared" si="5"/>
        <v>0.0481411213783764</v>
      </c>
      <c r="AA15" s="2">
        <f t="shared" si="6"/>
        <v>0.12507611649534</v>
      </c>
      <c r="AB15" s="2">
        <f t="shared" si="7"/>
        <v>-0.016949228358492</v>
      </c>
      <c r="AC15" s="33" t="s">
        <v>19</v>
      </c>
      <c r="AD15" s="34">
        <f t="shared" si="8"/>
        <v>0.113914868524504</v>
      </c>
      <c r="AE15" s="2">
        <f t="shared" si="9"/>
        <v>0.00952638616278986</v>
      </c>
    </row>
    <row r="16" ht="15.75" spans="1:31">
      <c r="A16" s="10" t="s">
        <v>20</v>
      </c>
      <c r="B16" s="9">
        <v>0.558</v>
      </c>
      <c r="C16" s="9">
        <v>-0.106</v>
      </c>
      <c r="D16" s="9">
        <v>-0.379</v>
      </c>
      <c r="E16" s="9">
        <v>-0.134</v>
      </c>
      <c r="F16" s="9">
        <v>0.238</v>
      </c>
      <c r="G16" s="9">
        <v>0.129</v>
      </c>
      <c r="H16" s="9">
        <v>0.068</v>
      </c>
      <c r="I16" s="17">
        <v>-0.047</v>
      </c>
      <c r="J16" s="10">
        <v>14</v>
      </c>
      <c r="K16" s="18">
        <v>0.794</v>
      </c>
      <c r="L16" s="18">
        <v>3.175</v>
      </c>
      <c r="M16" s="18">
        <v>74.138</v>
      </c>
      <c r="N16" s="19"/>
      <c r="O16" s="19"/>
      <c r="P16" s="19"/>
      <c r="Q16" s="19"/>
      <c r="R16" s="19"/>
      <c r="S16" s="29"/>
      <c r="T16" s="28" t="s">
        <v>20</v>
      </c>
      <c r="U16" s="2">
        <f t="shared" si="0"/>
        <v>0.288534931017221</v>
      </c>
      <c r="V16" s="2">
        <f t="shared" si="1"/>
        <v>-0.0728698765169235</v>
      </c>
      <c r="W16" s="2">
        <f t="shared" si="2"/>
        <v>-0.284472330890464</v>
      </c>
      <c r="X16" s="2">
        <f t="shared" si="3"/>
        <v>-0.117121054819564</v>
      </c>
      <c r="Y16" s="2">
        <f t="shared" si="4"/>
        <v>0.220882265067916</v>
      </c>
      <c r="Z16" s="2">
        <f t="shared" si="5"/>
        <v>0.126738870567562</v>
      </c>
      <c r="AA16" s="2">
        <f t="shared" si="6"/>
        <v>0.066969889147111</v>
      </c>
      <c r="AB16" s="2">
        <f t="shared" si="7"/>
        <v>-0.0468596313440662</v>
      </c>
      <c r="AC16" s="33" t="s">
        <v>20</v>
      </c>
      <c r="AD16" s="34">
        <f t="shared" si="8"/>
        <v>0.266752650013826</v>
      </c>
      <c r="AE16" s="2">
        <f t="shared" si="9"/>
        <v>0.0223077881482399</v>
      </c>
    </row>
    <row r="17" ht="15.75" spans="1:31">
      <c r="A17" s="10" t="s">
        <v>21</v>
      </c>
      <c r="B17" s="9">
        <v>0.47</v>
      </c>
      <c r="C17" s="9">
        <v>-0.208</v>
      </c>
      <c r="D17" s="9">
        <v>-0.064</v>
      </c>
      <c r="E17" s="9">
        <v>-0.093</v>
      </c>
      <c r="F17" s="9">
        <v>-0.134</v>
      </c>
      <c r="G17" s="9">
        <v>0.041</v>
      </c>
      <c r="H17" s="9">
        <v>0.071</v>
      </c>
      <c r="I17" s="17">
        <v>-0.016</v>
      </c>
      <c r="J17" s="10">
        <v>15</v>
      </c>
      <c r="K17" s="18">
        <v>0.758</v>
      </c>
      <c r="L17" s="18">
        <v>3.03</v>
      </c>
      <c r="M17" s="18">
        <v>77.168</v>
      </c>
      <c r="N17" s="19"/>
      <c r="O17" s="19"/>
      <c r="P17" s="19"/>
      <c r="Q17" s="19"/>
      <c r="R17" s="19"/>
      <c r="S17" s="29"/>
      <c r="T17" s="28" t="s">
        <v>21</v>
      </c>
      <c r="U17" s="2">
        <f t="shared" si="0"/>
        <v>0.243031214297659</v>
      </c>
      <c r="V17" s="2">
        <f t="shared" si="1"/>
        <v>-0.142989946372831</v>
      </c>
      <c r="W17" s="2">
        <f t="shared" si="2"/>
        <v>-0.0480375440026113</v>
      </c>
      <c r="X17" s="2">
        <f t="shared" si="3"/>
        <v>-0.0812855081956677</v>
      </c>
      <c r="Y17" s="2">
        <f t="shared" si="4"/>
        <v>-0.124362283693701</v>
      </c>
      <c r="Z17" s="2">
        <f t="shared" si="5"/>
        <v>0.0402813464594578</v>
      </c>
      <c r="AA17" s="2">
        <f t="shared" si="6"/>
        <v>0.0699244430800718</v>
      </c>
      <c r="AB17" s="2">
        <f t="shared" si="7"/>
        <v>-0.0159522149256396</v>
      </c>
      <c r="AC17" s="33" t="s">
        <v>21</v>
      </c>
      <c r="AD17" s="34">
        <f t="shared" si="8"/>
        <v>0.198041777220319</v>
      </c>
      <c r="AE17" s="2">
        <f t="shared" si="9"/>
        <v>0.0165616874302948</v>
      </c>
    </row>
    <row r="18" ht="15.75" spans="1:31">
      <c r="A18" s="10" t="s">
        <v>22</v>
      </c>
      <c r="B18" s="9">
        <v>0.598</v>
      </c>
      <c r="C18" s="9">
        <v>-0.204</v>
      </c>
      <c r="D18" s="9">
        <v>0.165</v>
      </c>
      <c r="E18" s="9">
        <v>-0.129</v>
      </c>
      <c r="F18" s="9">
        <v>-0.264</v>
      </c>
      <c r="G18" s="9">
        <v>-0.117</v>
      </c>
      <c r="H18" s="9">
        <v>-0.165</v>
      </c>
      <c r="I18" s="17">
        <v>0.101</v>
      </c>
      <c r="J18" s="10">
        <v>16</v>
      </c>
      <c r="K18" s="18">
        <v>0.701</v>
      </c>
      <c r="L18" s="18">
        <v>2.803</v>
      </c>
      <c r="M18" s="18">
        <v>79.971</v>
      </c>
      <c r="N18" s="19"/>
      <c r="O18" s="19"/>
      <c r="P18" s="19"/>
      <c r="Q18" s="19"/>
      <c r="R18" s="19"/>
      <c r="S18" s="29"/>
      <c r="T18" s="28" t="s">
        <v>22</v>
      </c>
      <c r="U18" s="2">
        <f t="shared" si="0"/>
        <v>0.309218438617021</v>
      </c>
      <c r="V18" s="2">
        <f t="shared" si="1"/>
        <v>-0.140240139711815</v>
      </c>
      <c r="W18" s="2">
        <f t="shared" si="2"/>
        <v>0.123846793131732</v>
      </c>
      <c r="X18" s="2">
        <f t="shared" si="3"/>
        <v>-0.112750866206894</v>
      </c>
      <c r="Y18" s="2">
        <f t="shared" si="4"/>
        <v>-0.24501226041147</v>
      </c>
      <c r="Z18" s="2">
        <f t="shared" si="5"/>
        <v>-0.114949208189184</v>
      </c>
      <c r="AA18" s="2">
        <f t="shared" si="6"/>
        <v>-0.162500466312843</v>
      </c>
      <c r="AB18" s="2">
        <f t="shared" si="7"/>
        <v>0.1006983567181</v>
      </c>
      <c r="AC18" s="33" t="s">
        <v>22</v>
      </c>
      <c r="AD18" s="34">
        <f t="shared" si="8"/>
        <v>0.290404418097989</v>
      </c>
      <c r="AE18" s="2">
        <f t="shared" si="9"/>
        <v>0.0242857202577258</v>
      </c>
    </row>
    <row r="19" ht="15.75" spans="1:31">
      <c r="A19" s="10" t="s">
        <v>23</v>
      </c>
      <c r="B19" s="9">
        <v>0.225</v>
      </c>
      <c r="C19" s="9">
        <v>0.192</v>
      </c>
      <c r="D19" s="9">
        <v>-0.629</v>
      </c>
      <c r="E19" s="9">
        <v>0.241</v>
      </c>
      <c r="F19" s="9">
        <v>-0.004</v>
      </c>
      <c r="G19" s="9">
        <v>-0.089</v>
      </c>
      <c r="H19" s="9">
        <v>0.037</v>
      </c>
      <c r="I19" s="17">
        <v>0.045</v>
      </c>
      <c r="J19" s="10">
        <v>17</v>
      </c>
      <c r="K19" s="18">
        <v>0.684</v>
      </c>
      <c r="L19" s="18">
        <v>2.737</v>
      </c>
      <c r="M19" s="18">
        <v>82.708</v>
      </c>
      <c r="N19" s="19"/>
      <c r="O19" s="19"/>
      <c r="P19" s="19"/>
      <c r="Q19" s="19"/>
      <c r="R19" s="19"/>
      <c r="S19" s="29"/>
      <c r="T19" s="28" t="s">
        <v>23</v>
      </c>
      <c r="U19" s="2">
        <f t="shared" si="0"/>
        <v>0.116344730248879</v>
      </c>
      <c r="V19" s="2">
        <f t="shared" si="1"/>
        <v>0.131990719728767</v>
      </c>
      <c r="W19" s="2">
        <f t="shared" si="2"/>
        <v>-0.472118987150664</v>
      </c>
      <c r="X19" s="2">
        <f t="shared" si="3"/>
        <v>0.210643091130709</v>
      </c>
      <c r="Y19" s="2">
        <f t="shared" si="4"/>
        <v>-0.00371230697593136</v>
      </c>
      <c r="Z19" s="2">
        <f t="shared" si="5"/>
        <v>-0.0874399959729694</v>
      </c>
      <c r="AA19" s="2">
        <f t="shared" si="6"/>
        <v>0.0364394985065163</v>
      </c>
      <c r="AB19" s="2">
        <f t="shared" si="7"/>
        <v>0.0448656044783612</v>
      </c>
      <c r="AC19" s="33" t="s">
        <v>23</v>
      </c>
      <c r="AD19" s="34">
        <f t="shared" si="8"/>
        <v>0.0921096633515928</v>
      </c>
      <c r="AE19" s="2">
        <f t="shared" si="9"/>
        <v>0.00770287701489198</v>
      </c>
    </row>
    <row r="20" ht="15.75" spans="1:31">
      <c r="A20" s="10" t="s">
        <v>24</v>
      </c>
      <c r="B20" s="9">
        <v>0.426</v>
      </c>
      <c r="C20" s="9">
        <v>-0.021</v>
      </c>
      <c r="D20" s="9">
        <v>-0.033</v>
      </c>
      <c r="E20" s="9">
        <v>0.001</v>
      </c>
      <c r="F20" s="9">
        <v>-0.087</v>
      </c>
      <c r="G20" s="9">
        <v>-0.004</v>
      </c>
      <c r="H20" s="9">
        <v>-0.025</v>
      </c>
      <c r="I20" s="17">
        <v>-0.178</v>
      </c>
      <c r="J20" s="10">
        <v>18</v>
      </c>
      <c r="K20" s="18">
        <v>0.683</v>
      </c>
      <c r="L20" s="18">
        <v>2.731</v>
      </c>
      <c r="M20" s="18">
        <v>85.439</v>
      </c>
      <c r="N20" s="19"/>
      <c r="O20" s="19"/>
      <c r="P20" s="19"/>
      <c r="Q20" s="19"/>
      <c r="R20" s="19"/>
      <c r="S20" s="29"/>
      <c r="T20" s="28" t="s">
        <v>24</v>
      </c>
      <c r="U20" s="2">
        <f t="shared" si="0"/>
        <v>0.220279355937878</v>
      </c>
      <c r="V20" s="2">
        <f t="shared" si="1"/>
        <v>-0.0144364849703339</v>
      </c>
      <c r="W20" s="2">
        <f t="shared" si="2"/>
        <v>-0.0247693586263465</v>
      </c>
      <c r="X20" s="2">
        <f t="shared" si="3"/>
        <v>0.000874037722534061</v>
      </c>
      <c r="Y20" s="2">
        <f t="shared" si="4"/>
        <v>-0.0807426767265071</v>
      </c>
      <c r="Z20" s="2">
        <f t="shared" si="5"/>
        <v>-0.0039298874594593</v>
      </c>
      <c r="AA20" s="2">
        <f t="shared" si="6"/>
        <v>-0.0246212827746732</v>
      </c>
      <c r="AB20" s="2">
        <f t="shared" si="7"/>
        <v>-0.17746839104774</v>
      </c>
      <c r="AC20" s="33" t="s">
        <v>24</v>
      </c>
      <c r="AD20" s="34">
        <f t="shared" si="8"/>
        <v>0.273280922916787</v>
      </c>
      <c r="AE20" s="2">
        <f t="shared" si="9"/>
        <v>0.0228537295995642</v>
      </c>
    </row>
    <row r="21" ht="15.75" spans="1:31">
      <c r="A21" s="10" t="s">
        <v>25</v>
      </c>
      <c r="B21" s="9">
        <v>0.635</v>
      </c>
      <c r="C21" s="9">
        <v>-0.117</v>
      </c>
      <c r="D21" s="9">
        <v>-0.138</v>
      </c>
      <c r="E21" s="9">
        <v>0.193</v>
      </c>
      <c r="F21" s="9">
        <v>-0.021</v>
      </c>
      <c r="G21" s="9">
        <v>-0.001</v>
      </c>
      <c r="H21" s="9">
        <v>0.071</v>
      </c>
      <c r="I21" s="17">
        <v>0.04</v>
      </c>
      <c r="J21" s="10">
        <v>19</v>
      </c>
      <c r="K21" s="18">
        <v>0.64</v>
      </c>
      <c r="L21" s="18">
        <v>2.561</v>
      </c>
      <c r="M21" s="18">
        <v>87.999</v>
      </c>
      <c r="N21" s="19"/>
      <c r="O21" s="19"/>
      <c r="P21" s="19"/>
      <c r="Q21" s="19"/>
      <c r="R21" s="19"/>
      <c r="S21" s="29"/>
      <c r="T21" s="28" t="s">
        <v>25</v>
      </c>
      <c r="U21" s="2">
        <f t="shared" si="0"/>
        <v>0.328350683146837</v>
      </c>
      <c r="V21" s="2">
        <f t="shared" si="1"/>
        <v>-0.0804318448347175</v>
      </c>
      <c r="W21" s="2">
        <f t="shared" si="2"/>
        <v>-0.103580954255631</v>
      </c>
      <c r="X21" s="2">
        <f t="shared" si="3"/>
        <v>0.168689280449074</v>
      </c>
      <c r="Y21" s="2">
        <f t="shared" si="4"/>
        <v>-0.0194896116236397</v>
      </c>
      <c r="Z21" s="2">
        <f t="shared" si="5"/>
        <v>-0.000982471864864824</v>
      </c>
      <c r="AA21" s="2">
        <f t="shared" si="6"/>
        <v>0.0699244430800718</v>
      </c>
      <c r="AB21" s="2">
        <f t="shared" si="7"/>
        <v>0.0398805373140989</v>
      </c>
      <c r="AC21" s="33" t="s">
        <v>25</v>
      </c>
      <c r="AD21" s="34">
        <f t="shared" si="8"/>
        <v>0.610589754154649</v>
      </c>
      <c r="AE21" s="2">
        <f t="shared" si="9"/>
        <v>0.0510619365185755</v>
      </c>
    </row>
    <row r="22" ht="15.75" spans="1:31">
      <c r="A22" s="10" t="s">
        <v>26</v>
      </c>
      <c r="B22" s="9">
        <v>0.446</v>
      </c>
      <c r="C22" s="9">
        <v>-0.217</v>
      </c>
      <c r="D22" s="9">
        <v>-0.038</v>
      </c>
      <c r="E22" s="9">
        <v>-0.209</v>
      </c>
      <c r="F22" s="9">
        <v>-0.122</v>
      </c>
      <c r="G22" s="9">
        <v>-0.139</v>
      </c>
      <c r="H22" s="9">
        <v>0.005</v>
      </c>
      <c r="I22" s="17">
        <v>-0.214</v>
      </c>
      <c r="J22" s="10">
        <v>20</v>
      </c>
      <c r="K22" s="18">
        <v>0.604</v>
      </c>
      <c r="L22" s="18">
        <v>2.416</v>
      </c>
      <c r="M22" s="18">
        <v>90.416</v>
      </c>
      <c r="N22" s="19"/>
      <c r="O22" s="19"/>
      <c r="P22" s="19"/>
      <c r="Q22" s="19"/>
      <c r="R22" s="19"/>
      <c r="S22" s="29"/>
      <c r="T22" s="28" t="s">
        <v>26</v>
      </c>
      <c r="U22" s="2">
        <f t="shared" si="0"/>
        <v>0.230621109737779</v>
      </c>
      <c r="V22" s="2">
        <f t="shared" si="1"/>
        <v>-0.149177011360117</v>
      </c>
      <c r="W22" s="2">
        <f t="shared" si="2"/>
        <v>-0.0285222917515505</v>
      </c>
      <c r="X22" s="2">
        <f t="shared" si="3"/>
        <v>-0.182673884009619</v>
      </c>
      <c r="Y22" s="2">
        <f t="shared" si="4"/>
        <v>-0.113225362765907</v>
      </c>
      <c r="Z22" s="2">
        <f t="shared" si="5"/>
        <v>-0.136563589216211</v>
      </c>
      <c r="AA22" s="2">
        <f t="shared" si="6"/>
        <v>0.00492425655493463</v>
      </c>
      <c r="AB22" s="2">
        <f t="shared" si="7"/>
        <v>-0.213360874630429</v>
      </c>
      <c r="AC22" s="33" t="s">
        <v>26</v>
      </c>
      <c r="AD22" s="34">
        <f t="shared" si="8"/>
        <v>0.124006416131989</v>
      </c>
      <c r="AE22" s="2">
        <f t="shared" si="9"/>
        <v>0.0103703144465538</v>
      </c>
    </row>
    <row r="23" ht="15.75" spans="1:31">
      <c r="A23" s="10" t="s">
        <v>27</v>
      </c>
      <c r="B23" s="9">
        <v>-0.08</v>
      </c>
      <c r="C23" s="9">
        <v>0.057</v>
      </c>
      <c r="D23" s="9">
        <v>-0.026</v>
      </c>
      <c r="E23" s="9">
        <v>0.05</v>
      </c>
      <c r="F23" s="9">
        <v>0.08</v>
      </c>
      <c r="G23" s="9">
        <v>0.177</v>
      </c>
      <c r="H23" s="9">
        <v>0.274</v>
      </c>
      <c r="I23" s="17">
        <v>0.782</v>
      </c>
      <c r="J23" s="10">
        <v>21</v>
      </c>
      <c r="K23" s="18">
        <v>0.561</v>
      </c>
      <c r="L23" s="18">
        <v>2.245</v>
      </c>
      <c r="M23" s="18">
        <v>92.66</v>
      </c>
      <c r="N23" s="19"/>
      <c r="O23" s="19"/>
      <c r="P23" s="19"/>
      <c r="Q23" s="19"/>
      <c r="R23" s="19"/>
      <c r="S23" s="29"/>
      <c r="T23" s="28" t="s">
        <v>27</v>
      </c>
      <c r="U23" s="2">
        <f t="shared" si="0"/>
        <v>-0.0413670151996015</v>
      </c>
      <c r="V23" s="2">
        <f t="shared" si="1"/>
        <v>0.0391847449194777</v>
      </c>
      <c r="W23" s="2">
        <f t="shared" si="2"/>
        <v>-0.0195152522510608</v>
      </c>
      <c r="X23" s="2">
        <f t="shared" si="3"/>
        <v>0.0437018861267031</v>
      </c>
      <c r="Y23" s="2">
        <f t="shared" si="4"/>
        <v>0.0742461395186273</v>
      </c>
      <c r="Z23" s="2">
        <f t="shared" si="5"/>
        <v>0.173897520081074</v>
      </c>
      <c r="AA23" s="2">
        <f t="shared" si="6"/>
        <v>0.269849259210418</v>
      </c>
      <c r="AB23" s="2">
        <f t="shared" si="7"/>
        <v>0.779664504490633</v>
      </c>
      <c r="AC23" s="33" t="s">
        <v>27</v>
      </c>
      <c r="AD23" s="34">
        <f t="shared" si="8"/>
        <v>0.495100469483568</v>
      </c>
      <c r="AE23" s="2">
        <f t="shared" si="9"/>
        <v>0.0414038862772725</v>
      </c>
    </row>
    <row r="24" ht="15.75" spans="1:31">
      <c r="A24" s="10" t="s">
        <v>28</v>
      </c>
      <c r="B24" s="9">
        <v>-0.579</v>
      </c>
      <c r="C24" s="9">
        <v>-0.029</v>
      </c>
      <c r="D24" s="9">
        <v>-0.154</v>
      </c>
      <c r="E24" s="9">
        <v>0.039</v>
      </c>
      <c r="F24" s="9">
        <v>0.314</v>
      </c>
      <c r="G24" s="9">
        <v>0.113</v>
      </c>
      <c r="H24" s="9">
        <v>0.171</v>
      </c>
      <c r="I24" s="17">
        <v>-0.186</v>
      </c>
      <c r="J24" s="10">
        <v>22</v>
      </c>
      <c r="K24" s="18">
        <v>0.551</v>
      </c>
      <c r="L24" s="18">
        <v>2.206</v>
      </c>
      <c r="M24" s="18">
        <v>94.866</v>
      </c>
      <c r="N24" s="19"/>
      <c r="O24" s="19"/>
      <c r="P24" s="19"/>
      <c r="Q24" s="19"/>
      <c r="R24" s="19"/>
      <c r="S24" s="29"/>
      <c r="T24" s="28" t="s">
        <v>28</v>
      </c>
      <c r="U24" s="2">
        <f t="shared" si="0"/>
        <v>-0.299393772507116</v>
      </c>
      <c r="V24" s="2">
        <f t="shared" si="1"/>
        <v>-0.0199360982923659</v>
      </c>
      <c r="W24" s="2">
        <f t="shared" si="2"/>
        <v>-0.115590340256283</v>
      </c>
      <c r="X24" s="2">
        <f t="shared" si="3"/>
        <v>0.0340874711788284</v>
      </c>
      <c r="Y24" s="2">
        <f t="shared" si="4"/>
        <v>0.291416097610612</v>
      </c>
      <c r="Z24" s="2">
        <f t="shared" si="5"/>
        <v>0.111019320729725</v>
      </c>
      <c r="AA24" s="2">
        <f t="shared" si="6"/>
        <v>0.168409574178764</v>
      </c>
      <c r="AB24" s="2">
        <f t="shared" si="7"/>
        <v>-0.18544449851056</v>
      </c>
      <c r="AC24" s="33" t="s">
        <v>28</v>
      </c>
      <c r="AD24" s="34">
        <f t="shared" si="8"/>
        <v>-1.07829005449591</v>
      </c>
      <c r="AE24" s="2">
        <f t="shared" si="9"/>
        <v>-0.0901744222477343</v>
      </c>
    </row>
    <row r="25" ht="15.75" spans="1:31">
      <c r="A25" s="10" t="s">
        <v>29</v>
      </c>
      <c r="B25" s="9">
        <v>0.265</v>
      </c>
      <c r="C25" s="9">
        <v>-0.263</v>
      </c>
      <c r="D25" s="9">
        <v>0.331</v>
      </c>
      <c r="E25" s="9">
        <v>0.403</v>
      </c>
      <c r="F25" s="9">
        <v>0.205</v>
      </c>
      <c r="G25" s="9">
        <v>-0.35</v>
      </c>
      <c r="H25" s="9">
        <v>0.071</v>
      </c>
      <c r="I25" s="17">
        <v>-0.038</v>
      </c>
      <c r="J25" s="10">
        <v>23</v>
      </c>
      <c r="K25" s="18">
        <v>0.509</v>
      </c>
      <c r="L25" s="18">
        <v>2.038</v>
      </c>
      <c r="M25" s="18">
        <v>96.904</v>
      </c>
      <c r="N25" s="19"/>
      <c r="O25" s="19"/>
      <c r="P25" s="19"/>
      <c r="Q25" s="19"/>
      <c r="R25" s="19"/>
      <c r="S25" s="29"/>
      <c r="T25" s="28" t="s">
        <v>29</v>
      </c>
      <c r="U25" s="2">
        <f t="shared" si="0"/>
        <v>0.13702823784868</v>
      </c>
      <c r="V25" s="2">
        <f t="shared" si="1"/>
        <v>-0.180799787961801</v>
      </c>
      <c r="W25" s="2">
        <f t="shared" si="2"/>
        <v>0.248444172888505</v>
      </c>
      <c r="X25" s="2">
        <f t="shared" si="3"/>
        <v>0.352237202181227</v>
      </c>
      <c r="Y25" s="2">
        <f t="shared" si="4"/>
        <v>0.190255732516482</v>
      </c>
      <c r="Z25" s="2">
        <f t="shared" si="5"/>
        <v>-0.343865152702688</v>
      </c>
      <c r="AA25" s="2">
        <f t="shared" si="6"/>
        <v>0.0699244430800718</v>
      </c>
      <c r="AB25" s="2">
        <f t="shared" si="7"/>
        <v>-0.0378865104483939</v>
      </c>
      <c r="AC25" s="33" t="s">
        <v>29</v>
      </c>
      <c r="AD25" s="34">
        <f t="shared" si="8"/>
        <v>1.13745208414492</v>
      </c>
      <c r="AE25" s="2">
        <f t="shared" si="9"/>
        <v>0.0951219795588293</v>
      </c>
    </row>
    <row r="26" ht="15.75" spans="1:31">
      <c r="A26" s="10" t="s">
        <v>30</v>
      </c>
      <c r="B26" s="9">
        <v>0.507</v>
      </c>
      <c r="C26" s="9">
        <v>0.105</v>
      </c>
      <c r="D26" s="9">
        <v>-0.143</v>
      </c>
      <c r="E26" s="9">
        <v>0.145</v>
      </c>
      <c r="F26" s="9">
        <v>-0.317</v>
      </c>
      <c r="G26" s="9">
        <v>-0.08</v>
      </c>
      <c r="H26" s="9">
        <v>0.085</v>
      </c>
      <c r="I26" s="17">
        <v>0.068</v>
      </c>
      <c r="J26" s="10">
        <v>24</v>
      </c>
      <c r="K26" s="18">
        <v>0.467</v>
      </c>
      <c r="L26" s="18">
        <v>1.869</v>
      </c>
      <c r="M26" s="18">
        <v>98.773</v>
      </c>
      <c r="N26" s="19"/>
      <c r="O26" s="19"/>
      <c r="P26" s="19"/>
      <c r="Q26" s="19"/>
      <c r="R26" s="19"/>
      <c r="S26" s="29"/>
      <c r="T26" s="28" t="s">
        <v>30</v>
      </c>
      <c r="U26" s="2">
        <f t="shared" si="0"/>
        <v>0.262163458827475</v>
      </c>
      <c r="V26" s="2">
        <f t="shared" si="1"/>
        <v>0.0721824248516695</v>
      </c>
      <c r="W26" s="2">
        <f t="shared" si="2"/>
        <v>-0.107333887380835</v>
      </c>
      <c r="X26" s="2">
        <f t="shared" si="3"/>
        <v>0.126735469767439</v>
      </c>
      <c r="Y26" s="2">
        <f t="shared" si="4"/>
        <v>-0.294200327842561</v>
      </c>
      <c r="Z26" s="2">
        <f t="shared" si="5"/>
        <v>-0.0785977491891859</v>
      </c>
      <c r="AA26" s="2">
        <f t="shared" si="6"/>
        <v>0.0837123614338887</v>
      </c>
      <c r="AB26" s="2">
        <f t="shared" si="7"/>
        <v>0.0677969134339681</v>
      </c>
      <c r="AC26" s="33" t="s">
        <v>30</v>
      </c>
      <c r="AD26" s="34">
        <f t="shared" si="8"/>
        <v>2.27320445736434</v>
      </c>
      <c r="AE26" s="2">
        <f t="shared" si="9"/>
        <v>0.190101816982474</v>
      </c>
    </row>
    <row r="27" ht="16.5" spans="1:31">
      <c r="A27" s="11" t="s">
        <v>31</v>
      </c>
      <c r="B27" s="12">
        <v>0.184</v>
      </c>
      <c r="C27" s="12">
        <v>-0.209</v>
      </c>
      <c r="D27" s="12">
        <v>0.294</v>
      </c>
      <c r="E27" s="12">
        <v>0.42</v>
      </c>
      <c r="F27" s="12">
        <v>0.247</v>
      </c>
      <c r="G27" s="12">
        <v>-0.391</v>
      </c>
      <c r="H27" s="12">
        <v>0.248</v>
      </c>
      <c r="I27" s="20">
        <v>-0.083</v>
      </c>
      <c r="J27" s="11">
        <v>25</v>
      </c>
      <c r="K27" s="21">
        <v>0.307</v>
      </c>
      <c r="L27" s="21">
        <v>1.227</v>
      </c>
      <c r="M27" s="21">
        <v>100</v>
      </c>
      <c r="N27" s="22"/>
      <c r="O27" s="22"/>
      <c r="P27" s="22"/>
      <c r="Q27" s="22"/>
      <c r="R27" s="22"/>
      <c r="S27" s="30"/>
      <c r="T27" s="31" t="s">
        <v>31</v>
      </c>
      <c r="U27" s="2">
        <f t="shared" si="0"/>
        <v>0.0951441349590835</v>
      </c>
      <c r="V27" s="2">
        <f t="shared" si="1"/>
        <v>-0.143677398038085</v>
      </c>
      <c r="W27" s="2">
        <f t="shared" si="2"/>
        <v>0.220672467761996</v>
      </c>
      <c r="X27" s="2">
        <f t="shared" si="3"/>
        <v>0.367095843464306</v>
      </c>
      <c r="Y27" s="2">
        <f t="shared" si="4"/>
        <v>0.229234955763762</v>
      </c>
      <c r="Z27" s="2">
        <f t="shared" si="5"/>
        <v>-0.384146499162146</v>
      </c>
      <c r="AA27" s="2">
        <f t="shared" si="6"/>
        <v>0.244243125124758</v>
      </c>
      <c r="AB27" s="2">
        <f t="shared" si="7"/>
        <v>-0.0827521149267552</v>
      </c>
      <c r="AC27" s="33" t="s">
        <v>31</v>
      </c>
      <c r="AD27" s="34">
        <f t="shared" si="8"/>
        <v>4.47023390383048</v>
      </c>
      <c r="AE27" s="2">
        <f t="shared" si="9"/>
        <v>0.373833327970916</v>
      </c>
    </row>
    <row r="28" ht="14.25" spans="30:30">
      <c r="AD28" s="35"/>
    </row>
  </sheetData>
  <mergeCells count="4">
    <mergeCell ref="B1:I1"/>
    <mergeCell ref="K1:M1"/>
    <mergeCell ref="N1:P1"/>
    <mergeCell ref="Q1:S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Aozhi</dc:creator>
  <dcterms:created xsi:type="dcterms:W3CDTF">2017-05-26T16:10:00Z</dcterms:created>
  <dcterms:modified xsi:type="dcterms:W3CDTF">2017-05-26T18:07:29Z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