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_文件\硕士\多功能炮制系统设计\Digital_Twin\"/>
    </mc:Choice>
  </mc:AlternateContent>
  <xr:revisionPtr revIDLastSave="0" documentId="13_ncr:1_{8AFD2023-95A9-4790-B0A0-BE2E4520F4A8}" xr6:coauthVersionLast="47" xr6:coauthVersionMax="47" xr10:uidLastSave="{00000000-0000-0000-0000-000000000000}"/>
  <bookViews>
    <workbookView xWindow="-120" yWindow="-120" windowWidth="29040" windowHeight="15720" activeTab="2" xr2:uid="{31275855-88ED-4902-8DA0-67F56880026D}"/>
  </bookViews>
  <sheets>
    <sheet name="模拟结果" sheetId="1" r:id="rId1"/>
    <sheet name="实验结果" sheetId="2" r:id="rId2"/>
    <sheet name="模拟结果分析" sheetId="8" r:id="rId3"/>
    <sheet name="Sheet1" sheetId="3" r:id="rId4"/>
    <sheet name="吸湿模型拟合结果" sheetId="5" r:id="rId5"/>
    <sheet name="蒸汽流量拟合结果" sheetId="6" r:id="rId6"/>
    <sheet name="干制能耗拟合结果" sheetId="7" r:id="rId7"/>
    <sheet name="蒸发系数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2" l="1"/>
  <c r="C23" i="2"/>
  <c r="D23" i="2"/>
  <c r="E23" i="2"/>
  <c r="C22" i="2"/>
  <c r="D22" i="2"/>
  <c r="E22" i="2"/>
  <c r="B22" i="2"/>
  <c r="C20" i="2"/>
  <c r="D20" i="2"/>
  <c r="E20" i="2"/>
  <c r="B20" i="2"/>
  <c r="C19" i="2"/>
  <c r="D19" i="2"/>
  <c r="E19" i="2"/>
  <c r="B19" i="2"/>
  <c r="C17" i="2"/>
  <c r="D17" i="2"/>
  <c r="E17" i="2"/>
  <c r="B17" i="2"/>
  <c r="C16" i="2"/>
  <c r="D16" i="2"/>
  <c r="E16" i="2"/>
  <c r="B16" i="2"/>
  <c r="P56" i="8"/>
  <c r="S60" i="8"/>
  <c r="R60" i="8"/>
  <c r="Q60" i="8"/>
  <c r="P60" i="8"/>
  <c r="S59" i="8"/>
  <c r="R59" i="8"/>
  <c r="Q59" i="8"/>
  <c r="P59" i="8"/>
  <c r="S58" i="8"/>
  <c r="R58" i="8"/>
  <c r="Q58" i="8"/>
  <c r="P58" i="8"/>
  <c r="S57" i="8"/>
  <c r="R57" i="8"/>
  <c r="Q57" i="8"/>
  <c r="P57" i="8"/>
  <c r="S56" i="8"/>
  <c r="R56" i="8"/>
  <c r="Q56" i="8"/>
  <c r="P50" i="8"/>
  <c r="Q50" i="8"/>
  <c r="R50" i="8"/>
  <c r="S50" i="8"/>
  <c r="P51" i="8"/>
  <c r="Q51" i="8"/>
  <c r="R51" i="8"/>
  <c r="S51" i="8"/>
  <c r="P52" i="8"/>
  <c r="Q52" i="8"/>
  <c r="R52" i="8"/>
  <c r="S52" i="8"/>
  <c r="P53" i="8"/>
  <c r="Q53" i="8"/>
  <c r="R53" i="8"/>
  <c r="S53" i="8"/>
  <c r="Q49" i="8"/>
  <c r="R49" i="8"/>
  <c r="S49" i="8"/>
  <c r="P49" i="8"/>
  <c r="B62" i="8" a="1"/>
  <c r="B62" i="8" s="1"/>
  <c r="X36" i="8" a="1"/>
  <c r="X36" i="8" s="1"/>
  <c r="Y36" i="8" a="1"/>
  <c r="Y36" i="8" s="1"/>
  <c r="Z36" i="8" a="1"/>
  <c r="Z36" i="8" s="1"/>
  <c r="W36" i="8" a="1"/>
  <c r="W36" i="8" s="1"/>
  <c r="Q37" i="8"/>
  <c r="R37" i="8"/>
  <c r="S37" i="8"/>
  <c r="P37" i="8"/>
  <c r="I36" i="8" a="1"/>
  <c r="I36" i="8"/>
  <c r="Q36" i="8" a="1"/>
  <c r="Q36" i="8" s="1"/>
  <c r="R36" i="8" a="1"/>
  <c r="R36" i="8"/>
  <c r="S36" i="8" a="1"/>
  <c r="S36" i="8" s="1"/>
  <c r="P36" i="8" a="1"/>
  <c r="P36" i="8" s="1"/>
  <c r="J37" i="8" a="1"/>
  <c r="J37" i="8" s="1"/>
  <c r="K37" i="8" a="1"/>
  <c r="K37" i="8" s="1"/>
  <c r="L37" i="8" a="1"/>
  <c r="L37" i="8" s="1"/>
  <c r="I37" i="8" a="1"/>
  <c r="I37" i="8" s="1"/>
  <c r="J36" i="8" a="1"/>
  <c r="J36" i="8" s="1"/>
  <c r="K36" i="8" a="1"/>
  <c r="K36" i="8" s="1"/>
  <c r="L36" i="8" a="1"/>
  <c r="L36" i="8" s="1"/>
  <c r="E62" i="8" a="1"/>
  <c r="E62" i="8" s="1"/>
  <c r="D62" i="8" a="1"/>
  <c r="D62" i="8" s="1"/>
  <c r="C62" i="8" a="1"/>
  <c r="C62" i="8" s="1"/>
  <c r="E61" i="8" a="1"/>
  <c r="E61" i="8" s="1"/>
  <c r="D61" i="8" a="1"/>
  <c r="D61" i="8" s="1"/>
  <c r="C61" i="8" a="1"/>
  <c r="C61" i="8" s="1"/>
  <c r="B61" i="8" a="1"/>
  <c r="B61" i="8" s="1"/>
  <c r="C37" i="8" a="1"/>
  <c r="C37" i="8" s="1"/>
  <c r="D37" i="8" a="1"/>
  <c r="D37" i="8" s="1"/>
  <c r="E37" i="8" a="1"/>
  <c r="E37" i="8" s="1"/>
  <c r="B37" i="8" a="1"/>
  <c r="B37" i="8" s="1"/>
  <c r="C36" i="8" a="1"/>
  <c r="C36" i="8" s="1"/>
  <c r="D36" i="8" a="1"/>
  <c r="D36" i="8" s="1"/>
  <c r="E36" i="8" a="1"/>
  <c r="E36" i="8" s="1"/>
  <c r="B36" i="8" a="1"/>
  <c r="B36" i="8" s="1"/>
  <c r="H341" i="1"/>
  <c r="T341" i="1" s="1"/>
  <c r="I341" i="1"/>
  <c r="U341" i="1" s="1"/>
  <c r="J341" i="1"/>
  <c r="K341" i="1"/>
  <c r="W341" i="1" s="1"/>
  <c r="H342" i="1"/>
  <c r="T342" i="1" s="1"/>
  <c r="I342" i="1"/>
  <c r="U342" i="1" s="1"/>
  <c r="J342" i="1"/>
  <c r="V342" i="1" s="1"/>
  <c r="K342" i="1"/>
  <c r="W342" i="1" s="1"/>
  <c r="H343" i="1"/>
  <c r="T343" i="1" s="1"/>
  <c r="I343" i="1"/>
  <c r="U343" i="1" s="1"/>
  <c r="J343" i="1"/>
  <c r="V343" i="1" s="1"/>
  <c r="K343" i="1"/>
  <c r="W343" i="1" s="1"/>
  <c r="H344" i="1"/>
  <c r="T344" i="1" s="1"/>
  <c r="I344" i="1"/>
  <c r="U344" i="1" s="1"/>
  <c r="J344" i="1"/>
  <c r="V344" i="1" s="1"/>
  <c r="K344" i="1"/>
  <c r="W344" i="1" s="1"/>
  <c r="F8" i="8"/>
  <c r="F9" i="8"/>
  <c r="F10" i="8"/>
  <c r="F11" i="8"/>
  <c r="B8" i="8"/>
  <c r="C9" i="8"/>
  <c r="D9" i="8"/>
  <c r="E9" i="8"/>
  <c r="B9" i="8"/>
  <c r="C10" i="8"/>
  <c r="D10" i="8"/>
  <c r="E10" i="8"/>
  <c r="C11" i="8"/>
  <c r="D11" i="8"/>
  <c r="E11" i="8"/>
  <c r="B11" i="8"/>
  <c r="B10" i="8"/>
  <c r="C8" i="8"/>
  <c r="D8" i="8"/>
  <c r="E8" i="8"/>
  <c r="H425" i="1"/>
  <c r="T425" i="1" s="1"/>
  <c r="I425" i="1"/>
  <c r="U425" i="1" s="1"/>
  <c r="J425" i="1"/>
  <c r="V425" i="1" s="1"/>
  <c r="K425" i="1"/>
  <c r="W425" i="1" s="1"/>
  <c r="H426" i="1"/>
  <c r="T426" i="1" s="1"/>
  <c r="I426" i="1"/>
  <c r="U426" i="1" s="1"/>
  <c r="J426" i="1"/>
  <c r="V426" i="1" s="1"/>
  <c r="K426" i="1"/>
  <c r="W426" i="1" s="1"/>
  <c r="H427" i="1"/>
  <c r="T427" i="1" s="1"/>
  <c r="I427" i="1"/>
  <c r="U427" i="1" s="1"/>
  <c r="J427" i="1"/>
  <c r="V427" i="1" s="1"/>
  <c r="K427" i="1"/>
  <c r="W427" i="1" s="1"/>
  <c r="H428" i="1"/>
  <c r="T428" i="1" s="1"/>
  <c r="I428" i="1"/>
  <c r="U428" i="1" s="1"/>
  <c r="J428" i="1"/>
  <c r="V428" i="1" s="1"/>
  <c r="K428" i="1"/>
  <c r="W428" i="1" s="1"/>
  <c r="H429" i="1"/>
  <c r="T429" i="1" s="1"/>
  <c r="I429" i="1"/>
  <c r="U429" i="1" s="1"/>
  <c r="J429" i="1"/>
  <c r="V429" i="1" s="1"/>
  <c r="K429" i="1"/>
  <c r="W429" i="1" s="1"/>
  <c r="H430" i="1"/>
  <c r="T430" i="1" s="1"/>
  <c r="I430" i="1"/>
  <c r="U430" i="1" s="1"/>
  <c r="J430" i="1"/>
  <c r="V430" i="1" s="1"/>
  <c r="K430" i="1"/>
  <c r="W430" i="1" s="1"/>
  <c r="H431" i="1"/>
  <c r="T431" i="1" s="1"/>
  <c r="I431" i="1"/>
  <c r="U431" i="1" s="1"/>
  <c r="J431" i="1"/>
  <c r="V431" i="1" s="1"/>
  <c r="K431" i="1"/>
  <c r="W431" i="1" s="1"/>
  <c r="H432" i="1"/>
  <c r="T432" i="1" s="1"/>
  <c r="I432" i="1"/>
  <c r="U432" i="1" s="1"/>
  <c r="J432" i="1"/>
  <c r="V432" i="1" s="1"/>
  <c r="K432" i="1"/>
  <c r="W432" i="1" s="1"/>
  <c r="H433" i="1"/>
  <c r="T433" i="1" s="1"/>
  <c r="I433" i="1"/>
  <c r="U433" i="1" s="1"/>
  <c r="J433" i="1"/>
  <c r="V433" i="1" s="1"/>
  <c r="K433" i="1"/>
  <c r="W433" i="1" s="1"/>
  <c r="H434" i="1"/>
  <c r="T434" i="1" s="1"/>
  <c r="I434" i="1"/>
  <c r="U434" i="1" s="1"/>
  <c r="J434" i="1"/>
  <c r="V434" i="1" s="1"/>
  <c r="K434" i="1"/>
  <c r="W434" i="1" s="1"/>
  <c r="H435" i="1"/>
  <c r="T435" i="1" s="1"/>
  <c r="I435" i="1"/>
  <c r="U435" i="1" s="1"/>
  <c r="J435" i="1"/>
  <c r="V435" i="1" s="1"/>
  <c r="K435" i="1"/>
  <c r="W435" i="1" s="1"/>
  <c r="H436" i="1"/>
  <c r="T436" i="1" s="1"/>
  <c r="I436" i="1"/>
  <c r="U436" i="1" s="1"/>
  <c r="J436" i="1"/>
  <c r="V436" i="1" s="1"/>
  <c r="K436" i="1"/>
  <c r="W436" i="1" s="1"/>
  <c r="I424" i="1"/>
  <c r="U424" i="1" s="1"/>
  <c r="J424" i="1"/>
  <c r="V424" i="1" s="1"/>
  <c r="K424" i="1"/>
  <c r="W424" i="1" s="1"/>
  <c r="H424" i="1"/>
  <c r="T424" i="1" s="1"/>
  <c r="H404" i="1"/>
  <c r="T404" i="1" s="1"/>
  <c r="I404" i="1"/>
  <c r="U404" i="1" s="1"/>
  <c r="J404" i="1"/>
  <c r="V404" i="1" s="1"/>
  <c r="K404" i="1"/>
  <c r="W404" i="1" s="1"/>
  <c r="H405" i="1"/>
  <c r="T405" i="1" s="1"/>
  <c r="I405" i="1"/>
  <c r="U405" i="1" s="1"/>
  <c r="J405" i="1"/>
  <c r="V405" i="1" s="1"/>
  <c r="K405" i="1"/>
  <c r="W405" i="1" s="1"/>
  <c r="H406" i="1"/>
  <c r="T406" i="1" s="1"/>
  <c r="I406" i="1"/>
  <c r="J406" i="1"/>
  <c r="K406" i="1"/>
  <c r="W406" i="1" s="1"/>
  <c r="H407" i="1"/>
  <c r="T407" i="1" s="1"/>
  <c r="I407" i="1"/>
  <c r="J407" i="1"/>
  <c r="V407" i="1" s="1"/>
  <c r="K407" i="1"/>
  <c r="W407" i="1" s="1"/>
  <c r="H408" i="1"/>
  <c r="T408" i="1" s="1"/>
  <c r="I408" i="1"/>
  <c r="U408" i="1" s="1"/>
  <c r="J408" i="1"/>
  <c r="V408" i="1" s="1"/>
  <c r="K408" i="1"/>
  <c r="W408" i="1" s="1"/>
  <c r="H409" i="1"/>
  <c r="T409" i="1" s="1"/>
  <c r="I409" i="1"/>
  <c r="U409" i="1" s="1"/>
  <c r="J409" i="1"/>
  <c r="V409" i="1" s="1"/>
  <c r="K409" i="1"/>
  <c r="W409" i="1" s="1"/>
  <c r="H410" i="1"/>
  <c r="T410" i="1" s="1"/>
  <c r="I410" i="1"/>
  <c r="U410" i="1" s="1"/>
  <c r="J410" i="1"/>
  <c r="V410" i="1" s="1"/>
  <c r="K410" i="1"/>
  <c r="W410" i="1" s="1"/>
  <c r="H411" i="1"/>
  <c r="T411" i="1" s="1"/>
  <c r="I411" i="1"/>
  <c r="U411" i="1" s="1"/>
  <c r="J411" i="1"/>
  <c r="V411" i="1" s="1"/>
  <c r="K411" i="1"/>
  <c r="W411" i="1" s="1"/>
  <c r="H412" i="1"/>
  <c r="T412" i="1" s="1"/>
  <c r="I412" i="1"/>
  <c r="U412" i="1" s="1"/>
  <c r="J412" i="1"/>
  <c r="V412" i="1" s="1"/>
  <c r="K412" i="1"/>
  <c r="W412" i="1" s="1"/>
  <c r="H413" i="1"/>
  <c r="T413" i="1" s="1"/>
  <c r="I413" i="1"/>
  <c r="U413" i="1" s="1"/>
  <c r="J413" i="1"/>
  <c r="V413" i="1" s="1"/>
  <c r="K413" i="1"/>
  <c r="W413" i="1" s="1"/>
  <c r="H414" i="1"/>
  <c r="T414" i="1" s="1"/>
  <c r="I414" i="1"/>
  <c r="U414" i="1" s="1"/>
  <c r="J414" i="1"/>
  <c r="V414" i="1" s="1"/>
  <c r="K414" i="1"/>
  <c r="W414" i="1" s="1"/>
  <c r="H415" i="1"/>
  <c r="T415" i="1" s="1"/>
  <c r="I415" i="1"/>
  <c r="U415" i="1" s="1"/>
  <c r="J415" i="1"/>
  <c r="V415" i="1" s="1"/>
  <c r="K415" i="1"/>
  <c r="W415" i="1" s="1"/>
  <c r="I403" i="1"/>
  <c r="U403" i="1" s="1"/>
  <c r="J403" i="1"/>
  <c r="V403" i="1" s="1"/>
  <c r="K403" i="1"/>
  <c r="W403" i="1" s="1"/>
  <c r="H403" i="1"/>
  <c r="T403" i="1" s="1"/>
  <c r="K6" i="4"/>
  <c r="H6" i="4" s="1"/>
  <c r="K5" i="4"/>
  <c r="H5" i="4" s="1"/>
  <c r="K4" i="4"/>
  <c r="H4" i="4" s="1"/>
  <c r="K3" i="4"/>
  <c r="H3" i="4" s="1"/>
  <c r="K2" i="4"/>
  <c r="H2" i="4" s="1"/>
  <c r="K11" i="4"/>
  <c r="H11" i="4" s="1"/>
  <c r="K10" i="4"/>
  <c r="H10" i="4" s="1"/>
  <c r="K9" i="4"/>
  <c r="H9" i="4" s="1"/>
  <c r="K7" i="4"/>
  <c r="H7" i="4" s="1"/>
  <c r="K8" i="4"/>
  <c r="H8" i="4" s="1"/>
  <c r="K12" i="4"/>
  <c r="H12" i="4" s="1"/>
  <c r="K13" i="4"/>
  <c r="H13" i="4" s="1"/>
  <c r="K14" i="4"/>
  <c r="H14" i="4" s="1"/>
  <c r="G3" i="7"/>
  <c r="G4" i="7"/>
  <c r="G5" i="7"/>
  <c r="G6" i="7"/>
  <c r="G7" i="7"/>
  <c r="G8" i="7"/>
  <c r="G9" i="7"/>
  <c r="G10" i="7"/>
  <c r="G11" i="7"/>
  <c r="G12" i="7"/>
  <c r="G13" i="7"/>
  <c r="G14" i="7"/>
  <c r="G2" i="7"/>
  <c r="K3" i="6"/>
  <c r="K4" i="6"/>
  <c r="K5" i="6"/>
  <c r="K6" i="6"/>
  <c r="K7" i="6"/>
  <c r="K8" i="6"/>
  <c r="K9" i="6"/>
  <c r="K10" i="6"/>
  <c r="K11" i="6"/>
  <c r="K12" i="6"/>
  <c r="K13" i="6"/>
  <c r="K14" i="6"/>
  <c r="K2" i="6"/>
  <c r="C3" i="4"/>
  <c r="C4" i="4"/>
  <c r="C5" i="4"/>
  <c r="C6" i="4"/>
  <c r="C7" i="4"/>
  <c r="C8" i="4"/>
  <c r="C9" i="4"/>
  <c r="C10" i="4"/>
  <c r="C11" i="4"/>
  <c r="C12" i="4"/>
  <c r="C13" i="4"/>
  <c r="C14" i="4"/>
  <c r="C2" i="4"/>
  <c r="E501" i="1" a="1"/>
  <c r="E501" i="1" s="1"/>
  <c r="D501" i="1" a="1"/>
  <c r="D501" i="1" s="1"/>
  <c r="C501" i="1" a="1"/>
  <c r="C501" i="1" s="1"/>
  <c r="B501" i="1" a="1"/>
  <c r="B501" i="1" s="1"/>
  <c r="E500" i="1"/>
  <c r="D500" i="1"/>
  <c r="C500" i="1"/>
  <c r="B500" i="1"/>
  <c r="E480" i="1" a="1"/>
  <c r="E480" i="1" s="1"/>
  <c r="D480" i="1" a="1"/>
  <c r="D480" i="1" s="1"/>
  <c r="C480" i="1" a="1"/>
  <c r="C480" i="1" s="1"/>
  <c r="B480" i="1" a="1"/>
  <c r="B480" i="1" s="1"/>
  <c r="E479" i="1"/>
  <c r="D479" i="1"/>
  <c r="C479" i="1"/>
  <c r="B479" i="1"/>
  <c r="E459" i="1" a="1"/>
  <c r="E459" i="1" s="1"/>
  <c r="D459" i="1" a="1"/>
  <c r="D459" i="1" s="1"/>
  <c r="C459" i="1" a="1"/>
  <c r="C459" i="1" s="1"/>
  <c r="B459" i="1" a="1"/>
  <c r="B459" i="1" s="1"/>
  <c r="E458" i="1"/>
  <c r="D458" i="1"/>
  <c r="C458" i="1"/>
  <c r="B458" i="1"/>
  <c r="E438" i="1" a="1"/>
  <c r="E438" i="1" s="1"/>
  <c r="D438" i="1" a="1"/>
  <c r="D438" i="1" s="1"/>
  <c r="C438" i="1" a="1"/>
  <c r="C438" i="1" s="1"/>
  <c r="B438" i="1" a="1"/>
  <c r="B438" i="1" s="1"/>
  <c r="E437" i="1"/>
  <c r="D437" i="1"/>
  <c r="C437" i="1"/>
  <c r="B437" i="1"/>
  <c r="E417" i="1" a="1"/>
  <c r="E417" i="1" s="1"/>
  <c r="D417" i="1" a="1"/>
  <c r="D417" i="1" s="1"/>
  <c r="C417" i="1" a="1"/>
  <c r="C417" i="1" s="1"/>
  <c r="B417" i="1" a="1"/>
  <c r="B417" i="1" s="1"/>
  <c r="E416" i="1"/>
  <c r="D416" i="1"/>
  <c r="C416" i="1"/>
  <c r="B416" i="1"/>
  <c r="H384" i="1"/>
  <c r="T384" i="1" s="1"/>
  <c r="I384" i="1"/>
  <c r="U384" i="1" s="1"/>
  <c r="J384" i="1"/>
  <c r="V384" i="1" s="1"/>
  <c r="K384" i="1"/>
  <c r="W384" i="1" s="1"/>
  <c r="H385" i="1"/>
  <c r="T385" i="1" s="1"/>
  <c r="I385" i="1"/>
  <c r="U385" i="1" s="1"/>
  <c r="J385" i="1"/>
  <c r="V385" i="1" s="1"/>
  <c r="K385" i="1"/>
  <c r="W385" i="1" s="1"/>
  <c r="H386" i="1"/>
  <c r="T386" i="1" s="1"/>
  <c r="I386" i="1"/>
  <c r="U386" i="1" s="1"/>
  <c r="J386" i="1"/>
  <c r="V386" i="1" s="1"/>
  <c r="K386" i="1"/>
  <c r="W386" i="1" s="1"/>
  <c r="H387" i="1"/>
  <c r="T387" i="1" s="1"/>
  <c r="I387" i="1"/>
  <c r="U387" i="1" s="1"/>
  <c r="J387" i="1"/>
  <c r="V387" i="1" s="1"/>
  <c r="K387" i="1"/>
  <c r="W387" i="1" s="1"/>
  <c r="H388" i="1"/>
  <c r="T388" i="1" s="1"/>
  <c r="I388" i="1"/>
  <c r="U388" i="1" s="1"/>
  <c r="J388" i="1"/>
  <c r="V388" i="1" s="1"/>
  <c r="K388" i="1"/>
  <c r="W388" i="1" s="1"/>
  <c r="H389" i="1"/>
  <c r="T389" i="1" s="1"/>
  <c r="I389" i="1"/>
  <c r="U389" i="1" s="1"/>
  <c r="J389" i="1"/>
  <c r="V389" i="1" s="1"/>
  <c r="K389" i="1"/>
  <c r="W389" i="1" s="1"/>
  <c r="H390" i="1"/>
  <c r="T390" i="1" s="1"/>
  <c r="I390" i="1"/>
  <c r="U390" i="1" s="1"/>
  <c r="J390" i="1"/>
  <c r="V390" i="1" s="1"/>
  <c r="K390" i="1"/>
  <c r="W390" i="1" s="1"/>
  <c r="H391" i="1"/>
  <c r="T391" i="1" s="1"/>
  <c r="I391" i="1"/>
  <c r="U391" i="1" s="1"/>
  <c r="J391" i="1"/>
  <c r="V391" i="1" s="1"/>
  <c r="K391" i="1"/>
  <c r="W391" i="1" s="1"/>
  <c r="H392" i="1"/>
  <c r="T392" i="1" s="1"/>
  <c r="I392" i="1"/>
  <c r="U392" i="1" s="1"/>
  <c r="J392" i="1"/>
  <c r="V392" i="1" s="1"/>
  <c r="K392" i="1"/>
  <c r="W392" i="1" s="1"/>
  <c r="H393" i="1"/>
  <c r="T393" i="1" s="1"/>
  <c r="I393" i="1"/>
  <c r="U393" i="1" s="1"/>
  <c r="J393" i="1"/>
  <c r="V393" i="1" s="1"/>
  <c r="K393" i="1"/>
  <c r="W393" i="1" s="1"/>
  <c r="H394" i="1"/>
  <c r="T394" i="1" s="1"/>
  <c r="I394" i="1"/>
  <c r="U394" i="1" s="1"/>
  <c r="J394" i="1"/>
  <c r="V394" i="1" s="1"/>
  <c r="K394" i="1"/>
  <c r="W394" i="1" s="1"/>
  <c r="H395" i="1"/>
  <c r="T395" i="1" s="1"/>
  <c r="I395" i="1"/>
  <c r="U395" i="1" s="1"/>
  <c r="J395" i="1"/>
  <c r="V395" i="1" s="1"/>
  <c r="K395" i="1"/>
  <c r="W395" i="1" s="1"/>
  <c r="I383" i="1"/>
  <c r="J383" i="1"/>
  <c r="K383" i="1"/>
  <c r="H383" i="1"/>
  <c r="E397" i="1" a="1"/>
  <c r="E397" i="1" s="1"/>
  <c r="D397" i="1" a="1"/>
  <c r="D397" i="1" s="1"/>
  <c r="C397" i="1" a="1"/>
  <c r="C397" i="1" s="1"/>
  <c r="B397" i="1" a="1"/>
  <c r="B397" i="1" s="1"/>
  <c r="E396" i="1"/>
  <c r="D396" i="1"/>
  <c r="C396" i="1"/>
  <c r="B396" i="1"/>
  <c r="I9" i="2"/>
  <c r="H363" i="1"/>
  <c r="T363" i="1" s="1"/>
  <c r="I363" i="1"/>
  <c r="U363" i="1" s="1"/>
  <c r="J363" i="1"/>
  <c r="V363" i="1" s="1"/>
  <c r="K363" i="1"/>
  <c r="W363" i="1" s="1"/>
  <c r="H364" i="1"/>
  <c r="T364" i="1" s="1"/>
  <c r="I364" i="1"/>
  <c r="U364" i="1" s="1"/>
  <c r="J364" i="1"/>
  <c r="V364" i="1" s="1"/>
  <c r="K364" i="1"/>
  <c r="H365" i="1"/>
  <c r="T365" i="1" s="1"/>
  <c r="I365" i="1"/>
  <c r="U365" i="1" s="1"/>
  <c r="J365" i="1"/>
  <c r="V365" i="1" s="1"/>
  <c r="K365" i="1"/>
  <c r="W365" i="1" s="1"/>
  <c r="H366" i="1"/>
  <c r="T366" i="1" s="1"/>
  <c r="I366" i="1"/>
  <c r="U366" i="1" s="1"/>
  <c r="J366" i="1"/>
  <c r="V366" i="1" s="1"/>
  <c r="K366" i="1"/>
  <c r="W366" i="1" s="1"/>
  <c r="H367" i="1"/>
  <c r="T367" i="1" s="1"/>
  <c r="I367" i="1"/>
  <c r="U367" i="1" s="1"/>
  <c r="J367" i="1"/>
  <c r="V367" i="1" s="1"/>
  <c r="K367" i="1"/>
  <c r="W367" i="1" s="1"/>
  <c r="H368" i="1"/>
  <c r="T368" i="1" s="1"/>
  <c r="I368" i="1"/>
  <c r="U368" i="1" s="1"/>
  <c r="J368" i="1"/>
  <c r="V368" i="1" s="1"/>
  <c r="K368" i="1"/>
  <c r="W368" i="1" s="1"/>
  <c r="H369" i="1"/>
  <c r="T369" i="1" s="1"/>
  <c r="I369" i="1"/>
  <c r="U369" i="1" s="1"/>
  <c r="J369" i="1"/>
  <c r="V369" i="1" s="1"/>
  <c r="K369" i="1"/>
  <c r="W369" i="1" s="1"/>
  <c r="H370" i="1"/>
  <c r="T370" i="1" s="1"/>
  <c r="I370" i="1"/>
  <c r="U370" i="1" s="1"/>
  <c r="J370" i="1"/>
  <c r="V370" i="1" s="1"/>
  <c r="K370" i="1"/>
  <c r="W370" i="1" s="1"/>
  <c r="H371" i="1"/>
  <c r="T371" i="1" s="1"/>
  <c r="I371" i="1"/>
  <c r="U371" i="1" s="1"/>
  <c r="J371" i="1"/>
  <c r="V371" i="1" s="1"/>
  <c r="K371" i="1"/>
  <c r="W371" i="1" s="1"/>
  <c r="H372" i="1"/>
  <c r="T372" i="1" s="1"/>
  <c r="I372" i="1"/>
  <c r="U372" i="1" s="1"/>
  <c r="J372" i="1"/>
  <c r="V372" i="1" s="1"/>
  <c r="K372" i="1"/>
  <c r="W372" i="1" s="1"/>
  <c r="H373" i="1"/>
  <c r="T373" i="1" s="1"/>
  <c r="I373" i="1"/>
  <c r="U373" i="1" s="1"/>
  <c r="J373" i="1"/>
  <c r="V373" i="1" s="1"/>
  <c r="K373" i="1"/>
  <c r="W373" i="1" s="1"/>
  <c r="H374" i="1"/>
  <c r="T374" i="1" s="1"/>
  <c r="I374" i="1"/>
  <c r="U374" i="1" s="1"/>
  <c r="J374" i="1"/>
  <c r="V374" i="1" s="1"/>
  <c r="K374" i="1"/>
  <c r="W374" i="1" s="1"/>
  <c r="I362" i="1"/>
  <c r="J362" i="1"/>
  <c r="K362" i="1"/>
  <c r="W362" i="1" s="1"/>
  <c r="H362" i="1"/>
  <c r="T362" i="1" s="1"/>
  <c r="E376" i="1" a="1"/>
  <c r="E376" i="1" s="1"/>
  <c r="D376" i="1" a="1"/>
  <c r="D376" i="1" s="1"/>
  <c r="C376" i="1" a="1"/>
  <c r="C376" i="1" s="1"/>
  <c r="B376" i="1" a="1"/>
  <c r="B376" i="1" s="1"/>
  <c r="E375" i="1"/>
  <c r="D375" i="1"/>
  <c r="C375" i="1"/>
  <c r="B375" i="1"/>
  <c r="H345" i="1"/>
  <c r="T345" i="1" s="1"/>
  <c r="I345" i="1"/>
  <c r="U345" i="1" s="1"/>
  <c r="J345" i="1"/>
  <c r="V345" i="1" s="1"/>
  <c r="K345" i="1"/>
  <c r="W345" i="1" s="1"/>
  <c r="H346" i="1"/>
  <c r="T346" i="1" s="1"/>
  <c r="I346" i="1"/>
  <c r="U346" i="1" s="1"/>
  <c r="J346" i="1"/>
  <c r="V346" i="1" s="1"/>
  <c r="K346" i="1"/>
  <c r="W346" i="1" s="1"/>
  <c r="H347" i="1"/>
  <c r="T347" i="1" s="1"/>
  <c r="I347" i="1"/>
  <c r="U347" i="1" s="1"/>
  <c r="J347" i="1"/>
  <c r="V347" i="1" s="1"/>
  <c r="K347" i="1"/>
  <c r="W347" i="1" s="1"/>
  <c r="H348" i="1"/>
  <c r="T348" i="1" s="1"/>
  <c r="I348" i="1"/>
  <c r="U348" i="1" s="1"/>
  <c r="J348" i="1"/>
  <c r="V348" i="1" s="1"/>
  <c r="K348" i="1"/>
  <c r="W348" i="1" s="1"/>
  <c r="H349" i="1"/>
  <c r="T349" i="1" s="1"/>
  <c r="I349" i="1"/>
  <c r="U349" i="1" s="1"/>
  <c r="J349" i="1"/>
  <c r="V349" i="1" s="1"/>
  <c r="K349" i="1"/>
  <c r="W349" i="1" s="1"/>
  <c r="H350" i="1"/>
  <c r="T350" i="1" s="1"/>
  <c r="I350" i="1"/>
  <c r="U350" i="1" s="1"/>
  <c r="J350" i="1"/>
  <c r="V350" i="1" s="1"/>
  <c r="K350" i="1"/>
  <c r="W350" i="1" s="1"/>
  <c r="H351" i="1"/>
  <c r="T351" i="1" s="1"/>
  <c r="I351" i="1"/>
  <c r="U351" i="1" s="1"/>
  <c r="J351" i="1"/>
  <c r="V351" i="1" s="1"/>
  <c r="K351" i="1"/>
  <c r="W351" i="1" s="1"/>
  <c r="H352" i="1"/>
  <c r="T352" i="1" s="1"/>
  <c r="I352" i="1"/>
  <c r="U352" i="1" s="1"/>
  <c r="J352" i="1"/>
  <c r="V352" i="1" s="1"/>
  <c r="K352" i="1"/>
  <c r="W352" i="1" s="1"/>
  <c r="H353" i="1"/>
  <c r="T353" i="1" s="1"/>
  <c r="I353" i="1"/>
  <c r="U353" i="1" s="1"/>
  <c r="J353" i="1"/>
  <c r="V353" i="1" s="1"/>
  <c r="K353" i="1"/>
  <c r="W353" i="1" s="1"/>
  <c r="E355" i="1" a="1"/>
  <c r="E355" i="1" s="1"/>
  <c r="D355" i="1" a="1"/>
  <c r="D355" i="1" s="1"/>
  <c r="C355" i="1" a="1"/>
  <c r="C355" i="1" s="1"/>
  <c r="B355" i="1" a="1"/>
  <c r="B355" i="1" s="1"/>
  <c r="E354" i="1"/>
  <c r="D354" i="1"/>
  <c r="C354" i="1"/>
  <c r="B354" i="1"/>
  <c r="C3" i="7"/>
  <c r="C4" i="7"/>
  <c r="C5" i="7"/>
  <c r="C6" i="7"/>
  <c r="C7" i="7"/>
  <c r="C8" i="7"/>
  <c r="C9" i="7"/>
  <c r="C10" i="7"/>
  <c r="C11" i="7"/>
  <c r="C12" i="7"/>
  <c r="C13" i="7"/>
  <c r="C14" i="7"/>
  <c r="C2" i="7"/>
  <c r="E3" i="6"/>
  <c r="F3" i="6"/>
  <c r="E4" i="6"/>
  <c r="F4" i="6"/>
  <c r="E5" i="6"/>
  <c r="F5" i="6"/>
  <c r="E6" i="6"/>
  <c r="F6" i="6"/>
  <c r="E7" i="6"/>
  <c r="F7" i="6"/>
  <c r="E8" i="6"/>
  <c r="F8" i="6"/>
  <c r="E9" i="6"/>
  <c r="F9" i="6"/>
  <c r="E10" i="6"/>
  <c r="F10" i="6"/>
  <c r="E11" i="6"/>
  <c r="F11" i="6"/>
  <c r="E12" i="6"/>
  <c r="F12" i="6"/>
  <c r="E13" i="6"/>
  <c r="F13" i="6"/>
  <c r="E14" i="6"/>
  <c r="F14" i="6"/>
  <c r="F2" i="6"/>
  <c r="E2" i="6"/>
  <c r="P17" i="2"/>
  <c r="P18" i="2"/>
  <c r="P19" i="2"/>
  <c r="P20" i="2"/>
  <c r="P21" i="2"/>
  <c r="P22" i="2"/>
  <c r="P23" i="2"/>
  <c r="P24" i="2"/>
  <c r="P25" i="2"/>
  <c r="P26" i="2"/>
  <c r="P27" i="2"/>
  <c r="P28" i="2"/>
  <c r="P16" i="2"/>
  <c r="H322" i="1"/>
  <c r="I322" i="1"/>
  <c r="J322" i="1"/>
  <c r="K322" i="1"/>
  <c r="H323" i="1"/>
  <c r="I323" i="1"/>
  <c r="J323" i="1"/>
  <c r="K323" i="1"/>
  <c r="H324" i="1"/>
  <c r="I324" i="1"/>
  <c r="J324" i="1"/>
  <c r="K324" i="1"/>
  <c r="H325" i="1"/>
  <c r="I325" i="1"/>
  <c r="J325" i="1"/>
  <c r="K325" i="1"/>
  <c r="H326" i="1"/>
  <c r="I326" i="1"/>
  <c r="J326" i="1"/>
  <c r="K326" i="1"/>
  <c r="H327" i="1"/>
  <c r="I327" i="1"/>
  <c r="J327" i="1"/>
  <c r="K327" i="1"/>
  <c r="H328" i="1"/>
  <c r="I328" i="1"/>
  <c r="J328" i="1"/>
  <c r="K328" i="1"/>
  <c r="H329" i="1"/>
  <c r="I329" i="1"/>
  <c r="J329" i="1"/>
  <c r="K329" i="1"/>
  <c r="H330" i="1"/>
  <c r="I330" i="1"/>
  <c r="J330" i="1"/>
  <c r="K330" i="1"/>
  <c r="H331" i="1"/>
  <c r="I331" i="1"/>
  <c r="J331" i="1"/>
  <c r="K331" i="1"/>
  <c r="H332" i="1"/>
  <c r="I332" i="1"/>
  <c r="J332" i="1"/>
  <c r="K332" i="1"/>
  <c r="H333" i="1"/>
  <c r="I333" i="1"/>
  <c r="J333" i="1"/>
  <c r="K333" i="1"/>
  <c r="I321" i="1"/>
  <c r="J321" i="1"/>
  <c r="K321" i="1"/>
  <c r="H321" i="1"/>
  <c r="E335" i="1" a="1"/>
  <c r="E335" i="1" s="1"/>
  <c r="D335" i="1" a="1"/>
  <c r="D335" i="1" s="1"/>
  <c r="C335" i="1" a="1"/>
  <c r="C335" i="1" s="1"/>
  <c r="B335" i="1" a="1"/>
  <c r="B335" i="1" s="1"/>
  <c r="E334" i="1"/>
  <c r="D334" i="1"/>
  <c r="C334" i="1"/>
  <c r="B334" i="1"/>
  <c r="H301" i="1"/>
  <c r="I301" i="1"/>
  <c r="J301" i="1"/>
  <c r="K301" i="1"/>
  <c r="H302" i="1"/>
  <c r="I302" i="1"/>
  <c r="J302" i="1"/>
  <c r="K302" i="1"/>
  <c r="H303" i="1"/>
  <c r="I303" i="1"/>
  <c r="J303" i="1"/>
  <c r="K303" i="1"/>
  <c r="H304" i="1"/>
  <c r="I304" i="1"/>
  <c r="J304" i="1"/>
  <c r="K304" i="1"/>
  <c r="H305" i="1"/>
  <c r="I305" i="1"/>
  <c r="J305" i="1"/>
  <c r="K305" i="1"/>
  <c r="H306" i="1"/>
  <c r="I306" i="1"/>
  <c r="J306" i="1"/>
  <c r="K306" i="1"/>
  <c r="H307" i="1"/>
  <c r="I307" i="1"/>
  <c r="J307" i="1"/>
  <c r="K307" i="1"/>
  <c r="H308" i="1"/>
  <c r="I308" i="1"/>
  <c r="J308" i="1"/>
  <c r="K308" i="1"/>
  <c r="H309" i="1"/>
  <c r="I309" i="1"/>
  <c r="J309" i="1"/>
  <c r="K309" i="1"/>
  <c r="H310" i="1"/>
  <c r="I310" i="1"/>
  <c r="J310" i="1"/>
  <c r="K310" i="1"/>
  <c r="H311" i="1"/>
  <c r="I311" i="1"/>
  <c r="J311" i="1"/>
  <c r="K311" i="1"/>
  <c r="H312" i="1"/>
  <c r="I312" i="1"/>
  <c r="J312" i="1"/>
  <c r="K312" i="1"/>
  <c r="I300" i="1"/>
  <c r="J300" i="1"/>
  <c r="K300" i="1"/>
  <c r="H300" i="1"/>
  <c r="C313" i="1"/>
  <c r="D313" i="1"/>
  <c r="E313" i="1"/>
  <c r="C314" i="1" a="1"/>
  <c r="C314" i="1" s="1"/>
  <c r="D314" i="1" a="1"/>
  <c r="D314" i="1" s="1"/>
  <c r="E314" i="1" a="1"/>
  <c r="E314" i="1" s="1"/>
  <c r="B314" i="1" a="1"/>
  <c r="B314" i="1" s="1"/>
  <c r="B313" i="1"/>
  <c r="E292" i="1" a="1"/>
  <c r="E292" i="1" s="1"/>
  <c r="D292" i="1" a="1"/>
  <c r="D292" i="1" s="1"/>
  <c r="C292" i="1" a="1"/>
  <c r="C292" i="1" s="1"/>
  <c r="B292" i="1" a="1"/>
  <c r="B292" i="1" s="1"/>
  <c r="E291" i="1"/>
  <c r="D291" i="1"/>
  <c r="C291" i="1"/>
  <c r="B291" i="1"/>
  <c r="H258" i="1"/>
  <c r="I258" i="1"/>
  <c r="J258" i="1"/>
  <c r="K258" i="1"/>
  <c r="H259" i="1"/>
  <c r="I259" i="1"/>
  <c r="J259" i="1"/>
  <c r="K259" i="1"/>
  <c r="H260" i="1"/>
  <c r="I260" i="1"/>
  <c r="J260" i="1"/>
  <c r="K260" i="1"/>
  <c r="H261" i="1"/>
  <c r="I261" i="1"/>
  <c r="J261" i="1"/>
  <c r="K261" i="1"/>
  <c r="H262" i="1"/>
  <c r="I262" i="1"/>
  <c r="J262" i="1"/>
  <c r="K262" i="1"/>
  <c r="H263" i="1"/>
  <c r="I263" i="1"/>
  <c r="J263" i="1"/>
  <c r="K263" i="1"/>
  <c r="H264" i="1"/>
  <c r="I264" i="1"/>
  <c r="J264" i="1"/>
  <c r="K264" i="1"/>
  <c r="H265" i="1"/>
  <c r="I265" i="1"/>
  <c r="J265" i="1"/>
  <c r="K265" i="1"/>
  <c r="H266" i="1"/>
  <c r="I266" i="1"/>
  <c r="J266" i="1"/>
  <c r="K266" i="1"/>
  <c r="H267" i="1"/>
  <c r="I267" i="1"/>
  <c r="J267" i="1"/>
  <c r="K267" i="1"/>
  <c r="H268" i="1"/>
  <c r="I268" i="1"/>
  <c r="J268" i="1"/>
  <c r="K268" i="1"/>
  <c r="H269" i="1"/>
  <c r="I269" i="1"/>
  <c r="J269" i="1"/>
  <c r="K269" i="1"/>
  <c r="I257" i="1"/>
  <c r="J257" i="1"/>
  <c r="K257" i="1"/>
  <c r="H257" i="1"/>
  <c r="E271" i="1" a="1"/>
  <c r="E271" i="1" s="1"/>
  <c r="D271" i="1" a="1"/>
  <c r="D271" i="1" s="1"/>
  <c r="C271" i="1" a="1"/>
  <c r="C271" i="1" s="1"/>
  <c r="B271" i="1" a="1"/>
  <c r="B271" i="1" s="1"/>
  <c r="E270" i="1"/>
  <c r="D270" i="1"/>
  <c r="C270" i="1"/>
  <c r="B270" i="1"/>
  <c r="H236" i="1"/>
  <c r="I236" i="1"/>
  <c r="J236" i="1"/>
  <c r="K236" i="1"/>
  <c r="H237" i="1"/>
  <c r="I237" i="1"/>
  <c r="J237" i="1"/>
  <c r="K237" i="1"/>
  <c r="H238" i="1"/>
  <c r="I238" i="1"/>
  <c r="J238" i="1"/>
  <c r="K238" i="1"/>
  <c r="H239" i="1"/>
  <c r="I239" i="1"/>
  <c r="J239" i="1"/>
  <c r="K239" i="1"/>
  <c r="H240" i="1"/>
  <c r="I240" i="1"/>
  <c r="J240" i="1"/>
  <c r="K240" i="1"/>
  <c r="H241" i="1"/>
  <c r="I241" i="1"/>
  <c r="J241" i="1"/>
  <c r="K241" i="1"/>
  <c r="H242" i="1"/>
  <c r="I242" i="1"/>
  <c r="J242" i="1"/>
  <c r="K242" i="1"/>
  <c r="H243" i="1"/>
  <c r="I243" i="1"/>
  <c r="J243" i="1"/>
  <c r="K243" i="1"/>
  <c r="H244" i="1"/>
  <c r="I244" i="1"/>
  <c r="J244" i="1"/>
  <c r="K244" i="1"/>
  <c r="H245" i="1"/>
  <c r="I245" i="1"/>
  <c r="J245" i="1"/>
  <c r="K245" i="1"/>
  <c r="H246" i="1"/>
  <c r="I246" i="1"/>
  <c r="J246" i="1"/>
  <c r="K246" i="1"/>
  <c r="H247" i="1"/>
  <c r="I247" i="1"/>
  <c r="J247" i="1"/>
  <c r="K247" i="1"/>
  <c r="I235" i="1"/>
  <c r="J235" i="1"/>
  <c r="K235" i="1"/>
  <c r="H235" i="1"/>
  <c r="E249" i="1" a="1"/>
  <c r="E249" i="1" s="1"/>
  <c r="D249" i="1" a="1"/>
  <c r="D249" i="1" s="1"/>
  <c r="C249" i="1" a="1"/>
  <c r="C249" i="1" s="1"/>
  <c r="B249" i="1" a="1"/>
  <c r="B249" i="1" s="1"/>
  <c r="E248" i="1"/>
  <c r="D248" i="1"/>
  <c r="C248" i="1"/>
  <c r="B248" i="1"/>
  <c r="E229" i="1" a="1"/>
  <c r="E229" i="1" s="1"/>
  <c r="D229" i="1" a="1"/>
  <c r="D229" i="1" s="1"/>
  <c r="C229" i="1" a="1"/>
  <c r="C229" i="1" s="1"/>
  <c r="B229" i="1" a="1"/>
  <c r="B229" i="1" s="1"/>
  <c r="E228" i="1"/>
  <c r="D228" i="1"/>
  <c r="C228" i="1"/>
  <c r="B228" i="1"/>
  <c r="E210" i="1" a="1"/>
  <c r="E210" i="1" s="1"/>
  <c r="D210" i="1" a="1"/>
  <c r="D210" i="1" s="1"/>
  <c r="C210" i="1" a="1"/>
  <c r="C210" i="1" s="1"/>
  <c r="B210" i="1" a="1"/>
  <c r="B210" i="1" s="1"/>
  <c r="E209" i="1"/>
  <c r="D209" i="1"/>
  <c r="C209" i="1"/>
  <c r="B209" i="1"/>
  <c r="B189" i="1"/>
  <c r="E190" i="1" a="1"/>
  <c r="E190" i="1" s="1"/>
  <c r="D190" i="1" a="1"/>
  <c r="D190" i="1" s="1"/>
  <c r="C190" i="1" a="1"/>
  <c r="C190" i="1" s="1"/>
  <c r="B190" i="1" a="1"/>
  <c r="B190" i="1" s="1"/>
  <c r="E189" i="1"/>
  <c r="D189" i="1"/>
  <c r="C189" i="1"/>
  <c r="C3" i="6"/>
  <c r="C4" i="6"/>
  <c r="C5" i="6"/>
  <c r="C6" i="6"/>
  <c r="C7" i="6"/>
  <c r="C8" i="6"/>
  <c r="C9" i="6"/>
  <c r="C10" i="6"/>
  <c r="C11" i="6"/>
  <c r="C12" i="6"/>
  <c r="C13" i="6"/>
  <c r="C14" i="6"/>
  <c r="C2" i="6"/>
  <c r="C3" i="5"/>
  <c r="C4" i="5"/>
  <c r="C5" i="5"/>
  <c r="C6" i="5"/>
  <c r="C7" i="5"/>
  <c r="C8" i="5"/>
  <c r="C9" i="5"/>
  <c r="C10" i="5"/>
  <c r="C11" i="5"/>
  <c r="C12" i="5"/>
  <c r="C13" i="5"/>
  <c r="C14" i="5"/>
  <c r="C2" i="5"/>
  <c r="M2" i="2"/>
  <c r="P6" i="2" s="1"/>
  <c r="E2" i="3"/>
  <c r="E3" i="3"/>
  <c r="E4" i="3"/>
  <c r="E5" i="3"/>
  <c r="E6" i="3"/>
  <c r="E7" i="3"/>
  <c r="E8" i="3"/>
  <c r="E9" i="3"/>
  <c r="E10" i="3"/>
  <c r="E11" i="3"/>
  <c r="E12" i="3"/>
  <c r="E13" i="3"/>
  <c r="E1" i="3"/>
  <c r="F4" i="3"/>
  <c r="G4" i="3" s="1"/>
  <c r="F10" i="3"/>
  <c r="G13" i="3" s="1"/>
  <c r="H158" i="1"/>
  <c r="I158" i="1"/>
  <c r="J158" i="1"/>
  <c r="K158" i="1"/>
  <c r="H159" i="1"/>
  <c r="I159" i="1"/>
  <c r="J159" i="1"/>
  <c r="K159" i="1"/>
  <c r="H160" i="1"/>
  <c r="I160" i="1"/>
  <c r="J160" i="1"/>
  <c r="K160" i="1"/>
  <c r="H161" i="1"/>
  <c r="I161" i="1"/>
  <c r="J161" i="1"/>
  <c r="K161" i="1"/>
  <c r="H162" i="1"/>
  <c r="I162" i="1"/>
  <c r="J162" i="1"/>
  <c r="K162" i="1"/>
  <c r="H163" i="1"/>
  <c r="I163" i="1"/>
  <c r="J163" i="1"/>
  <c r="K163" i="1"/>
  <c r="H164" i="1"/>
  <c r="I164" i="1"/>
  <c r="J164" i="1"/>
  <c r="K164" i="1"/>
  <c r="H165" i="1"/>
  <c r="I165" i="1"/>
  <c r="J165" i="1"/>
  <c r="K165" i="1"/>
  <c r="H166" i="1"/>
  <c r="I166" i="1"/>
  <c r="J166" i="1"/>
  <c r="K166" i="1"/>
  <c r="H167" i="1"/>
  <c r="I167" i="1"/>
  <c r="J167" i="1"/>
  <c r="K167" i="1"/>
  <c r="H168" i="1"/>
  <c r="I168" i="1"/>
  <c r="J168" i="1"/>
  <c r="K168" i="1"/>
  <c r="H169" i="1"/>
  <c r="I169" i="1"/>
  <c r="J169" i="1"/>
  <c r="K169" i="1"/>
  <c r="I157" i="1"/>
  <c r="J157" i="1"/>
  <c r="K157" i="1"/>
  <c r="H157" i="1"/>
  <c r="E171" i="1" a="1"/>
  <c r="E171" i="1" s="1"/>
  <c r="D171" i="1" a="1"/>
  <c r="D171" i="1" s="1"/>
  <c r="C171" i="1" a="1"/>
  <c r="C171" i="1" s="1"/>
  <c r="B171" i="1" a="1"/>
  <c r="B171" i="1" s="1"/>
  <c r="E170" i="1"/>
  <c r="D170" i="1"/>
  <c r="C170" i="1"/>
  <c r="B170" i="1"/>
  <c r="H140" i="1"/>
  <c r="I140" i="1"/>
  <c r="J140" i="1"/>
  <c r="K140" i="1"/>
  <c r="H141" i="1"/>
  <c r="I141" i="1"/>
  <c r="J141" i="1"/>
  <c r="K141" i="1"/>
  <c r="H142" i="1"/>
  <c r="I142" i="1"/>
  <c r="J142" i="1"/>
  <c r="K142" i="1"/>
  <c r="H143" i="1"/>
  <c r="I143" i="1"/>
  <c r="J143" i="1"/>
  <c r="K143" i="1"/>
  <c r="H144" i="1"/>
  <c r="I144" i="1"/>
  <c r="J144" i="1"/>
  <c r="K144" i="1"/>
  <c r="H145" i="1"/>
  <c r="I145" i="1"/>
  <c r="J145" i="1"/>
  <c r="K145" i="1"/>
  <c r="H146" i="1"/>
  <c r="I146" i="1"/>
  <c r="J146" i="1"/>
  <c r="K146" i="1"/>
  <c r="H147" i="1"/>
  <c r="I147" i="1"/>
  <c r="J147" i="1"/>
  <c r="K147" i="1"/>
  <c r="H148" i="1"/>
  <c r="I148" i="1"/>
  <c r="J148" i="1"/>
  <c r="K148" i="1"/>
  <c r="H149" i="1"/>
  <c r="I149" i="1"/>
  <c r="J149" i="1"/>
  <c r="K149" i="1"/>
  <c r="H150" i="1"/>
  <c r="I150" i="1"/>
  <c r="J150" i="1"/>
  <c r="K150" i="1"/>
  <c r="H151" i="1"/>
  <c r="I151" i="1"/>
  <c r="J151" i="1"/>
  <c r="K151" i="1"/>
  <c r="I139" i="1"/>
  <c r="J139" i="1"/>
  <c r="K139" i="1"/>
  <c r="H139" i="1"/>
  <c r="E153" i="1" a="1"/>
  <c r="E153" i="1" s="1"/>
  <c r="D153" i="1" a="1"/>
  <c r="D153" i="1" s="1"/>
  <c r="C153" i="1" a="1"/>
  <c r="C153" i="1" s="1"/>
  <c r="B153" i="1" a="1"/>
  <c r="B153" i="1" s="1"/>
  <c r="E152" i="1"/>
  <c r="D152" i="1"/>
  <c r="C152" i="1"/>
  <c r="B152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18" i="1"/>
  <c r="H119" i="1"/>
  <c r="I119" i="1"/>
  <c r="J119" i="1"/>
  <c r="K119" i="1"/>
  <c r="H120" i="1"/>
  <c r="I120" i="1"/>
  <c r="J120" i="1"/>
  <c r="K120" i="1"/>
  <c r="H121" i="1"/>
  <c r="I121" i="1"/>
  <c r="J121" i="1"/>
  <c r="K121" i="1"/>
  <c r="H122" i="1"/>
  <c r="I122" i="1"/>
  <c r="J122" i="1"/>
  <c r="K122" i="1"/>
  <c r="H123" i="1"/>
  <c r="I123" i="1"/>
  <c r="J123" i="1"/>
  <c r="K123" i="1"/>
  <c r="H124" i="1"/>
  <c r="I124" i="1"/>
  <c r="J124" i="1"/>
  <c r="K124" i="1"/>
  <c r="H125" i="1"/>
  <c r="I125" i="1"/>
  <c r="J125" i="1"/>
  <c r="K125" i="1"/>
  <c r="H126" i="1"/>
  <c r="I126" i="1"/>
  <c r="J126" i="1"/>
  <c r="K126" i="1"/>
  <c r="H127" i="1"/>
  <c r="I127" i="1"/>
  <c r="J127" i="1"/>
  <c r="K127" i="1"/>
  <c r="H128" i="1"/>
  <c r="I128" i="1"/>
  <c r="J128" i="1"/>
  <c r="K128" i="1"/>
  <c r="H129" i="1"/>
  <c r="I129" i="1"/>
  <c r="J129" i="1"/>
  <c r="K129" i="1"/>
  <c r="H130" i="1"/>
  <c r="I130" i="1"/>
  <c r="J130" i="1"/>
  <c r="K130" i="1"/>
  <c r="I118" i="1"/>
  <c r="J118" i="1"/>
  <c r="K118" i="1"/>
  <c r="H118" i="1"/>
  <c r="E132" i="1" a="1"/>
  <c r="E132" i="1" s="1"/>
  <c r="D132" i="1" a="1"/>
  <c r="D132" i="1" s="1"/>
  <c r="C132" i="1" a="1"/>
  <c r="C132" i="1" s="1"/>
  <c r="B132" i="1" a="1"/>
  <c r="B132" i="1" s="1"/>
  <c r="E131" i="1"/>
  <c r="D131" i="1"/>
  <c r="C131" i="1"/>
  <c r="B131" i="1"/>
  <c r="E113" i="1" a="1"/>
  <c r="E113" i="1" s="1"/>
  <c r="D113" i="1" a="1"/>
  <c r="D113" i="1" s="1"/>
  <c r="C113" i="1" a="1"/>
  <c r="C113" i="1" s="1"/>
  <c r="B113" i="1" a="1"/>
  <c r="B113" i="1" s="1"/>
  <c r="E112" i="1"/>
  <c r="D112" i="1"/>
  <c r="C112" i="1"/>
  <c r="B112" i="1"/>
  <c r="G81" i="1"/>
  <c r="H81" i="1"/>
  <c r="I81" i="1"/>
  <c r="J81" i="1"/>
  <c r="G82" i="1"/>
  <c r="H82" i="1"/>
  <c r="I82" i="1"/>
  <c r="J82" i="1"/>
  <c r="G83" i="1"/>
  <c r="H83" i="1"/>
  <c r="I83" i="1"/>
  <c r="J83" i="1"/>
  <c r="G84" i="1"/>
  <c r="H84" i="1"/>
  <c r="I84" i="1"/>
  <c r="J84" i="1"/>
  <c r="G85" i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G89" i="1"/>
  <c r="H89" i="1"/>
  <c r="I89" i="1"/>
  <c r="J89" i="1"/>
  <c r="G90" i="1"/>
  <c r="H90" i="1"/>
  <c r="I90" i="1"/>
  <c r="J90" i="1"/>
  <c r="G91" i="1"/>
  <c r="H91" i="1"/>
  <c r="I91" i="1"/>
  <c r="J91" i="1"/>
  <c r="G92" i="1"/>
  <c r="H92" i="1"/>
  <c r="I92" i="1"/>
  <c r="J92" i="1"/>
  <c r="H80" i="1"/>
  <c r="I80" i="1"/>
  <c r="J80" i="1"/>
  <c r="G80" i="1"/>
  <c r="E94" i="1" a="1"/>
  <c r="E94" i="1" s="1"/>
  <c r="D94" i="1" a="1"/>
  <c r="D94" i="1" s="1"/>
  <c r="C94" i="1" a="1"/>
  <c r="C94" i="1" s="1"/>
  <c r="B94" i="1" a="1"/>
  <c r="B94" i="1" s="1"/>
  <c r="E93" i="1"/>
  <c r="D93" i="1"/>
  <c r="C93" i="1"/>
  <c r="B93" i="1"/>
  <c r="G62" i="1"/>
  <c r="H62" i="1"/>
  <c r="I62" i="1"/>
  <c r="J62" i="1"/>
  <c r="G63" i="1"/>
  <c r="H63" i="1"/>
  <c r="I63" i="1"/>
  <c r="J63" i="1"/>
  <c r="G64" i="1"/>
  <c r="H64" i="1"/>
  <c r="I64" i="1"/>
  <c r="J64" i="1"/>
  <c r="G65" i="1"/>
  <c r="H65" i="1"/>
  <c r="I65" i="1"/>
  <c r="J65" i="1"/>
  <c r="G66" i="1"/>
  <c r="H66" i="1"/>
  <c r="I66" i="1"/>
  <c r="J66" i="1"/>
  <c r="G67" i="1"/>
  <c r="H67" i="1"/>
  <c r="I67" i="1"/>
  <c r="J67" i="1"/>
  <c r="G68" i="1"/>
  <c r="H68" i="1"/>
  <c r="I68" i="1"/>
  <c r="J68" i="1"/>
  <c r="G69" i="1"/>
  <c r="H69" i="1"/>
  <c r="I69" i="1"/>
  <c r="J69" i="1"/>
  <c r="G70" i="1"/>
  <c r="H70" i="1"/>
  <c r="I70" i="1"/>
  <c r="J70" i="1"/>
  <c r="G71" i="1"/>
  <c r="H71" i="1"/>
  <c r="I71" i="1"/>
  <c r="J71" i="1"/>
  <c r="G72" i="1"/>
  <c r="H72" i="1"/>
  <c r="I72" i="1"/>
  <c r="J72" i="1"/>
  <c r="G73" i="1"/>
  <c r="H73" i="1"/>
  <c r="I73" i="1"/>
  <c r="J73" i="1"/>
  <c r="H61" i="1"/>
  <c r="I61" i="1"/>
  <c r="J61" i="1"/>
  <c r="G61" i="1"/>
  <c r="E75" i="1" a="1"/>
  <c r="E75" i="1" s="1"/>
  <c r="D75" i="1" a="1"/>
  <c r="D75" i="1" s="1"/>
  <c r="C75" i="1" a="1"/>
  <c r="C75" i="1" s="1"/>
  <c r="B75" i="1" a="1"/>
  <c r="B75" i="1" s="1"/>
  <c r="E74" i="1"/>
  <c r="D74" i="1"/>
  <c r="C74" i="1"/>
  <c r="B74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50" i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H42" i="1"/>
  <c r="I42" i="1"/>
  <c r="J42" i="1"/>
  <c r="G42" i="1"/>
  <c r="E56" i="1" a="1"/>
  <c r="E56" i="1" s="1"/>
  <c r="D56" i="1" a="1"/>
  <c r="D56" i="1" s="1"/>
  <c r="C56" i="1" a="1"/>
  <c r="C56" i="1" s="1"/>
  <c r="B56" i="1" a="1"/>
  <c r="B56" i="1" s="1"/>
  <c r="E55" i="1"/>
  <c r="D55" i="1"/>
  <c r="C55" i="1"/>
  <c r="B55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H22" i="1"/>
  <c r="I22" i="1"/>
  <c r="J22" i="1"/>
  <c r="G22" i="1"/>
  <c r="C35" i="1"/>
  <c r="D35" i="1"/>
  <c r="E35" i="1"/>
  <c r="C36" i="1" a="1"/>
  <c r="C36" i="1" s="1"/>
  <c r="D36" i="1" a="1"/>
  <c r="D36" i="1" s="1"/>
  <c r="E36" i="1" a="1"/>
  <c r="E36" i="1" s="1"/>
  <c r="B36" i="1" a="1"/>
  <c r="B36" i="1" s="1"/>
  <c r="B35" i="1"/>
  <c r="B17" i="1" a="1"/>
  <c r="B17" i="1" s="1"/>
  <c r="B16" i="1"/>
  <c r="G3" i="1"/>
  <c r="H3" i="1"/>
  <c r="I3" i="1"/>
  <c r="J3" i="1"/>
  <c r="L3" i="1"/>
  <c r="O3" i="1" s="1"/>
  <c r="L4" i="1"/>
  <c r="O4" i="1" s="1"/>
  <c r="L5" i="1"/>
  <c r="O5" i="1" s="1"/>
  <c r="L6" i="1"/>
  <c r="O6" i="1" s="1"/>
  <c r="L7" i="1"/>
  <c r="O7" i="1" s="1"/>
  <c r="L8" i="1"/>
  <c r="O8" i="1" s="1"/>
  <c r="L9" i="1"/>
  <c r="O9" i="1" s="1"/>
  <c r="L10" i="1"/>
  <c r="O10" i="1" s="1"/>
  <c r="L11" i="1"/>
  <c r="O11" i="1" s="1"/>
  <c r="L12" i="1"/>
  <c r="O12" i="1" s="1"/>
  <c r="L13" i="1"/>
  <c r="O13" i="1" s="1"/>
  <c r="L14" i="1"/>
  <c r="O14" i="1" s="1"/>
  <c r="L15" i="1"/>
  <c r="O15" i="1" s="1"/>
  <c r="C17" i="1" a="1"/>
  <c r="C17" i="1" s="1"/>
  <c r="D17" i="1" a="1"/>
  <c r="D17" i="1" s="1"/>
  <c r="E17" i="1" a="1"/>
  <c r="E17" i="1" s="1"/>
  <c r="C16" i="1"/>
  <c r="D16" i="1"/>
  <c r="E16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H440" i="1" l="1" a="1"/>
  <c r="H440" i="1" s="1"/>
  <c r="H441" i="1" s="1"/>
  <c r="J440" i="1" a="1"/>
  <c r="J440" i="1" s="1"/>
  <c r="J441" i="1" s="1"/>
  <c r="K440" i="1" a="1"/>
  <c r="K440" i="1" s="1"/>
  <c r="K441" i="1" s="1"/>
  <c r="I440" i="1" a="1"/>
  <c r="I440" i="1" s="1"/>
  <c r="I441" i="1" s="1"/>
  <c r="L13" i="6"/>
  <c r="K400" i="1" a="1"/>
  <c r="K400" i="1" s="1"/>
  <c r="K401" i="1" s="1"/>
  <c r="I378" i="1" a="1"/>
  <c r="I378" i="1" s="1"/>
  <c r="I400" i="1" a="1"/>
  <c r="I400" i="1" s="1"/>
  <c r="I401" i="1" s="1"/>
  <c r="J356" i="1" a="1"/>
  <c r="J356" i="1" s="1"/>
  <c r="K358" i="1" a="1"/>
  <c r="K358" i="1" s="1"/>
  <c r="K359" i="1" s="1"/>
  <c r="H358" i="1" a="1"/>
  <c r="H358" i="1" s="1"/>
  <c r="H359" i="1" s="1"/>
  <c r="K379" i="1" a="1"/>
  <c r="K379" i="1" s="1"/>
  <c r="K380" i="1" s="1"/>
  <c r="H398" i="1" a="1"/>
  <c r="H398" i="1" s="1"/>
  <c r="H400" i="1" a="1"/>
  <c r="H400" i="1" s="1"/>
  <c r="H401" i="1" s="1"/>
  <c r="I358" i="1" a="1"/>
  <c r="I358" i="1" s="1"/>
  <c r="I359" i="1" s="1"/>
  <c r="I379" i="1" a="1"/>
  <c r="I379" i="1" s="1"/>
  <c r="I380" i="1" s="1"/>
  <c r="J379" i="1" a="1"/>
  <c r="J379" i="1" s="1"/>
  <c r="J380" i="1" s="1"/>
  <c r="J398" i="1" a="1"/>
  <c r="J398" i="1" s="1"/>
  <c r="J418" i="1" a="1"/>
  <c r="J418" i="1" s="1"/>
  <c r="I398" i="1" a="1"/>
  <c r="I398" i="1" s="1"/>
  <c r="K398" i="1" a="1"/>
  <c r="K398" i="1" s="1"/>
  <c r="J400" i="1" a="1"/>
  <c r="J400" i="1" s="1"/>
  <c r="J401" i="1" s="1"/>
  <c r="I418" i="1" a="1"/>
  <c r="I418" i="1" s="1"/>
  <c r="J358" i="1" a="1"/>
  <c r="J358" i="1" s="1"/>
  <c r="J359" i="1" s="1"/>
  <c r="H379" i="1" a="1"/>
  <c r="H379" i="1" s="1"/>
  <c r="H380" i="1" s="1"/>
  <c r="J377" i="1" a="1"/>
  <c r="J377" i="1" s="1"/>
  <c r="H378" i="1" a="1"/>
  <c r="H378" i="1" s="1"/>
  <c r="H420" i="1" a="1"/>
  <c r="H420" i="1" s="1"/>
  <c r="H421" i="1" s="1"/>
  <c r="I420" i="1" a="1"/>
  <c r="I420" i="1" s="1"/>
  <c r="I421" i="1" s="1"/>
  <c r="J420" i="1" a="1"/>
  <c r="J420" i="1" s="1"/>
  <c r="J421" i="1" s="1"/>
  <c r="K420" i="1" a="1"/>
  <c r="K420" i="1" s="1"/>
  <c r="K421" i="1" s="1"/>
  <c r="I357" i="1" a="1"/>
  <c r="I357" i="1" s="1"/>
  <c r="H399" i="1" a="1"/>
  <c r="H399" i="1" s="1"/>
  <c r="K357" i="1" a="1"/>
  <c r="K357" i="1" s="1"/>
  <c r="K356" i="1" a="1"/>
  <c r="K356" i="1" s="1"/>
  <c r="J399" i="1" a="1"/>
  <c r="J399" i="1" s="1"/>
  <c r="K377" i="1" a="1"/>
  <c r="K377" i="1" s="1"/>
  <c r="I399" i="1" a="1"/>
  <c r="I399" i="1" s="1"/>
  <c r="J378" i="1" a="1"/>
  <c r="J378" i="1" s="1"/>
  <c r="K418" i="1" a="1"/>
  <c r="K418" i="1" s="1"/>
  <c r="I356" i="1" a="1"/>
  <c r="I356" i="1" s="1"/>
  <c r="I377" i="1" a="1"/>
  <c r="I377" i="1" s="1"/>
  <c r="H377" i="1" a="1"/>
  <c r="H377" i="1" s="1"/>
  <c r="H419" i="1" a="1"/>
  <c r="H419" i="1" s="1"/>
  <c r="H439" i="1" a="1"/>
  <c r="H439" i="1" s="1"/>
  <c r="H418" i="1" a="1"/>
  <c r="H418" i="1" s="1"/>
  <c r="H357" i="1" a="1"/>
  <c r="H357" i="1" s="1"/>
  <c r="H356" i="1" a="1"/>
  <c r="H356" i="1" s="1"/>
  <c r="J357" i="1" a="1"/>
  <c r="J357" i="1" s="1"/>
  <c r="K399" i="1" a="1"/>
  <c r="K399" i="1" s="1"/>
  <c r="I419" i="1" a="1"/>
  <c r="I419" i="1" s="1"/>
  <c r="I439" i="1" a="1"/>
  <c r="I439" i="1" s="1"/>
  <c r="J419" i="1" a="1"/>
  <c r="J419" i="1" s="1"/>
  <c r="J439" i="1" a="1"/>
  <c r="J439" i="1" s="1"/>
  <c r="K378" i="1" a="1"/>
  <c r="K378" i="1" s="1"/>
  <c r="K419" i="1" a="1"/>
  <c r="K419" i="1" s="1"/>
  <c r="K439" i="1" a="1"/>
  <c r="K439" i="1" s="1"/>
  <c r="V406" i="1"/>
  <c r="U406" i="1"/>
  <c r="H438" i="1" a="1"/>
  <c r="H438" i="1" s="1"/>
  <c r="K438" i="1" a="1"/>
  <c r="K438" i="1" s="1"/>
  <c r="K397" i="1" a="1"/>
  <c r="K397" i="1" s="1"/>
  <c r="J438" i="1" a="1"/>
  <c r="J438" i="1" s="1"/>
  <c r="I438" i="1" a="1"/>
  <c r="I438" i="1" s="1"/>
  <c r="J376" i="1" a="1"/>
  <c r="J376" i="1" s="1"/>
  <c r="L11" i="6"/>
  <c r="J397" i="1" a="1"/>
  <c r="J397" i="1" s="1"/>
  <c r="I397" i="1" a="1"/>
  <c r="I397" i="1" s="1"/>
  <c r="I376" i="1" a="1"/>
  <c r="I376" i="1" s="1"/>
  <c r="W383" i="1"/>
  <c r="K355" i="1" a="1"/>
  <c r="K355" i="1" s="1"/>
  <c r="J417" i="1" a="1"/>
  <c r="J417" i="1" s="1"/>
  <c r="V383" i="1"/>
  <c r="J355" i="1" a="1"/>
  <c r="J355" i="1" s="1"/>
  <c r="I417" i="1" a="1"/>
  <c r="I417" i="1" s="1"/>
  <c r="U383" i="1"/>
  <c r="V341" i="1"/>
  <c r="K376" i="1" a="1"/>
  <c r="K376" i="1" s="1"/>
  <c r="H397" i="1" a="1"/>
  <c r="H397" i="1" s="1"/>
  <c r="I355" i="1" a="1"/>
  <c r="I355" i="1" s="1"/>
  <c r="H376" i="1" a="1"/>
  <c r="H376" i="1" s="1"/>
  <c r="W364" i="1"/>
  <c r="U407" i="1"/>
  <c r="H355" i="1" a="1"/>
  <c r="H355" i="1" s="1"/>
  <c r="L3" i="6"/>
  <c r="V362" i="1"/>
  <c r="H417" i="1" a="1"/>
  <c r="H417" i="1" s="1"/>
  <c r="U362" i="1"/>
  <c r="L12" i="6"/>
  <c r="K417" i="1" a="1"/>
  <c r="K417" i="1" s="1"/>
  <c r="T383" i="1"/>
  <c r="L6" i="6"/>
  <c r="L5" i="6"/>
  <c r="L4" i="6"/>
  <c r="L10" i="6"/>
  <c r="L9" i="6"/>
  <c r="L8" i="6"/>
  <c r="L7" i="6"/>
  <c r="L2" i="6"/>
  <c r="L14" i="6"/>
  <c r="G2" i="6"/>
  <c r="G14" i="6"/>
  <c r="G13" i="6"/>
  <c r="G12" i="6"/>
  <c r="G8" i="6"/>
  <c r="G5" i="6"/>
  <c r="G3" i="6"/>
  <c r="G6" i="6"/>
  <c r="G4" i="6"/>
  <c r="G11" i="6"/>
  <c r="G10" i="6"/>
  <c r="G7" i="6"/>
  <c r="G9" i="6"/>
  <c r="M3" i="2"/>
  <c r="T14" i="2"/>
  <c r="T13" i="2"/>
  <c r="T2" i="2"/>
  <c r="T12" i="2"/>
  <c r="T11" i="2"/>
  <c r="T6" i="2"/>
  <c r="T4" i="2"/>
  <c r="T3" i="2"/>
  <c r="T10" i="2"/>
  <c r="T9" i="2"/>
  <c r="T8" i="2"/>
  <c r="T7" i="2"/>
  <c r="T5" i="2"/>
  <c r="G9" i="3"/>
  <c r="G8" i="3"/>
  <c r="G7" i="3"/>
  <c r="G5" i="3"/>
  <c r="G10" i="3"/>
  <c r="G11" i="3"/>
  <c r="G12" i="3"/>
  <c r="N8" i="2"/>
  <c r="N3" i="2"/>
  <c r="P14" i="2"/>
  <c r="P9" i="2"/>
  <c r="N12" i="2"/>
  <c r="P5" i="2"/>
  <c r="N7" i="2"/>
  <c r="P4" i="2"/>
  <c r="N6" i="2"/>
  <c r="Q6" i="2" s="1"/>
  <c r="P3" i="2"/>
  <c r="G6" i="3"/>
  <c r="N5" i="2"/>
  <c r="N4" i="2"/>
  <c r="P2" i="2"/>
  <c r="P13" i="2"/>
  <c r="N2" i="2"/>
  <c r="P12" i="2"/>
  <c r="N14" i="2"/>
  <c r="P11" i="2"/>
  <c r="N13" i="2"/>
  <c r="P10" i="2"/>
  <c r="N10" i="2"/>
  <c r="P7" i="2"/>
  <c r="N11" i="2"/>
  <c r="P8" i="2"/>
  <c r="N9" i="2"/>
  <c r="Q8" i="2" l="1"/>
  <c r="Q5" i="2"/>
  <c r="Q9" i="2"/>
  <c r="Q3" i="2"/>
  <c r="Q14" i="2"/>
  <c r="Q2" i="2"/>
  <c r="Q12" i="2"/>
  <c r="Q4" i="2"/>
  <c r="Q11" i="2"/>
  <c r="Q7" i="2"/>
  <c r="Q10" i="2"/>
  <c r="Q1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<sst xmlns="http://schemas.openxmlformats.org/spreadsheetml/2006/main" count="562" uniqueCount="58">
  <si>
    <t>coff = -0.1114 *y^2+16.4776*y-0.3485*x-583.9516</t>
    <phoneticPr fontId="1" type="noConversion"/>
  </si>
  <si>
    <t>1--1</t>
    <phoneticPr fontId="1" type="noConversion"/>
  </si>
  <si>
    <t>1--2</t>
    <phoneticPr fontId="1" type="noConversion"/>
  </si>
  <si>
    <t>1--3</t>
    <phoneticPr fontId="1" type="noConversion"/>
  </si>
  <si>
    <t>2--1</t>
    <phoneticPr fontId="1" type="noConversion"/>
  </si>
  <si>
    <t>2--2</t>
    <phoneticPr fontId="1" type="noConversion"/>
  </si>
  <si>
    <t>2--3</t>
    <phoneticPr fontId="1" type="noConversion"/>
  </si>
  <si>
    <t>2--4</t>
    <phoneticPr fontId="1" type="noConversion"/>
  </si>
  <si>
    <t>2--5</t>
    <phoneticPr fontId="1" type="noConversion"/>
  </si>
  <si>
    <t>2--6</t>
    <phoneticPr fontId="1" type="noConversion"/>
  </si>
  <si>
    <t>3--1</t>
    <phoneticPr fontId="1" type="noConversion"/>
  </si>
  <si>
    <t>3--2</t>
    <phoneticPr fontId="1" type="noConversion"/>
  </si>
  <si>
    <t>3--3</t>
    <phoneticPr fontId="1" type="noConversion"/>
  </si>
  <si>
    <t>3--4</t>
    <phoneticPr fontId="1" type="noConversion"/>
  </si>
  <si>
    <t>蒸制能耗</t>
    <phoneticPr fontId="1" type="noConversion"/>
  </si>
  <si>
    <t>蒸制含水率</t>
    <phoneticPr fontId="1" type="noConversion"/>
  </si>
  <si>
    <t>干制能耗</t>
    <phoneticPr fontId="1" type="noConversion"/>
  </si>
  <si>
    <t>干制含水率</t>
    <phoneticPr fontId="1" type="noConversion"/>
  </si>
  <si>
    <t>coff = -0.1184 *y^2+0.0229*x^2+17.3331 *y-1.1045*x-605.1664</t>
    <phoneticPr fontId="1" type="noConversion"/>
  </si>
  <si>
    <t>coff = -0.1271*y^2+0.0262*x^2+18.3262*y-1.3028*x-629.0493</t>
    <phoneticPr fontId="1" type="noConversion"/>
  </si>
  <si>
    <t>coff = -0.1302*y^2+0.0039*x^2+18.8195*y-0.4529*x-654.5375</t>
    <phoneticPr fontId="1" type="noConversion"/>
  </si>
  <si>
    <t>coff = 0.0407*y^2+ 0.0129*x^2-5.1278*y-0.7936*x+182.6845</t>
    <phoneticPr fontId="1" type="noConversion"/>
  </si>
  <si>
    <t>coff = -0.0135*coff_pred[0]**2+0.522*coff_pred[1]+0.0206*coff_pred[0]*coff_pred[1]-13.9432</t>
    <phoneticPr fontId="1" type="noConversion"/>
  </si>
  <si>
    <t>coff_pred=[t_steaming_time,X_eq]</t>
    <phoneticPr fontId="1" type="noConversion"/>
  </si>
  <si>
    <t>coff = (-0.0021*coff_pred[0]**2+0.3074*coff_pred[1]-0.8389*coff_pred[0]+0.0298*coff_pred[0]*coff_pred[1]-0.9201)</t>
    <phoneticPr fontId="1" type="noConversion"/>
  </si>
  <si>
    <t>将XGY2后两组作为测试</t>
    <phoneticPr fontId="1" type="noConversion"/>
  </si>
  <si>
    <t>y_pred</t>
    <phoneticPr fontId="1" type="noConversion"/>
  </si>
  <si>
    <t>y</t>
    <phoneticPr fontId="1" type="noConversion"/>
  </si>
  <si>
    <t>mv_pred</t>
    <phoneticPr fontId="1" type="noConversion"/>
  </si>
  <si>
    <t>mv</t>
    <phoneticPr fontId="1" type="noConversion"/>
  </si>
  <si>
    <t>MC(t_s) = (-0.05692\hat{T}_d-8.5071)\ln{(\tau_d+1)}+69.6852-[(-0.05692\hat{T}_d-8.5071)\ln{(\tau_d+1)}+69.6852-MC_0]\exp{(-0.1158t_s)}</t>
  </si>
  <si>
    <t>E_d</t>
    <phoneticPr fontId="1" type="noConversion"/>
  </si>
  <si>
    <t xml:space="preserve">E_dpred </t>
    <phoneticPr fontId="1" type="noConversion"/>
  </si>
  <si>
    <t>E_d = -0.154\hat{T}_d+0.552\Delta m_d +13.792</t>
  </si>
  <si>
    <t>m_v = (0.0402MC_{eq}+0.058MC_s -0.1769\hat{T}_d +15.4133)\times 10^{-4}</t>
    <phoneticPr fontId="1" type="noConversion"/>
  </si>
  <si>
    <t>将XGY2后两组和XGY3最后一组作为测试</t>
    <phoneticPr fontId="1" type="noConversion"/>
  </si>
  <si>
    <t>将XGY2后两组和作为测试</t>
    <phoneticPr fontId="1" type="noConversion"/>
  </si>
  <si>
    <t>将XGY2最后一组和作为测试</t>
    <phoneticPr fontId="1" type="noConversion"/>
  </si>
  <si>
    <t>将XGY2最后一组作为测试</t>
    <phoneticPr fontId="1" type="noConversion"/>
  </si>
  <si>
    <t>First Set of Models</t>
  </si>
  <si>
    <t>Second Set of Models</t>
  </si>
  <si>
    <t>Thirth Set of Models</t>
  </si>
  <si>
    <t>Predictive Data Model</t>
  </si>
  <si>
    <t xml:space="preserve">Energy Consumption of Steaming </t>
    <phoneticPr fontId="1" type="noConversion"/>
  </si>
  <si>
    <t>Moisture Content of Steaming</t>
    <phoneticPr fontId="1" type="noConversion"/>
  </si>
  <si>
    <t xml:space="preserve">Energy Consumption of Drying </t>
    <phoneticPr fontId="1" type="noConversion"/>
  </si>
  <si>
    <t>Moisture Content of Drying</t>
    <phoneticPr fontId="1" type="noConversion"/>
  </si>
  <si>
    <t>Mean Absolute Error (MAE)</t>
    <phoneticPr fontId="1" type="noConversion"/>
  </si>
  <si>
    <t>Coefficient of determination (R^2)</t>
    <phoneticPr fontId="1" type="noConversion"/>
  </si>
  <si>
    <t>Predictive Data Model</t>
    <phoneticPr fontId="1" type="noConversion"/>
  </si>
  <si>
    <t>Mean Absolute Error (MAE) of Train Set</t>
    <phoneticPr fontId="1" type="noConversion"/>
  </si>
  <si>
    <t>Mean Absolute Error (MAE) of Test Set</t>
    <phoneticPr fontId="1" type="noConversion"/>
  </si>
  <si>
    <t>Original Data Model</t>
  </si>
  <si>
    <t>Mean Absolute Percentage Error (MAPE) of Train Set</t>
    <phoneticPr fontId="1" type="noConversion"/>
  </si>
  <si>
    <t>Mean Absolute Percentage Error (MAPE) of Test Set</t>
    <phoneticPr fontId="1" type="noConversion"/>
  </si>
  <si>
    <t>Third Set of Models</t>
    <phoneticPr fontId="1" type="noConversion"/>
  </si>
  <si>
    <t>Mean Absolute Percentage Error (MAPE) of All Data</t>
    <phoneticPr fontId="1" type="noConversion"/>
  </si>
  <si>
    <t>Coefficient of determination (R^2) of All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</si>
</sst>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81" formatCode="0.0000_ "/>
  </numFmts>
  <fonts count="2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Times New Roman"/>
      <family val="1"/>
    </font>
    <font>
      <sz val="11"/>
      <color rgb="FF4D4D4D"/>
      <name val="Arial"/>
      <family val="2"/>
    </font>
    <font>
      <sz val="11"/>
      <color theme="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0" fillId="0" borderId="0" xfId="0" applyBorder="1">
      <alignment vertical="center"/>
    </xf>
    <xf numFmtId="181" fontId="19" fillId="0" borderId="0" xfId="0" applyNumberFormat="1" applyFont="1" applyBorder="1" applyAlignment="1">
      <alignment horizontal="justify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74CB-6D13-45AC-B24D-A041AB5E14D1}">
  <dimension ref="A1:W501"/>
  <sheetViews>
    <sheetView topLeftCell="A418" zoomScaleNormal="100" workbookViewId="0">
      <selection activeCell="B438" sqref="B438:E438"/>
    </sheetView>
  </sheetViews>
  <sheetFormatPr defaultRowHeight="14.25" x14ac:dyDescent="0.2"/>
  <cols>
    <col min="1" max="5" width="10.625" customWidth="1"/>
  </cols>
  <sheetData>
    <row r="1" spans="1:16" x14ac:dyDescent="0.2">
      <c r="A1" s="7" t="s">
        <v>0</v>
      </c>
      <c r="B1" s="7"/>
      <c r="C1" s="7"/>
      <c r="D1" s="7"/>
      <c r="E1" s="7"/>
    </row>
    <row r="2" spans="1:16" x14ac:dyDescent="0.2">
      <c r="A2" s="1"/>
      <c r="B2" s="1" t="s">
        <v>14</v>
      </c>
      <c r="C2" s="1" t="s">
        <v>15</v>
      </c>
      <c r="D2" s="1" t="s">
        <v>16</v>
      </c>
      <c r="E2" s="1" t="s">
        <v>17</v>
      </c>
      <c r="F2">
        <v>-1</v>
      </c>
    </row>
    <row r="3" spans="1:16" x14ac:dyDescent="0.2">
      <c r="A3" s="2" t="s">
        <v>1</v>
      </c>
      <c r="B3" s="1">
        <v>18.188671150000001</v>
      </c>
      <c r="C3" s="1">
        <v>48.72</v>
      </c>
      <c r="D3" s="1">
        <v>18.170000000000002</v>
      </c>
      <c r="E3" s="1">
        <v>24.66</v>
      </c>
      <c r="G3">
        <f>ABS(B3-实验结果!B2)</f>
        <v>0.72867115000000027</v>
      </c>
      <c r="H3">
        <f>ABS(C3-实验结果!C2)</f>
        <v>8.686999999999756E-2</v>
      </c>
      <c r="I3">
        <f>ABS(D3-实验结果!D2)</f>
        <v>2.16</v>
      </c>
      <c r="J3">
        <f>ABS(E3-实验结果!E2)</f>
        <v>1.1380000000000017</v>
      </c>
      <c r="L3">
        <f>B3*0.9/0.98</f>
        <v>16.703881668367348</v>
      </c>
      <c r="M3" s="1">
        <v>17.46</v>
      </c>
      <c r="N3">
        <v>18.58322824</v>
      </c>
      <c r="O3">
        <f>ABS(L3-M3)</f>
        <v>0.75611833163265274</v>
      </c>
    </row>
    <row r="4" spans="1:16" x14ac:dyDescent="0.2">
      <c r="A4" s="1" t="s">
        <v>2</v>
      </c>
      <c r="B4">
        <v>13.18116124</v>
      </c>
      <c r="C4" s="1">
        <v>33.479999999999997</v>
      </c>
      <c r="D4" s="1">
        <v>11.16</v>
      </c>
      <c r="E4" s="1">
        <v>10.79</v>
      </c>
      <c r="G4">
        <f>ABS(B4-实验结果!B3)</f>
        <v>1.7188387600000006</v>
      </c>
      <c r="H4">
        <f>ABS(C4-实验结果!C3)</f>
        <v>2.0960000000000036</v>
      </c>
      <c r="I4">
        <f>ABS(D4-实验结果!D3)</f>
        <v>0.69999999999999929</v>
      </c>
      <c r="J4">
        <f>ABS(E4-实验结果!E3)</f>
        <v>4.0540000000000003</v>
      </c>
      <c r="L4">
        <f t="shared" ref="L4:L15" si="0">B4*0.9/0.98</f>
        <v>12.105148077551021</v>
      </c>
      <c r="M4" s="1">
        <v>14.9</v>
      </c>
      <c r="N4">
        <v>13.4670931</v>
      </c>
      <c r="O4">
        <f t="shared" ref="O4:O15" si="1">ABS(L4-M4)</f>
        <v>2.794851922448979</v>
      </c>
    </row>
    <row r="5" spans="1:16" x14ac:dyDescent="0.2">
      <c r="A5" s="1" t="s">
        <v>3</v>
      </c>
      <c r="B5">
        <v>10.788447359999999</v>
      </c>
      <c r="C5" s="1">
        <v>25.82</v>
      </c>
      <c r="D5" s="1">
        <v>7.92</v>
      </c>
      <c r="E5" s="1">
        <v>7.05</v>
      </c>
      <c r="G5">
        <f>ABS(B5-实验结果!B4)</f>
        <v>0.17155264000000159</v>
      </c>
      <c r="H5">
        <f>ABS(C5-实验结果!C4)</f>
        <v>1.2393299999999989</v>
      </c>
      <c r="I5">
        <f>ABS(D5-实验结果!D4)</f>
        <v>0.51999999999999957</v>
      </c>
      <c r="J5">
        <f>ABS(E5-实验结果!E4)</f>
        <v>2.7800000000000002</v>
      </c>
      <c r="L5">
        <f t="shared" si="0"/>
        <v>9.9077577795918366</v>
      </c>
      <c r="M5" s="1">
        <v>10.96</v>
      </c>
      <c r="N5" s="1">
        <v>7.9573979699999997</v>
      </c>
      <c r="O5">
        <f t="shared" si="1"/>
        <v>1.0522422204081643</v>
      </c>
    </row>
    <row r="6" spans="1:16" x14ac:dyDescent="0.2">
      <c r="A6" s="1" t="s">
        <v>4</v>
      </c>
      <c r="B6">
        <v>10.93416657</v>
      </c>
      <c r="C6" s="1">
        <v>39.93</v>
      </c>
      <c r="D6" s="1">
        <v>10.15</v>
      </c>
      <c r="E6" s="1">
        <v>28.78</v>
      </c>
      <c r="G6">
        <f>ABS(B6-实验结果!B5)</f>
        <v>0.32583342999999942</v>
      </c>
      <c r="H6">
        <f>ABS(C6-实验结果!C5)</f>
        <v>1.4840000000000018</v>
      </c>
      <c r="I6">
        <f>ABS(D6-实验结果!D5)</f>
        <v>0.65000000000000036</v>
      </c>
      <c r="J6">
        <f>ABS(E6-实验结果!E5)</f>
        <v>4.0820000000000007</v>
      </c>
      <c r="L6">
        <f t="shared" si="0"/>
        <v>10.041581543877552</v>
      </c>
      <c r="M6" s="1">
        <v>11.26</v>
      </c>
      <c r="N6" s="1">
        <v>11.17135558</v>
      </c>
      <c r="O6">
        <f t="shared" si="1"/>
        <v>1.218418456122448</v>
      </c>
    </row>
    <row r="7" spans="1:16" x14ac:dyDescent="0.2">
      <c r="A7" s="1" t="s">
        <v>5</v>
      </c>
      <c r="B7">
        <v>9.4088092700000008</v>
      </c>
      <c r="C7" s="1">
        <v>33.58</v>
      </c>
      <c r="D7" s="1">
        <v>8.59</v>
      </c>
      <c r="E7" s="1">
        <v>22.99</v>
      </c>
      <c r="G7">
        <f>ABS(B7-实验结果!B6)</f>
        <v>1.5188092700000011</v>
      </c>
      <c r="H7">
        <f>ABS(C7-实验结果!C6)</f>
        <v>7.1979999999999968</v>
      </c>
      <c r="I7">
        <f>ABS(D7-实验结果!D6)</f>
        <v>2.33</v>
      </c>
      <c r="J7">
        <f>ABS(E7-实验结果!E6)</f>
        <v>2.3759999999999977</v>
      </c>
      <c r="L7">
        <f t="shared" si="0"/>
        <v>8.640743207142858</v>
      </c>
      <c r="M7" s="1">
        <v>7.89</v>
      </c>
      <c r="N7" s="1">
        <v>9.6129095200000005</v>
      </c>
      <c r="O7">
        <f t="shared" si="1"/>
        <v>0.75074320714285836</v>
      </c>
      <c r="P7" s="1"/>
    </row>
    <row r="8" spans="1:16" x14ac:dyDescent="0.2">
      <c r="A8" s="1" t="s">
        <v>6</v>
      </c>
      <c r="B8">
        <v>9.1973829899999995</v>
      </c>
      <c r="C8" s="1">
        <v>28.01</v>
      </c>
      <c r="D8" s="1">
        <v>7.31</v>
      </c>
      <c r="E8" s="1">
        <v>18.399999999999999</v>
      </c>
      <c r="G8">
        <f>ABS(B8-实验结果!B7)</f>
        <v>1.5473829899999991</v>
      </c>
      <c r="H8">
        <f>ABS(C8-实验结果!C7)</f>
        <v>0.39800000000000324</v>
      </c>
      <c r="I8">
        <f>ABS(D8-实验结果!D7)</f>
        <v>1.4299999999999997</v>
      </c>
      <c r="J8">
        <f>ABS(E8-实验结果!E7)</f>
        <v>1.0579999999999998</v>
      </c>
      <c r="L8">
        <f t="shared" si="0"/>
        <v>8.4465762153061217</v>
      </c>
      <c r="M8" s="1">
        <v>7.65</v>
      </c>
      <c r="N8" s="1">
        <v>9.3968968799999999</v>
      </c>
      <c r="O8">
        <f t="shared" si="1"/>
        <v>0.79657621530612133</v>
      </c>
    </row>
    <row r="9" spans="1:16" x14ac:dyDescent="0.2">
      <c r="A9" s="1" t="s">
        <v>7</v>
      </c>
      <c r="B9">
        <v>8.4794077600000008</v>
      </c>
      <c r="C9" s="1">
        <v>24.12</v>
      </c>
      <c r="D9" s="1">
        <v>6.38</v>
      </c>
      <c r="E9" s="1">
        <v>15.67</v>
      </c>
      <c r="G9">
        <f>ABS(B9-实验结果!B8)</f>
        <v>0.85940776000000074</v>
      </c>
      <c r="H9">
        <f>ABS(C9-实验结果!C8)</f>
        <v>5.1640000000000015</v>
      </c>
      <c r="I9">
        <f>ABS(D9-实验结果!D8)</f>
        <v>0.70000000000000018</v>
      </c>
      <c r="J9">
        <f>ABS(E9-实验结果!E8)</f>
        <v>1.4320000000000004</v>
      </c>
      <c r="L9">
        <f t="shared" si="0"/>
        <v>7.7872112081632663</v>
      </c>
      <c r="M9" s="1">
        <v>7.62</v>
      </c>
      <c r="N9">
        <v>8.6633469999999999</v>
      </c>
      <c r="O9">
        <f t="shared" si="1"/>
        <v>0.16721120816326618</v>
      </c>
    </row>
    <row r="10" spans="1:16" x14ac:dyDescent="0.2">
      <c r="A10" s="1" t="s">
        <v>8</v>
      </c>
      <c r="B10">
        <v>8.2730984000000003</v>
      </c>
      <c r="C10" s="1">
        <v>21.59</v>
      </c>
      <c r="D10" s="1">
        <v>5.69</v>
      </c>
      <c r="E10" s="1">
        <v>14.31</v>
      </c>
      <c r="G10">
        <f>ABS(B10-实验结果!B9)</f>
        <v>0.7730984000000003</v>
      </c>
      <c r="H10">
        <f>ABS(C10-实验结果!C9)</f>
        <v>1.3350000000000009</v>
      </c>
      <c r="I10">
        <f>ABS(D10-实验结果!D9)</f>
        <v>0.15000000000000036</v>
      </c>
      <c r="J10">
        <f>ABS(E10-实验结果!E9)</f>
        <v>2.6260000000000012</v>
      </c>
      <c r="L10">
        <f t="shared" si="0"/>
        <v>7.5977434285714294</v>
      </c>
      <c r="M10" s="1">
        <v>7.5</v>
      </c>
      <c r="N10">
        <v>8.4525622899999995</v>
      </c>
      <c r="O10">
        <f t="shared" si="1"/>
        <v>9.7743428571429369E-2</v>
      </c>
    </row>
    <row r="11" spans="1:16" x14ac:dyDescent="0.2">
      <c r="A11" s="1" t="s">
        <v>9</v>
      </c>
      <c r="B11">
        <v>8.5361481099999992</v>
      </c>
      <c r="C11" s="1">
        <v>19.97</v>
      </c>
      <c r="D11" s="1">
        <v>5.15</v>
      </c>
      <c r="E11" s="1">
        <v>13.79</v>
      </c>
      <c r="G11">
        <f>ABS(B11-实验结果!B10)</f>
        <v>1.086148109999999</v>
      </c>
      <c r="H11">
        <f>ABS(C11-实验结果!C10)</f>
        <v>1.1960000000000015</v>
      </c>
      <c r="I11">
        <f>ABS(D11-实验结果!D10)</f>
        <v>0.30999999999999961</v>
      </c>
      <c r="J11">
        <f>ABS(E11-实验结果!E10)</f>
        <v>1.3299999999999983</v>
      </c>
      <c r="L11">
        <f t="shared" si="0"/>
        <v>7.839319692857142</v>
      </c>
      <c r="M11" s="1">
        <v>7.45</v>
      </c>
      <c r="N11">
        <v>8.7213181899999999</v>
      </c>
      <c r="O11">
        <f t="shared" si="1"/>
        <v>0.38931969285714185</v>
      </c>
    </row>
    <row r="12" spans="1:16" x14ac:dyDescent="0.2">
      <c r="A12" s="1" t="s">
        <v>10</v>
      </c>
      <c r="B12">
        <v>10.93416657</v>
      </c>
      <c r="C12" s="1">
        <v>39.93</v>
      </c>
      <c r="D12" s="1">
        <v>9.98</v>
      </c>
      <c r="E12" s="1">
        <v>32.479999999999997</v>
      </c>
      <c r="G12">
        <f>ABS(B12-实验结果!B11)</f>
        <v>1.2458334299999994</v>
      </c>
      <c r="H12">
        <f>ABS(C12-实验结果!C11)</f>
        <v>2.5014299999999992</v>
      </c>
      <c r="I12">
        <f>ABS(D12-实验结果!D11)</f>
        <v>1.4800000000000004</v>
      </c>
      <c r="J12">
        <f>ABS(E12-实验结果!E11)</f>
        <v>2.3518899999999974</v>
      </c>
      <c r="L12">
        <f t="shared" si="0"/>
        <v>10.041581543877552</v>
      </c>
      <c r="M12" s="1">
        <v>12.18</v>
      </c>
      <c r="N12">
        <v>11.17135558</v>
      </c>
      <c r="O12">
        <f t="shared" si="1"/>
        <v>2.138418456122448</v>
      </c>
    </row>
    <row r="13" spans="1:16" x14ac:dyDescent="0.2">
      <c r="A13" s="1" t="s">
        <v>11</v>
      </c>
      <c r="B13">
        <v>10.312400650000001</v>
      </c>
      <c r="C13" s="1">
        <v>36.299999999999997</v>
      </c>
      <c r="D13" s="1">
        <v>9.93</v>
      </c>
      <c r="E13" s="1">
        <v>27.93</v>
      </c>
      <c r="G13">
        <f>ABS(B13-实验结果!B12)</f>
        <v>1.2675993499999993</v>
      </c>
      <c r="H13">
        <f>ABS(C13-实验结果!C12)</f>
        <v>1.6000000000000014</v>
      </c>
      <c r="I13">
        <f>ABS(D13-实验结果!D12)</f>
        <v>0.84999999999999964</v>
      </c>
      <c r="J13">
        <f>ABS(E13-实验结果!E12)</f>
        <v>0.66400000000000148</v>
      </c>
      <c r="L13">
        <f t="shared" si="0"/>
        <v>9.4705720255102044</v>
      </c>
      <c r="M13" s="1">
        <v>11.58</v>
      </c>
      <c r="N13">
        <v>10.53610202</v>
      </c>
      <c r="O13">
        <f t="shared" si="1"/>
        <v>2.1094279744897957</v>
      </c>
    </row>
    <row r="14" spans="1:16" x14ac:dyDescent="0.2">
      <c r="A14" s="1" t="s">
        <v>12</v>
      </c>
      <c r="B14">
        <v>10.4428824</v>
      </c>
      <c r="C14" s="1">
        <v>31.58</v>
      </c>
      <c r="D14" s="1">
        <v>9.69</v>
      </c>
      <c r="E14" s="1">
        <v>22.33</v>
      </c>
      <c r="G14">
        <f>ABS(B14-实验结果!B13)</f>
        <v>0.20711760000000012</v>
      </c>
      <c r="H14">
        <f>ABS(C14-实验结果!C13)</f>
        <v>0.99500000000000455</v>
      </c>
      <c r="I14">
        <f>ABS(D14-实验结果!D13)</f>
        <v>5.0000000000000711E-2</v>
      </c>
      <c r="J14">
        <f>ABS(E14-实验结果!E13)</f>
        <v>0.52833000000000041</v>
      </c>
      <c r="L14">
        <f t="shared" si="0"/>
        <v>9.5904022040816326</v>
      </c>
      <c r="M14" s="1">
        <v>10.65</v>
      </c>
      <c r="N14">
        <v>10.669414250000001</v>
      </c>
      <c r="O14">
        <f t="shared" si="1"/>
        <v>1.0595977959183678</v>
      </c>
    </row>
    <row r="15" spans="1:16" x14ac:dyDescent="0.2">
      <c r="A15" s="1" t="s">
        <v>13</v>
      </c>
      <c r="B15">
        <v>9.1449668499999994</v>
      </c>
      <c r="C15" s="1">
        <v>27.4</v>
      </c>
      <c r="D15" s="1">
        <v>9.4499999999999993</v>
      </c>
      <c r="E15" s="1">
        <v>17.489999999999998</v>
      </c>
      <c r="G15">
        <f>ABS(B15-实验结果!B14)</f>
        <v>0.99503315000000114</v>
      </c>
      <c r="H15">
        <f>ABS(C15-实验结果!C14)</f>
        <v>2.9274300000000011</v>
      </c>
      <c r="I15">
        <f>ABS(D15-实验结果!D14)</f>
        <v>1.3199999999999985</v>
      </c>
      <c r="J15">
        <f>ABS(E15-实验结果!E14)</f>
        <v>1.9350000000000023</v>
      </c>
      <c r="L15">
        <f t="shared" si="0"/>
        <v>8.3984389438775509</v>
      </c>
      <c r="M15" s="1">
        <v>10.14</v>
      </c>
      <c r="N15">
        <v>9.3433437099999992</v>
      </c>
      <c r="O15">
        <f t="shared" si="1"/>
        <v>1.7415610561224497</v>
      </c>
    </row>
    <row r="16" spans="1:16" x14ac:dyDescent="0.2">
      <c r="B16">
        <f>CORREL(B3:B15,实验结果!B$2:B$14)</f>
        <v>0.93510747026027874</v>
      </c>
      <c r="C16">
        <f>CORREL(C3:C15,实验结果!C2:C14)</f>
        <v>0.94344390898501618</v>
      </c>
      <c r="D16">
        <f>CORREL(D3:D15,实验结果!D2:D14)</f>
        <v>0.93692128268071995</v>
      </c>
      <c r="E16">
        <f>CORREL(E3:E15,实验结果!E2:E14)</f>
        <v>0.9543860983202026</v>
      </c>
    </row>
    <row r="17" spans="1:10" x14ac:dyDescent="0.2">
      <c r="B17" cm="1">
        <f t="array" ref="B17">1-SUM((B3:B15-实验结果!B$2:B$14)^2)/DEVSQ(B3:B15)</f>
        <v>0.82168846979986554</v>
      </c>
      <c r="C17" cm="1">
        <f t="array" ref="C17">1-SUM((C3:C15-实验结果!C2:C14)^2)/DEVSQ(C3:C15)</f>
        <v>0.86732167292886631</v>
      </c>
      <c r="D17" cm="1">
        <f t="array" ref="D17">1-SUM((D3:D15-实验结果!D2:D14)^2)/DEVSQ(D3:D15)</f>
        <v>0.85579695373555398</v>
      </c>
      <c r="E17" cm="1">
        <f t="array" ref="E17">1-SUM((E3:E15-实验结果!E2:E14)^2)/DEVSQ(E3:E15)</f>
        <v>0.89795646653642369</v>
      </c>
    </row>
    <row r="20" spans="1:10" x14ac:dyDescent="0.2">
      <c r="A20" s="7" t="s">
        <v>18</v>
      </c>
      <c r="B20" s="7"/>
      <c r="C20" s="7"/>
      <c r="D20" s="7"/>
      <c r="E20" s="7"/>
      <c r="F20">
        <v>-1</v>
      </c>
    </row>
    <row r="21" spans="1:10" x14ac:dyDescent="0.2">
      <c r="A21" s="1"/>
      <c r="B21" s="1" t="s">
        <v>14</v>
      </c>
      <c r="C21" s="1" t="s">
        <v>15</v>
      </c>
      <c r="D21" s="1" t="s">
        <v>16</v>
      </c>
      <c r="E21" s="1" t="s">
        <v>17</v>
      </c>
      <c r="F21" s="1"/>
    </row>
    <row r="22" spans="1:10" x14ac:dyDescent="0.2">
      <c r="A22" s="2" t="s">
        <v>1</v>
      </c>
      <c r="B22" s="1">
        <v>18.989999999999998</v>
      </c>
      <c r="C22" s="1">
        <v>48.72</v>
      </c>
      <c r="D22" s="1">
        <v>17.579999999999998</v>
      </c>
      <c r="E22" s="1">
        <v>25.78</v>
      </c>
      <c r="G22">
        <f>B22-实验结果!B2</f>
        <v>1.5299999999999976</v>
      </c>
      <c r="H22">
        <f>C22-实验结果!C2</f>
        <v>8.686999999999756E-2</v>
      </c>
      <c r="I22">
        <f>D22-实验结果!D2</f>
        <v>1.5699999999999967</v>
      </c>
      <c r="J22">
        <f>E22-实验结果!E2</f>
        <v>2.2580000000000027</v>
      </c>
    </row>
    <row r="23" spans="1:10" x14ac:dyDescent="0.2">
      <c r="A23" s="1" t="s">
        <v>2</v>
      </c>
      <c r="B23">
        <v>14.77</v>
      </c>
      <c r="C23" s="1">
        <v>33.729999999999997</v>
      </c>
      <c r="D23" s="1">
        <v>10.18</v>
      </c>
      <c r="E23" s="1">
        <v>13.74</v>
      </c>
      <c r="G23">
        <f>B23-实验结果!B3</f>
        <v>-0.13000000000000078</v>
      </c>
      <c r="H23">
        <f>C23-实验结果!C3</f>
        <v>-1.8460000000000036</v>
      </c>
      <c r="I23">
        <f>D23-实验结果!D3</f>
        <v>-1.6799999999999997</v>
      </c>
      <c r="J23">
        <f>E23-实验结果!E3</f>
        <v>-1.1039999999999992</v>
      </c>
    </row>
    <row r="24" spans="1:10" x14ac:dyDescent="0.2">
      <c r="A24" s="1" t="s">
        <v>3</v>
      </c>
      <c r="B24">
        <v>9.7100000000000009</v>
      </c>
      <c r="C24" s="1">
        <v>26.47</v>
      </c>
      <c r="D24" s="1">
        <v>7.68</v>
      </c>
      <c r="E24" s="1">
        <v>8.82</v>
      </c>
      <c r="G24">
        <f>B24-实验结果!B4</f>
        <v>-1.25</v>
      </c>
      <c r="H24">
        <f>C24-实验结果!C4</f>
        <v>-0.58933000000000035</v>
      </c>
      <c r="I24">
        <f>D24-实验结果!D4</f>
        <v>0.27999999999999936</v>
      </c>
      <c r="J24">
        <f>E24-实验结果!E4</f>
        <v>-1.0099999999999998</v>
      </c>
    </row>
    <row r="25" spans="1:10" x14ac:dyDescent="0.2">
      <c r="A25" s="1" t="s">
        <v>4</v>
      </c>
      <c r="B25">
        <v>11.41</v>
      </c>
      <c r="C25" s="1">
        <v>39.93</v>
      </c>
      <c r="D25" s="1">
        <v>11.08</v>
      </c>
      <c r="E25" s="1">
        <v>27.2</v>
      </c>
      <c r="G25">
        <f>B25-实验结果!B5</f>
        <v>0.15000000000000036</v>
      </c>
      <c r="H25">
        <f>C25-实验结果!C5</f>
        <v>1.4840000000000018</v>
      </c>
      <c r="I25">
        <f>D25-实验结果!D5</f>
        <v>1.58</v>
      </c>
      <c r="J25">
        <f>E25-实验结果!E5</f>
        <v>2.5019999999999989</v>
      </c>
    </row>
    <row r="26" spans="1:10" x14ac:dyDescent="0.2">
      <c r="A26" s="1" t="s">
        <v>5</v>
      </c>
      <c r="B26">
        <v>8.93</v>
      </c>
      <c r="C26" s="1">
        <v>32.85</v>
      </c>
      <c r="D26" s="1">
        <v>8.56</v>
      </c>
      <c r="E26" s="1">
        <v>22.05</v>
      </c>
      <c r="G26">
        <f>B26-实验结果!B6</f>
        <v>1.04</v>
      </c>
      <c r="H26">
        <f>C26-实验结果!C6</f>
        <v>6.468</v>
      </c>
      <c r="I26">
        <f>D26-实验结果!D6</f>
        <v>2.3000000000000007</v>
      </c>
      <c r="J26">
        <f>E26-实验结果!E6</f>
        <v>1.4359999999999999</v>
      </c>
    </row>
    <row r="27" spans="1:10" x14ac:dyDescent="0.2">
      <c r="A27" s="1" t="s">
        <v>6</v>
      </c>
      <c r="B27">
        <v>9.07</v>
      </c>
      <c r="C27" s="1">
        <v>27.57</v>
      </c>
      <c r="D27" s="1">
        <v>6.98</v>
      </c>
      <c r="E27" s="1">
        <v>19.690000000000001</v>
      </c>
      <c r="G27">
        <f>B27-实验结果!B7</f>
        <v>1.42</v>
      </c>
      <c r="H27">
        <f>C27-实验结果!C7</f>
        <v>-4.1999999999998039E-2</v>
      </c>
      <c r="I27">
        <f>D27-实验结果!D7</f>
        <v>1.1000000000000005</v>
      </c>
      <c r="J27">
        <f>E27-实验结果!E7</f>
        <v>2.3480000000000025</v>
      </c>
    </row>
    <row r="28" spans="1:10" x14ac:dyDescent="0.2">
      <c r="A28" s="1" t="s">
        <v>7</v>
      </c>
      <c r="B28">
        <v>9.02</v>
      </c>
      <c r="C28" s="1">
        <v>24.26</v>
      </c>
      <c r="D28" s="1">
        <v>5.97</v>
      </c>
      <c r="E28" s="1">
        <v>16.84</v>
      </c>
      <c r="G28">
        <f>B28-实验结果!B8</f>
        <v>1.3999999999999995</v>
      </c>
      <c r="H28">
        <f>C28-实验结果!C8</f>
        <v>5.304000000000002</v>
      </c>
      <c r="I28">
        <f>D28-实验结果!D8</f>
        <v>0.29000000000000004</v>
      </c>
      <c r="J28">
        <f>E28-实验结果!E8</f>
        <v>2.6020000000000003</v>
      </c>
    </row>
    <row r="29" spans="1:10" x14ac:dyDescent="0.2">
      <c r="A29" s="1" t="s">
        <v>8</v>
      </c>
      <c r="B29">
        <v>9.3000000000000007</v>
      </c>
      <c r="C29" s="1">
        <v>22.14</v>
      </c>
      <c r="D29" s="1">
        <v>5.44</v>
      </c>
      <c r="E29" s="1">
        <v>15.67</v>
      </c>
      <c r="G29">
        <f>B29-实验结果!B9</f>
        <v>1.8000000000000007</v>
      </c>
      <c r="H29">
        <f>C29-实验结果!C9</f>
        <v>1.8850000000000016</v>
      </c>
      <c r="I29">
        <f>D29-实验结果!D9</f>
        <v>-9.9999999999999645E-2</v>
      </c>
      <c r="J29">
        <f>E29-实验结果!E9</f>
        <v>3.9860000000000007</v>
      </c>
    </row>
    <row r="30" spans="1:10" x14ac:dyDescent="0.2">
      <c r="A30" s="1" t="s">
        <v>9</v>
      </c>
      <c r="B30">
        <v>9.68</v>
      </c>
      <c r="C30" s="1">
        <v>20.61</v>
      </c>
      <c r="D30" s="1">
        <v>5.17</v>
      </c>
      <c r="E30" s="1">
        <v>14.49</v>
      </c>
      <c r="G30">
        <f>B30-实验结果!B10</f>
        <v>2.2299999999999995</v>
      </c>
      <c r="H30">
        <f>C30-实验结果!C10</f>
        <v>-0.55600000000000094</v>
      </c>
      <c r="I30">
        <f>D30-实验结果!D10</f>
        <v>-0.29000000000000004</v>
      </c>
      <c r="J30">
        <f>E30-实验结果!E10</f>
        <v>2.0299999999999994</v>
      </c>
    </row>
    <row r="31" spans="1:10" x14ac:dyDescent="0.2">
      <c r="A31" s="1" t="s">
        <v>10</v>
      </c>
      <c r="B31">
        <v>11.41</v>
      </c>
      <c r="C31" s="1">
        <v>39.93</v>
      </c>
      <c r="D31" s="1">
        <v>9.3800000000000008</v>
      </c>
      <c r="E31" s="1">
        <v>33.39</v>
      </c>
      <c r="G31">
        <f>B31-实验结果!B11</f>
        <v>-0.76999999999999957</v>
      </c>
      <c r="H31">
        <f>C31-实验结果!C11</f>
        <v>-2.5014299999999992</v>
      </c>
      <c r="I31">
        <f>D31-实验结果!D11</f>
        <v>-2.08</v>
      </c>
      <c r="J31">
        <f>E31-实验结果!E11</f>
        <v>3.2618900000000011</v>
      </c>
    </row>
    <row r="32" spans="1:10" x14ac:dyDescent="0.2">
      <c r="A32" s="1" t="s">
        <v>11</v>
      </c>
      <c r="B32">
        <v>11.14</v>
      </c>
      <c r="C32" s="1">
        <v>36.72</v>
      </c>
      <c r="D32" s="1">
        <v>9.9600000000000009</v>
      </c>
      <c r="E32" s="1">
        <v>28.42</v>
      </c>
      <c r="G32">
        <f>B32-实验结果!B12</f>
        <v>-0.4399999999999995</v>
      </c>
      <c r="H32">
        <f>C32-实验结果!C12</f>
        <v>-1.1799999999999997</v>
      </c>
      <c r="I32">
        <f>D32-实验结果!D12</f>
        <v>-0.81999999999999851</v>
      </c>
      <c r="J32">
        <f>E32-实验结果!E12</f>
        <v>-0.17399999999999949</v>
      </c>
    </row>
    <row r="33" spans="1:10" x14ac:dyDescent="0.2">
      <c r="A33" s="1" t="s">
        <v>12</v>
      </c>
      <c r="B33">
        <v>11.1</v>
      </c>
      <c r="C33" s="1">
        <v>31.81</v>
      </c>
      <c r="D33" s="1">
        <v>9.9700000000000006</v>
      </c>
      <c r="E33" s="1">
        <v>22.04</v>
      </c>
      <c r="G33">
        <f>B33-实验结果!B13</f>
        <v>0.44999999999999929</v>
      </c>
      <c r="H33">
        <f>C33-实验结果!C13</f>
        <v>-0.76500000000000412</v>
      </c>
      <c r="I33">
        <f>D33-实验结果!D13</f>
        <v>0.23000000000000043</v>
      </c>
      <c r="J33">
        <f>E33-实验结果!E13</f>
        <v>-0.81832999999999956</v>
      </c>
    </row>
    <row r="34" spans="1:10" x14ac:dyDescent="0.2">
      <c r="A34" s="1" t="s">
        <v>13</v>
      </c>
      <c r="B34">
        <v>9.3800000000000008</v>
      </c>
      <c r="C34" s="1">
        <v>27.26</v>
      </c>
      <c r="D34" s="1">
        <v>9.73</v>
      </c>
      <c r="E34" s="1">
        <v>16.61</v>
      </c>
      <c r="G34">
        <f>B34-实验结果!B14</f>
        <v>-0.75999999999999979</v>
      </c>
      <c r="H34">
        <f>C34-实验结果!C14</f>
        <v>-3.0674299999999981</v>
      </c>
      <c r="I34">
        <f>D34-实验结果!D14</f>
        <v>1.5999999999999996</v>
      </c>
      <c r="J34">
        <f>E34-实验结果!E14</f>
        <v>-2.8150000000000013</v>
      </c>
    </row>
    <row r="35" spans="1:10" x14ac:dyDescent="0.2">
      <c r="B35">
        <f>CORREL(B22:B34,实验结果!B$2:B$14)</f>
        <v>0.93034583814371363</v>
      </c>
      <c r="C35">
        <f>CORREL(C22:C34,实验结果!C$2:C$14)</f>
        <v>0.95080457043743927</v>
      </c>
      <c r="D35">
        <f>CORREL(D22:D34,实验结果!D$2:D$14)</f>
        <v>0.91526055479079904</v>
      </c>
      <c r="E35">
        <f>CORREL(E22:E34,实验结果!E$2:E$14)</f>
        <v>0.95487568586885707</v>
      </c>
    </row>
    <row r="36" spans="1:10" x14ac:dyDescent="0.2">
      <c r="B36" cm="1">
        <f t="array" ref="B36">1-SUM((B22:B34-实验结果!B$2:B$14)^2)/DEVSQ(B22:B34)</f>
        <v>0.81069429128421411</v>
      </c>
      <c r="C36" cm="1">
        <f t="array" ref="C36">1-SUM((C22:C34-实验结果!C$2:C$14)^2)/DEVSQ(C22:C34)</f>
        <v>0.87660474976721237</v>
      </c>
      <c r="D36" cm="1">
        <f t="array" ref="D36">1-SUM((D22:D34-实验结果!D$2:D$14)^2)/DEVSQ(D22:D34)</f>
        <v>0.82189952564427649</v>
      </c>
      <c r="E36" cm="1">
        <f t="array" ref="E36">1-SUM((E22:E34-实验结果!E$2:E$14)^2)/DEVSQ(E22:E34)</f>
        <v>0.88349430279050767</v>
      </c>
    </row>
    <row r="40" spans="1:10" x14ac:dyDescent="0.2">
      <c r="A40" s="7" t="s">
        <v>19</v>
      </c>
      <c r="B40" s="7"/>
      <c r="C40" s="7"/>
      <c r="D40" s="7"/>
      <c r="E40" s="7"/>
      <c r="F40">
        <v>-1</v>
      </c>
    </row>
    <row r="41" spans="1:10" x14ac:dyDescent="0.2">
      <c r="A41" s="1"/>
      <c r="B41" s="1" t="s">
        <v>14</v>
      </c>
      <c r="C41" s="1" t="s">
        <v>15</v>
      </c>
      <c r="D41" s="1" t="s">
        <v>16</v>
      </c>
      <c r="E41" s="1" t="s">
        <v>17</v>
      </c>
    </row>
    <row r="42" spans="1:10" x14ac:dyDescent="0.2">
      <c r="A42" s="2" t="s">
        <v>1</v>
      </c>
      <c r="B42" s="1">
        <v>18.989999999999998</v>
      </c>
      <c r="C42" s="1">
        <v>48.72</v>
      </c>
      <c r="D42" s="1">
        <v>17.739999999999998</v>
      </c>
      <c r="E42" s="1">
        <v>25.45</v>
      </c>
      <c r="G42">
        <f>B42-实验结果!B2</f>
        <v>1.5299999999999976</v>
      </c>
      <c r="H42">
        <f>C42-实验结果!C2</f>
        <v>8.686999999999756E-2</v>
      </c>
      <c r="I42">
        <f>D42-实验结果!D2</f>
        <v>1.7299999999999969</v>
      </c>
      <c r="J42">
        <f>E42-实验结果!E2</f>
        <v>1.9280000000000008</v>
      </c>
    </row>
    <row r="43" spans="1:10" x14ac:dyDescent="0.2">
      <c r="A43" s="1" t="s">
        <v>2</v>
      </c>
      <c r="B43">
        <v>14.47</v>
      </c>
      <c r="C43" s="1">
        <v>33.659999999999997</v>
      </c>
      <c r="D43" s="1">
        <v>9.91</v>
      </c>
      <c r="E43" s="1">
        <v>14.4</v>
      </c>
      <c r="G43">
        <f>B43-实验结果!B3</f>
        <v>-0.42999999999999972</v>
      </c>
      <c r="H43">
        <f>C43-实验结果!C3</f>
        <v>-1.9160000000000039</v>
      </c>
      <c r="I43">
        <f>D43-实验结果!D3</f>
        <v>-1.9499999999999993</v>
      </c>
      <c r="J43">
        <f>E43-实验结果!E3</f>
        <v>-0.44399999999999906</v>
      </c>
    </row>
    <row r="44" spans="1:10" x14ac:dyDescent="0.2">
      <c r="A44" s="1" t="s">
        <v>3</v>
      </c>
      <c r="B44">
        <v>10.17</v>
      </c>
      <c r="C44" s="1">
        <v>26.61</v>
      </c>
      <c r="D44" s="1">
        <v>7.28</v>
      </c>
      <c r="E44" s="1">
        <v>10.29</v>
      </c>
      <c r="G44">
        <f>B44-实验结果!B4</f>
        <v>-0.79000000000000092</v>
      </c>
      <c r="H44">
        <f>C44-实验结果!C4</f>
        <v>-0.44932999999999979</v>
      </c>
      <c r="I44">
        <f>D44-实验结果!D4</f>
        <v>-0.12000000000000011</v>
      </c>
      <c r="J44">
        <f>E44-实验结果!E4</f>
        <v>0.45999999999999908</v>
      </c>
    </row>
    <row r="45" spans="1:10" x14ac:dyDescent="0.2">
      <c r="A45" s="1" t="s">
        <v>4</v>
      </c>
      <c r="B45">
        <v>11.41</v>
      </c>
      <c r="C45" s="1">
        <v>39.93</v>
      </c>
      <c r="D45" s="1">
        <v>12.32</v>
      </c>
      <c r="E45" s="1">
        <v>24.87</v>
      </c>
      <c r="G45">
        <f>B45-实验结果!B5</f>
        <v>0.15000000000000036</v>
      </c>
      <c r="H45">
        <f>C45-实验结果!C5</f>
        <v>1.4840000000000018</v>
      </c>
      <c r="I45">
        <f>D45-实验结果!D5</f>
        <v>2.8200000000000003</v>
      </c>
      <c r="J45">
        <f>E45-实验结果!E5</f>
        <v>0.1720000000000006</v>
      </c>
    </row>
    <row r="46" spans="1:10" x14ac:dyDescent="0.2">
      <c r="A46" s="1" t="s">
        <v>5</v>
      </c>
      <c r="B46">
        <v>7.62</v>
      </c>
      <c r="C46" s="1">
        <v>31.76</v>
      </c>
      <c r="D46" s="1">
        <v>9.26</v>
      </c>
      <c r="E46" s="1">
        <v>19.03</v>
      </c>
      <c r="G46">
        <f>B46-实验结果!B6</f>
        <v>-0.26999999999999957</v>
      </c>
      <c r="H46">
        <f>C46-实验结果!C6</f>
        <v>5.3780000000000001</v>
      </c>
      <c r="I46">
        <f>D46-实验结果!D6</f>
        <v>3</v>
      </c>
      <c r="J46">
        <f>E46-实验结果!E6</f>
        <v>-1.5839999999999996</v>
      </c>
    </row>
    <row r="47" spans="1:10" x14ac:dyDescent="0.2">
      <c r="A47" s="1" t="s">
        <v>6</v>
      </c>
      <c r="B47">
        <v>7.38</v>
      </c>
      <c r="C47" s="1">
        <v>26.16</v>
      </c>
      <c r="D47" s="1">
        <v>7.38</v>
      </c>
      <c r="E47" s="1">
        <v>15.83</v>
      </c>
      <c r="G47">
        <f>B47-实验结果!B7</f>
        <v>-0.27000000000000046</v>
      </c>
      <c r="H47">
        <f>C47-实验结果!C7</f>
        <v>-1.4519999999999982</v>
      </c>
      <c r="I47">
        <f>D47-实验结果!D7</f>
        <v>1.5</v>
      </c>
      <c r="J47">
        <f>E47-实验结果!E7</f>
        <v>-1.5119999999999987</v>
      </c>
    </row>
    <row r="48" spans="1:10" x14ac:dyDescent="0.2">
      <c r="A48" s="1" t="s">
        <v>7</v>
      </c>
      <c r="B48">
        <v>7.41</v>
      </c>
      <c r="C48" s="1">
        <v>22.92</v>
      </c>
      <c r="D48" s="1">
        <v>6.3</v>
      </c>
      <c r="E48" s="1">
        <v>14.42</v>
      </c>
      <c r="G48">
        <f>B48-实验结果!B8</f>
        <v>-0.20999999999999996</v>
      </c>
      <c r="H48">
        <f>C48-实验结果!C8</f>
        <v>3.9640000000000022</v>
      </c>
      <c r="I48">
        <f>D48-实验结果!D8</f>
        <v>0.62000000000000011</v>
      </c>
      <c r="J48">
        <f>E48-实验结果!E8</f>
        <v>0.18200000000000038</v>
      </c>
    </row>
    <row r="49" spans="1:10" x14ac:dyDescent="0.2">
      <c r="A49" s="1" t="s">
        <v>8</v>
      </c>
      <c r="B49">
        <v>7.93</v>
      </c>
      <c r="C49" s="1">
        <v>21.01</v>
      </c>
      <c r="D49" s="1">
        <v>5.66</v>
      </c>
      <c r="E49" s="1">
        <v>13.68</v>
      </c>
      <c r="G49">
        <f>B49-实验结果!B9</f>
        <v>0.42999999999999972</v>
      </c>
      <c r="H49">
        <f>C49-实验结果!C9</f>
        <v>0.75500000000000256</v>
      </c>
      <c r="I49">
        <f>D49-实验结果!D9</f>
        <v>0.12000000000000011</v>
      </c>
      <c r="J49">
        <f>E49-实验结果!E9</f>
        <v>1.9960000000000004</v>
      </c>
    </row>
    <row r="50" spans="1:10" x14ac:dyDescent="0.2">
      <c r="A50" s="1" t="s">
        <v>9</v>
      </c>
      <c r="B50">
        <v>8.5500000000000007</v>
      </c>
      <c r="C50" s="1">
        <v>19.68</v>
      </c>
      <c r="D50" s="1">
        <v>5.41</v>
      </c>
      <c r="E50" s="1">
        <v>12.89</v>
      </c>
      <c r="G50">
        <f>B50-实验结果!B10</f>
        <v>1.1000000000000005</v>
      </c>
      <c r="H50">
        <f>C50-实验结果!C10</f>
        <v>-1.4860000000000007</v>
      </c>
      <c r="I50">
        <f>D50-实验结果!D10</f>
        <v>-4.9999999999999822E-2</v>
      </c>
      <c r="J50">
        <f>E50-实验结果!E10</f>
        <v>0.42999999999999972</v>
      </c>
    </row>
    <row r="51" spans="1:10" x14ac:dyDescent="0.2">
      <c r="A51" s="1" t="s">
        <v>10</v>
      </c>
      <c r="B51">
        <v>11.41</v>
      </c>
      <c r="C51" s="1">
        <v>39.93</v>
      </c>
      <c r="D51" s="1">
        <v>8.23</v>
      </c>
      <c r="E51" s="1">
        <v>35.090000000000003</v>
      </c>
      <c r="G51">
        <f>B51-实验结果!B11</f>
        <v>-0.76999999999999957</v>
      </c>
      <c r="H51">
        <f>C51-实验结果!C11</f>
        <v>-2.5014299999999992</v>
      </c>
      <c r="I51">
        <f>D51-实验结果!D11</f>
        <v>-3.2300000000000004</v>
      </c>
      <c r="J51">
        <f>E51-实验结果!E11</f>
        <v>4.9618900000000039</v>
      </c>
    </row>
    <row r="52" spans="1:10" x14ac:dyDescent="0.2">
      <c r="A52" s="1" t="s">
        <v>11</v>
      </c>
      <c r="B52">
        <v>11.59</v>
      </c>
      <c r="C52" s="1">
        <v>37.51</v>
      </c>
      <c r="D52" s="1">
        <v>9.2200000000000006</v>
      </c>
      <c r="E52" s="1">
        <v>30.68</v>
      </c>
      <c r="G52">
        <f>B52-实验结果!B12</f>
        <v>9.9999999999997868E-3</v>
      </c>
      <c r="H52">
        <f>C52-实验结果!C12</f>
        <v>-0.39000000000000057</v>
      </c>
      <c r="I52">
        <f>D52-实验结果!D12</f>
        <v>-1.5599999999999987</v>
      </c>
      <c r="J52">
        <f>E52-实验结果!E12</f>
        <v>2.0859999999999985</v>
      </c>
    </row>
    <row r="53" spans="1:10" x14ac:dyDescent="0.2">
      <c r="A53" s="1" t="s">
        <v>12</v>
      </c>
      <c r="B53">
        <v>11.63</v>
      </c>
      <c r="C53" s="1">
        <v>32.869999999999997</v>
      </c>
      <c r="D53" s="1">
        <v>9.5299999999999994</v>
      </c>
      <c r="E53" s="1">
        <v>24.33</v>
      </c>
      <c r="G53">
        <f>B53-实验结果!B13</f>
        <v>0.98000000000000043</v>
      </c>
      <c r="H53">
        <f>C53-实验结果!C13</f>
        <v>0.2949999999999946</v>
      </c>
      <c r="I53">
        <f>D53-实验结果!D13</f>
        <v>-0.21000000000000085</v>
      </c>
      <c r="J53">
        <f>E53-实验结果!E13</f>
        <v>1.4716699999999996</v>
      </c>
    </row>
    <row r="54" spans="1:10" x14ac:dyDescent="0.2">
      <c r="A54" s="1" t="s">
        <v>13</v>
      </c>
      <c r="B54">
        <v>10.6</v>
      </c>
      <c r="C54" s="1">
        <v>28.33</v>
      </c>
      <c r="D54" s="1">
        <v>9.4700000000000006</v>
      </c>
      <c r="E54" s="1">
        <v>18.64</v>
      </c>
      <c r="G54">
        <f>B54-实验结果!B14</f>
        <v>0.45999999999999908</v>
      </c>
      <c r="H54">
        <f>C54-实验结果!C14</f>
        <v>-1.9974300000000014</v>
      </c>
      <c r="I54">
        <f>D54-实验结果!D14</f>
        <v>1.3399999999999999</v>
      </c>
      <c r="J54">
        <f>E54-实验结果!E14</f>
        <v>-0.78500000000000014</v>
      </c>
    </row>
    <row r="55" spans="1:10" x14ac:dyDescent="0.2">
      <c r="B55">
        <f>CORREL(B42:B54,实验结果!B$2:B$14)</f>
        <v>0.97633019044180414</v>
      </c>
      <c r="C55">
        <f>CORREL(C42:C54,实验结果!C$2:C$14)</f>
        <v>0.96579618761336983</v>
      </c>
      <c r="D55">
        <f>CORREL(D42:D54,实验结果!D$2:D$14)</f>
        <v>0.83986566165154797</v>
      </c>
      <c r="E55">
        <f>CORREL(E42:E54,实验结果!E$2:E$14)</f>
        <v>0.97828019437790881</v>
      </c>
    </row>
    <row r="56" spans="1:10" x14ac:dyDescent="0.2">
      <c r="B56" cm="1">
        <f t="array" ref="B56">1-SUM((B42:B54-实验结果!B$2:B$14)^2)/DEVSQ(B42:B54)</f>
        <v>0.94964373497497834</v>
      </c>
      <c r="C56" cm="1">
        <f t="array" ref="C56">1-SUM((C42:C54-实验结果!C$2:C$14)^2)/DEVSQ(C42:C54)</f>
        <v>0.92378936068136863</v>
      </c>
      <c r="D56" cm="1">
        <f t="array" ref="D56">1-SUM((D42:D54-实验结果!D$2:D$14)^2)/DEVSQ(D42:D54)</f>
        <v>0.67449670110083471</v>
      </c>
      <c r="E56" cm="1">
        <f t="array" ref="E56">1-SUM((E42:E54-实验结果!E$2:E$14)^2)/DEVSQ(E42:E54)</f>
        <v>0.93409482057985049</v>
      </c>
    </row>
    <row r="59" spans="1:10" x14ac:dyDescent="0.2">
      <c r="A59" s="7" t="s">
        <v>20</v>
      </c>
      <c r="B59" s="7"/>
      <c r="C59" s="7"/>
      <c r="D59" s="7"/>
      <c r="E59" s="7"/>
      <c r="F59">
        <v>-1</v>
      </c>
    </row>
    <row r="60" spans="1:10" x14ac:dyDescent="0.2">
      <c r="A60" s="1"/>
      <c r="B60" s="1" t="s">
        <v>14</v>
      </c>
      <c r="C60" s="1" t="s">
        <v>15</v>
      </c>
      <c r="D60" s="1" t="s">
        <v>16</v>
      </c>
      <c r="E60" s="1" t="s">
        <v>17</v>
      </c>
    </row>
    <row r="61" spans="1:10" x14ac:dyDescent="0.2">
      <c r="A61" s="2" t="s">
        <v>1</v>
      </c>
      <c r="B61" s="1">
        <v>18.920000000000002</v>
      </c>
      <c r="C61" s="1">
        <v>48.72</v>
      </c>
      <c r="D61" s="1">
        <v>17.46</v>
      </c>
      <c r="E61" s="1">
        <v>26.06</v>
      </c>
      <c r="G61">
        <f>B61-实验结果!B2</f>
        <v>1.4600000000000009</v>
      </c>
      <c r="H61">
        <f>C61-实验结果!C2</f>
        <v>8.686999999999756E-2</v>
      </c>
      <c r="I61">
        <f>D61-实验结果!D2</f>
        <v>1.4499999999999993</v>
      </c>
      <c r="J61">
        <f>E61-实验结果!E2</f>
        <v>2.5380000000000003</v>
      </c>
    </row>
    <row r="62" spans="1:10" x14ac:dyDescent="0.2">
      <c r="A62" s="1" t="s">
        <v>2</v>
      </c>
      <c r="B62">
        <v>14.97</v>
      </c>
      <c r="C62" s="1">
        <v>33.79</v>
      </c>
      <c r="D62" s="1">
        <v>10.72</v>
      </c>
      <c r="E62" s="1">
        <v>12.43</v>
      </c>
      <c r="G62">
        <f>B62-实验结果!B3</f>
        <v>7.0000000000000284E-2</v>
      </c>
      <c r="H62">
        <f>C62-实验结果!C3</f>
        <v>-1.7860000000000014</v>
      </c>
      <c r="I62">
        <f>D62-实验结果!D3</f>
        <v>-1.1399999999999988</v>
      </c>
      <c r="J62">
        <f>E62-实验结果!E3</f>
        <v>-2.4139999999999997</v>
      </c>
    </row>
    <row r="63" spans="1:10" x14ac:dyDescent="0.2">
      <c r="A63" s="1" t="s">
        <v>3</v>
      </c>
      <c r="B63">
        <v>8.8800000000000008</v>
      </c>
      <c r="C63" s="1">
        <v>26.18</v>
      </c>
      <c r="D63" s="1">
        <v>7.73</v>
      </c>
      <c r="E63" s="1">
        <v>8.19</v>
      </c>
      <c r="G63">
        <f>B63-实验结果!B4</f>
        <v>-2.08</v>
      </c>
      <c r="H63">
        <f>C63-实验结果!C4</f>
        <v>-0.8793299999999995</v>
      </c>
      <c r="I63">
        <f>D63-实验结果!D4</f>
        <v>0.33000000000000007</v>
      </c>
      <c r="J63">
        <f>E63-实验结果!E4</f>
        <v>-1.6400000000000006</v>
      </c>
    </row>
    <row r="64" spans="1:10" x14ac:dyDescent="0.2">
      <c r="A64" s="1" t="s">
        <v>4</v>
      </c>
      <c r="B64">
        <v>11.37</v>
      </c>
      <c r="C64" s="1">
        <v>39.93</v>
      </c>
      <c r="D64" s="1">
        <v>10.98</v>
      </c>
      <c r="E64" s="1">
        <v>27.4</v>
      </c>
      <c r="G64">
        <f>B64-实验结果!B5</f>
        <v>0.10999999999999943</v>
      </c>
      <c r="H64">
        <f>C64-实验结果!C5</f>
        <v>1.4840000000000018</v>
      </c>
      <c r="I64">
        <f>D64-实验结果!D5</f>
        <v>1.4800000000000004</v>
      </c>
      <c r="J64">
        <f>E64-实验结果!E5</f>
        <v>2.7019999999999982</v>
      </c>
    </row>
    <row r="65" spans="1:10" x14ac:dyDescent="0.2">
      <c r="A65" s="1" t="s">
        <v>5</v>
      </c>
      <c r="B65">
        <v>9.02</v>
      </c>
      <c r="C65" s="1">
        <v>32.94</v>
      </c>
      <c r="D65" s="1">
        <v>9.08</v>
      </c>
      <c r="E65" s="1">
        <v>21.11</v>
      </c>
      <c r="G65">
        <f>B65-实验结果!B6</f>
        <v>1.1299999999999999</v>
      </c>
      <c r="H65">
        <f>C65-实验结果!C6</f>
        <v>6.5579999999999963</v>
      </c>
      <c r="I65">
        <f>D65-实验结果!D6</f>
        <v>2.8200000000000003</v>
      </c>
      <c r="J65">
        <f>E65-实验结果!E6</f>
        <v>0.49599999999999866</v>
      </c>
    </row>
    <row r="66" spans="1:10" x14ac:dyDescent="0.2">
      <c r="A66" s="1" t="s">
        <v>6</v>
      </c>
      <c r="B66">
        <v>8.5</v>
      </c>
      <c r="C66" s="1">
        <v>27.13</v>
      </c>
      <c r="D66" s="1">
        <v>7.66</v>
      </c>
      <c r="E66" s="1">
        <v>16.399999999999999</v>
      </c>
      <c r="G66">
        <f>B66-实验结果!B7</f>
        <v>0.84999999999999964</v>
      </c>
      <c r="H66">
        <f>C66-实验结果!C7</f>
        <v>-0.48199999999999932</v>
      </c>
      <c r="I66">
        <f>D66-实验结果!D7</f>
        <v>1.7800000000000002</v>
      </c>
      <c r="J66">
        <f>E66-实验结果!E7</f>
        <v>-0.94200000000000017</v>
      </c>
    </row>
    <row r="67" spans="1:10" x14ac:dyDescent="0.2">
      <c r="A67" s="1" t="s">
        <v>7</v>
      </c>
      <c r="B67">
        <v>7.69</v>
      </c>
      <c r="C67" s="1">
        <v>23.19</v>
      </c>
      <c r="D67" s="1">
        <v>6.74</v>
      </c>
      <c r="E67" s="1">
        <v>13.69</v>
      </c>
      <c r="G67">
        <f>B67-实验结果!B8</f>
        <v>7.0000000000000284E-2</v>
      </c>
      <c r="H67">
        <f>C67-实验结果!C8</f>
        <v>4.2340000000000018</v>
      </c>
      <c r="I67">
        <f>D67-实验结果!D8</f>
        <v>1.0600000000000005</v>
      </c>
      <c r="J67">
        <f>E67-实验结果!E8</f>
        <v>-0.54800000000000004</v>
      </c>
    </row>
    <row r="68" spans="1:10" x14ac:dyDescent="0.2">
      <c r="A68" s="1" t="s">
        <v>8</v>
      </c>
      <c r="B68">
        <v>7.5</v>
      </c>
      <c r="C68" s="1">
        <v>20.67</v>
      </c>
      <c r="D68" s="1">
        <v>6.06</v>
      </c>
      <c r="E68" s="1">
        <v>12.25</v>
      </c>
      <c r="G68">
        <f>B68-实验结果!B9</f>
        <v>0</v>
      </c>
      <c r="H68">
        <f>C68-实验结果!C9</f>
        <v>0.4150000000000027</v>
      </c>
      <c r="I68">
        <f>D68-实验结果!D9</f>
        <v>0.51999999999999957</v>
      </c>
      <c r="J68">
        <f>E68-实验结果!E9</f>
        <v>0.56600000000000072</v>
      </c>
    </row>
    <row r="69" spans="1:10" x14ac:dyDescent="0.2">
      <c r="A69" s="1" t="s">
        <v>9</v>
      </c>
      <c r="B69">
        <v>7.72</v>
      </c>
      <c r="C69" s="1">
        <v>19.010000000000002</v>
      </c>
      <c r="D69" s="1">
        <v>5.57</v>
      </c>
      <c r="E69" s="1">
        <v>11.56</v>
      </c>
      <c r="G69">
        <f>B69-实验结果!B10</f>
        <v>0.26999999999999957</v>
      </c>
      <c r="H69">
        <f>C69-实验结果!C10</f>
        <v>-2.1559999999999988</v>
      </c>
      <c r="I69">
        <f>D69-实验结果!D10</f>
        <v>0.11000000000000032</v>
      </c>
      <c r="J69">
        <f>E69-实验结果!E10</f>
        <v>-0.90000000000000036</v>
      </c>
    </row>
    <row r="70" spans="1:10" x14ac:dyDescent="0.2">
      <c r="A70" s="1" t="s">
        <v>10</v>
      </c>
      <c r="B70">
        <v>11.37</v>
      </c>
      <c r="C70" s="1">
        <v>39.93</v>
      </c>
      <c r="D70" s="1">
        <v>9.68</v>
      </c>
      <c r="E70" s="1">
        <v>32.93</v>
      </c>
      <c r="G70">
        <f>B70-实验结果!B11</f>
        <v>-0.8100000000000005</v>
      </c>
      <c r="H70">
        <f>C70-实验结果!C11</f>
        <v>-2.5014299999999992</v>
      </c>
      <c r="I70">
        <f>D70-实验结果!D11</f>
        <v>-1.7800000000000011</v>
      </c>
      <c r="J70">
        <f>E70-实验结果!E11</f>
        <v>2.8018900000000002</v>
      </c>
    </row>
    <row r="71" spans="1:10" x14ac:dyDescent="0.2">
      <c r="A71" s="1" t="s">
        <v>11</v>
      </c>
      <c r="B71">
        <v>10.93</v>
      </c>
      <c r="C71" s="1">
        <v>36.51</v>
      </c>
      <c r="D71" s="1">
        <v>9.76</v>
      </c>
      <c r="E71" s="1">
        <v>28.53</v>
      </c>
      <c r="G71">
        <f>B71-实验结果!B12</f>
        <v>-0.65000000000000036</v>
      </c>
      <c r="H71">
        <f>C71-实验结果!C12</f>
        <v>-1.3900000000000006</v>
      </c>
      <c r="I71">
        <f>D71-实验结果!D12</f>
        <v>-1.0199999999999996</v>
      </c>
      <c r="J71">
        <f>E71-实验结果!E12</f>
        <v>-6.4000000000000057E-2</v>
      </c>
    </row>
    <row r="72" spans="1:10" x14ac:dyDescent="0.2">
      <c r="A72" s="1" t="s">
        <v>12</v>
      </c>
      <c r="B72">
        <v>11.1</v>
      </c>
      <c r="C72" s="1">
        <v>31.86</v>
      </c>
      <c r="D72" s="1">
        <v>9.58</v>
      </c>
      <c r="E72" s="1">
        <v>22.93</v>
      </c>
      <c r="G72">
        <f>B72-实验结果!B13</f>
        <v>0.44999999999999929</v>
      </c>
      <c r="H72">
        <f>C72-实验结果!C13</f>
        <v>-0.71500000000000341</v>
      </c>
      <c r="I72">
        <f>D72-实验结果!D13</f>
        <v>-0.16000000000000014</v>
      </c>
      <c r="J72">
        <f>E72-实验结果!E13</f>
        <v>7.1670000000001011E-2</v>
      </c>
    </row>
    <row r="73" spans="1:10" x14ac:dyDescent="0.2">
      <c r="A73" s="1" t="s">
        <v>13</v>
      </c>
      <c r="B73">
        <v>9.84</v>
      </c>
      <c r="C73" s="1">
        <v>27.68</v>
      </c>
      <c r="D73" s="1">
        <v>9.3699999999999992</v>
      </c>
      <c r="E73" s="1">
        <v>18.079999999999998</v>
      </c>
      <c r="G73">
        <f>B73-实验结果!B14</f>
        <v>-0.30000000000000071</v>
      </c>
      <c r="H73">
        <f>C73-实验结果!C14</f>
        <v>-2.6474299999999999</v>
      </c>
      <c r="I73">
        <f>D73-实验结果!D14</f>
        <v>1.2399999999999984</v>
      </c>
      <c r="J73">
        <f>E73-实验结果!E14</f>
        <v>-1.3450000000000024</v>
      </c>
    </row>
    <row r="74" spans="1:10" x14ac:dyDescent="0.2">
      <c r="B74">
        <f>CORREL(B61:B73,实验结果!B$2:B$14)</f>
        <v>0.96019591529532344</v>
      </c>
      <c r="C74">
        <f>CORREL(C61:C73,实验结果!C$2:C$14)</f>
        <v>0.95377697005913231</v>
      </c>
      <c r="D74">
        <f>CORREL(D61:D73,实验结果!D$2:D$14)</f>
        <v>0.91267451465777172</v>
      </c>
      <c r="E74">
        <f>CORREL(E61:E73,实验结果!E$2:E$14)</f>
        <v>0.9867746702980974</v>
      </c>
    </row>
    <row r="75" spans="1:10" x14ac:dyDescent="0.2">
      <c r="B75" cm="1">
        <f t="array" ref="B75">1-SUM((B61:B73-实验结果!B$2:B$14)^2)/DEVSQ(B61:B73)</f>
        <v>0.92166571858003665</v>
      </c>
      <c r="C75" cm="1">
        <f t="array" ref="C75">1-SUM((C61:C73-实验结果!C$2:C$14)^2)/DEVSQ(C61:C73)</f>
        <v>0.89960639898540806</v>
      </c>
      <c r="D75" cm="1">
        <f t="array" ref="D75">1-SUM((D61:D73-实验结果!D$2:D$14)^2)/DEVSQ(D61:D73)</f>
        <v>0.77779699873018271</v>
      </c>
      <c r="E75" cm="1">
        <f t="array" ref="E75">1-SUM((E61:E73-实验结果!E$2:E$14)^2)/DEVSQ(E61:E73)</f>
        <v>0.95211464907043197</v>
      </c>
    </row>
    <row r="78" spans="1:10" x14ac:dyDescent="0.2">
      <c r="A78" s="7" t="s">
        <v>21</v>
      </c>
      <c r="B78" s="7"/>
      <c r="C78" s="7"/>
      <c r="D78" s="7"/>
      <c r="E78" s="7"/>
      <c r="F78">
        <v>1</v>
      </c>
    </row>
    <row r="79" spans="1:10" x14ac:dyDescent="0.2">
      <c r="A79" s="1"/>
      <c r="B79" s="1" t="s">
        <v>14</v>
      </c>
      <c r="C79" s="1" t="s">
        <v>15</v>
      </c>
      <c r="D79" s="1" t="s">
        <v>16</v>
      </c>
      <c r="E79" s="1" t="s">
        <v>17</v>
      </c>
    </row>
    <row r="80" spans="1:10" x14ac:dyDescent="0.2">
      <c r="A80" s="2" t="s">
        <v>1</v>
      </c>
      <c r="B80" s="1">
        <v>18.920000000000002</v>
      </c>
      <c r="C80" s="1">
        <v>48.72</v>
      </c>
      <c r="D80" s="1">
        <v>17.62</v>
      </c>
      <c r="E80" s="1">
        <v>25.7</v>
      </c>
      <c r="G80">
        <f>B80-实验结果!B2</f>
        <v>1.4600000000000009</v>
      </c>
      <c r="H80">
        <f>C80-实验结果!C2</f>
        <v>8.686999999999756E-2</v>
      </c>
      <c r="I80">
        <f>D80-实验结果!D2</f>
        <v>1.6099999999999994</v>
      </c>
      <c r="J80">
        <f>E80-实验结果!E2</f>
        <v>2.1780000000000008</v>
      </c>
    </row>
    <row r="81" spans="1:10" x14ac:dyDescent="0.2">
      <c r="A81" s="1" t="s">
        <v>2</v>
      </c>
      <c r="B81">
        <v>14.65</v>
      </c>
      <c r="C81" s="1">
        <v>33.71</v>
      </c>
      <c r="D81" s="1">
        <v>10.48</v>
      </c>
      <c r="E81" s="1">
        <v>13.06</v>
      </c>
      <c r="G81">
        <f>B81-实验结果!B3</f>
        <v>-0.25</v>
      </c>
      <c r="H81">
        <f>C81-实验结果!C3</f>
        <v>-1.8659999999999997</v>
      </c>
      <c r="I81">
        <f>D81-实验结果!D3</f>
        <v>-1.379999999999999</v>
      </c>
      <c r="J81">
        <f>E81-实验结果!E3</f>
        <v>-1.7839999999999989</v>
      </c>
    </row>
    <row r="82" spans="1:10" x14ac:dyDescent="0.2">
      <c r="A82" s="1" t="s">
        <v>3</v>
      </c>
      <c r="B82">
        <v>9.25</v>
      </c>
      <c r="C82" s="1">
        <v>26.32</v>
      </c>
      <c r="D82" s="1">
        <v>7.62</v>
      </c>
      <c r="E82" s="1">
        <v>8.7799999999999994</v>
      </c>
      <c r="G82">
        <f>B82-实验结果!B4</f>
        <v>-1.7100000000000009</v>
      </c>
      <c r="H82">
        <f>C82-实验结果!C4</f>
        <v>-0.73932999999999893</v>
      </c>
      <c r="I82">
        <f>D82-实验结果!D4</f>
        <v>0.21999999999999975</v>
      </c>
      <c r="J82">
        <f>E82-实验结果!E4</f>
        <v>-1.0500000000000007</v>
      </c>
    </row>
    <row r="83" spans="1:10" x14ac:dyDescent="0.2">
      <c r="A83" s="1" t="s">
        <v>4</v>
      </c>
      <c r="B83">
        <v>11.37</v>
      </c>
      <c r="C83" s="1">
        <v>39.93</v>
      </c>
      <c r="D83" s="1">
        <v>11.57</v>
      </c>
      <c r="E83" s="1">
        <v>26.33</v>
      </c>
      <c r="G83">
        <f>B83-实验结果!B5</f>
        <v>0.10999999999999943</v>
      </c>
      <c r="H83">
        <f>C83-实验结果!C5</f>
        <v>1.4840000000000018</v>
      </c>
      <c r="I83">
        <f>D83-实验结果!D5</f>
        <v>2.0700000000000003</v>
      </c>
      <c r="J83">
        <f>E83-实验结果!E5</f>
        <v>1.6319999999999979</v>
      </c>
    </row>
    <row r="84" spans="1:10" x14ac:dyDescent="0.2">
      <c r="A84" s="1" t="s">
        <v>5</v>
      </c>
      <c r="B84">
        <v>8.4</v>
      </c>
      <c r="C84" s="1">
        <v>32.44</v>
      </c>
      <c r="D84" s="1">
        <v>9.18</v>
      </c>
      <c r="E84" s="1">
        <v>20.18</v>
      </c>
      <c r="G84">
        <f>B84-实验结果!B6</f>
        <v>0.51000000000000068</v>
      </c>
      <c r="H84">
        <f>C84-实验结果!C6</f>
        <v>6.0579999999999963</v>
      </c>
      <c r="I84">
        <f>D84-实验结果!D6</f>
        <v>2.92</v>
      </c>
      <c r="J84">
        <f>E84-实验结果!E6</f>
        <v>-0.43400000000000105</v>
      </c>
    </row>
    <row r="85" spans="1:10" x14ac:dyDescent="0.2">
      <c r="A85" s="1" t="s">
        <v>6</v>
      </c>
      <c r="B85">
        <v>7.98</v>
      </c>
      <c r="C85" s="1">
        <v>26.69</v>
      </c>
      <c r="D85" s="1">
        <v>7.57</v>
      </c>
      <c r="E85" s="1">
        <v>16.05</v>
      </c>
      <c r="G85">
        <f>B85-实验结果!B7</f>
        <v>0.33000000000000007</v>
      </c>
      <c r="H85">
        <f>C85-实验结果!C7</f>
        <v>-0.92199999999999704</v>
      </c>
      <c r="I85">
        <f>D85-实验结果!D7</f>
        <v>1.6900000000000004</v>
      </c>
      <c r="J85">
        <f>E85-实验结果!E7</f>
        <v>-1.291999999999998</v>
      </c>
    </row>
    <row r="86" spans="1:10" x14ac:dyDescent="0.2">
      <c r="A86" s="1" t="s">
        <v>7</v>
      </c>
      <c r="B86">
        <v>7.51</v>
      </c>
      <c r="C86" s="1">
        <v>23.02</v>
      </c>
      <c r="D86" s="1">
        <v>6.56</v>
      </c>
      <c r="E86" s="1">
        <v>13.84</v>
      </c>
      <c r="G86">
        <f>B86-实验结果!B8</f>
        <v>-0.11000000000000032</v>
      </c>
      <c r="H86">
        <f>C86-实验结果!C8</f>
        <v>4.0640000000000001</v>
      </c>
      <c r="I86">
        <f>D86-实验结果!D8</f>
        <v>0.87999999999999989</v>
      </c>
      <c r="J86">
        <f>E86-实验结果!E8</f>
        <v>-0.39799999999999969</v>
      </c>
    </row>
    <row r="87" spans="1:10" x14ac:dyDescent="0.2">
      <c r="A87" s="1" t="s">
        <v>8</v>
      </c>
      <c r="B87">
        <v>7.58</v>
      </c>
      <c r="C87" s="1">
        <v>20.74</v>
      </c>
      <c r="D87" s="1">
        <v>5.92</v>
      </c>
      <c r="E87" s="1">
        <v>12.68</v>
      </c>
      <c r="G87">
        <f>B87-实验结果!B9</f>
        <v>8.0000000000000071E-2</v>
      </c>
      <c r="H87">
        <f>C87-实验结果!C9</f>
        <v>0.48499999999999943</v>
      </c>
      <c r="I87">
        <f>D87-实验结果!D9</f>
        <v>0.37999999999999989</v>
      </c>
      <c r="J87">
        <f>E87-实验结果!E9</f>
        <v>0.99600000000000044</v>
      </c>
    </row>
    <row r="88" spans="1:10" x14ac:dyDescent="0.2">
      <c r="A88" s="1" t="s">
        <v>9</v>
      </c>
      <c r="B88">
        <v>7.96</v>
      </c>
      <c r="C88" s="1">
        <v>19.21</v>
      </c>
      <c r="D88" s="1">
        <v>5.53</v>
      </c>
      <c r="E88" s="1">
        <v>11.95</v>
      </c>
      <c r="G88">
        <f>B88-实验结果!B10</f>
        <v>0.50999999999999979</v>
      </c>
      <c r="H88">
        <f>C88-实验结果!C10</f>
        <v>-1.9559999999999995</v>
      </c>
      <c r="I88">
        <f>D88-实验结果!D10</f>
        <v>7.0000000000000284E-2</v>
      </c>
      <c r="J88">
        <f>E88-实验结果!E10</f>
        <v>-0.51000000000000156</v>
      </c>
    </row>
    <row r="89" spans="1:10" x14ac:dyDescent="0.2">
      <c r="A89" s="1" t="s">
        <v>10</v>
      </c>
      <c r="B89">
        <v>11.37</v>
      </c>
      <c r="C89" s="1">
        <v>39.93</v>
      </c>
      <c r="D89" s="1">
        <v>11.31</v>
      </c>
      <c r="E89" s="1">
        <v>30.36</v>
      </c>
      <c r="G89">
        <f>B89-实验结果!B11</f>
        <v>-0.8100000000000005</v>
      </c>
      <c r="H89">
        <f>C89-实验结果!C11</f>
        <v>-2.5014299999999992</v>
      </c>
      <c r="I89">
        <f>D89-实验结果!D11</f>
        <v>-0.15000000000000036</v>
      </c>
      <c r="J89">
        <f>E89-实验结果!E11</f>
        <v>0.23188999999999993</v>
      </c>
    </row>
    <row r="90" spans="1:10" x14ac:dyDescent="0.2">
      <c r="A90" s="1" t="s">
        <v>11</v>
      </c>
      <c r="B90">
        <v>9.64</v>
      </c>
      <c r="C90" s="1">
        <v>35.31</v>
      </c>
      <c r="D90" s="1">
        <v>10.01</v>
      </c>
      <c r="E90" s="1">
        <v>26.5</v>
      </c>
      <c r="G90">
        <f>B90-实验结果!B12</f>
        <v>-1.9399999999999995</v>
      </c>
      <c r="H90">
        <f>C90-实验结果!C12</f>
        <v>-2.5899999999999963</v>
      </c>
      <c r="I90">
        <f>D90-实验结果!D12</f>
        <v>-0.76999999999999957</v>
      </c>
      <c r="J90">
        <f>E90-实验结果!E12</f>
        <v>-2.0940000000000012</v>
      </c>
    </row>
    <row r="91" spans="1:10" x14ac:dyDescent="0.2">
      <c r="A91" s="1" t="s">
        <v>12</v>
      </c>
      <c r="B91">
        <v>10.17</v>
      </c>
      <c r="C91" s="1">
        <v>30.91</v>
      </c>
      <c r="D91" s="1">
        <v>8.9700000000000006</v>
      </c>
      <c r="E91" s="1">
        <v>22.94</v>
      </c>
      <c r="G91">
        <f>B91-实验结果!B13</f>
        <v>-0.48000000000000043</v>
      </c>
      <c r="H91">
        <f>C91-实验结果!C13</f>
        <v>-1.6650000000000027</v>
      </c>
      <c r="I91">
        <f>D91-实验结果!D13</f>
        <v>-0.76999999999999957</v>
      </c>
      <c r="J91">
        <f>E91-实验结果!E13</f>
        <v>8.1670000000002574E-2</v>
      </c>
    </row>
    <row r="92" spans="1:10" x14ac:dyDescent="0.2">
      <c r="A92" s="1" t="s">
        <v>13</v>
      </c>
      <c r="B92">
        <v>9.85</v>
      </c>
      <c r="C92" s="1">
        <v>27.68</v>
      </c>
      <c r="D92" s="1">
        <v>8.26</v>
      </c>
      <c r="E92" s="1">
        <v>20.5</v>
      </c>
      <c r="G92">
        <f>B92-实验结果!B14</f>
        <v>-0.29000000000000092</v>
      </c>
      <c r="H92">
        <f>C92-实验结果!C14</f>
        <v>-2.6474299999999999</v>
      </c>
      <c r="I92">
        <f>D92-实验结果!D14</f>
        <v>0.12999999999999901</v>
      </c>
      <c r="J92">
        <f>E92-实验结果!E14</f>
        <v>1.0749999999999993</v>
      </c>
    </row>
    <row r="93" spans="1:10" x14ac:dyDescent="0.2">
      <c r="B93">
        <f>CORREL(B80:B92,实验结果!B$2:B$14)</f>
        <v>0.95986431649988457</v>
      </c>
      <c r="C93">
        <f>CORREL(C80:C92,实验结果!C$2:C$14)</f>
        <v>0.95457402100764976</v>
      </c>
      <c r="D93">
        <f>CORREL(D80:D92,实验结果!D$2:D$14)</f>
        <v>0.92310189815976718</v>
      </c>
      <c r="E93">
        <f>CORREL(E80:E92,实验结果!E$2:E$14)</f>
        <v>0.98249553167645509</v>
      </c>
    </row>
    <row r="94" spans="1:10" x14ac:dyDescent="0.2">
      <c r="B94" cm="1">
        <f t="array" ref="B94">1-SUM((B80:B92-实验结果!B$2:B$14)^2)/DEVSQ(B80:B92)</f>
        <v>0.9171502091656013</v>
      </c>
      <c r="C94" cm="1">
        <f t="array" ref="C94">1-SUM((C80:C92-实验结果!C$2:C$14)^2)/DEVSQ(C80:C92)</f>
        <v>0.89879515340385163</v>
      </c>
      <c r="D94" cm="1">
        <f t="array" ref="D94">1-SUM((D80:D92-实验结果!D$2:D$14)^2)/DEVSQ(D80:D92)</f>
        <v>0.81438378250328369</v>
      </c>
      <c r="E94" cm="1">
        <f t="array" ref="E94">1-SUM((E80:E92-实验结果!E$2:E$14)^2)/DEVSQ(E80:E92)</f>
        <v>0.96376992957557106</v>
      </c>
    </row>
    <row r="97" spans="1:6" ht="42.75" customHeight="1" x14ac:dyDescent="0.2">
      <c r="A97" s="8" t="s">
        <v>22</v>
      </c>
      <c r="B97" s="8"/>
      <c r="C97" s="8"/>
      <c r="D97" s="8"/>
      <c r="E97" s="8"/>
      <c r="F97" t="s">
        <v>23</v>
      </c>
    </row>
    <row r="98" spans="1:6" x14ac:dyDescent="0.2">
      <c r="A98" s="1"/>
      <c r="B98" s="1" t="s">
        <v>14</v>
      </c>
      <c r="C98" s="1" t="s">
        <v>15</v>
      </c>
      <c r="D98" s="1" t="s">
        <v>16</v>
      </c>
      <c r="E98" s="1" t="s">
        <v>17</v>
      </c>
    </row>
    <row r="99" spans="1:6" x14ac:dyDescent="0.2">
      <c r="A99" s="2" t="s">
        <v>1</v>
      </c>
      <c r="B99" s="1">
        <v>18.920000000000002</v>
      </c>
      <c r="C99" s="1">
        <v>48.72</v>
      </c>
      <c r="D99" s="1">
        <v>18.54</v>
      </c>
      <c r="E99" s="1">
        <v>23.9</v>
      </c>
    </row>
    <row r="100" spans="1:6" x14ac:dyDescent="0.2">
      <c r="A100" s="1" t="s">
        <v>2</v>
      </c>
      <c r="B100">
        <v>13.03</v>
      </c>
      <c r="C100" s="1">
        <v>33.32</v>
      </c>
      <c r="D100" s="1">
        <v>10.54</v>
      </c>
      <c r="E100" s="1">
        <v>12.17</v>
      </c>
    </row>
    <row r="101" spans="1:6" x14ac:dyDescent="0.2">
      <c r="A101" s="1" t="s">
        <v>3</v>
      </c>
      <c r="B101">
        <v>8.74</v>
      </c>
      <c r="C101" s="1">
        <v>26.13</v>
      </c>
      <c r="D101" s="1">
        <v>7.1</v>
      </c>
      <c r="E101" s="1">
        <v>9.93</v>
      </c>
    </row>
    <row r="102" spans="1:6" x14ac:dyDescent="0.2">
      <c r="A102" s="1" t="s">
        <v>4</v>
      </c>
      <c r="B102">
        <v>11.37</v>
      </c>
      <c r="C102" s="1">
        <v>39.93</v>
      </c>
      <c r="D102" s="1">
        <v>12.7</v>
      </c>
      <c r="E102" s="1">
        <v>24.08</v>
      </c>
    </row>
    <row r="103" spans="1:6" x14ac:dyDescent="0.2">
      <c r="A103" s="1" t="s">
        <v>5</v>
      </c>
      <c r="B103">
        <v>7.17</v>
      </c>
      <c r="C103" s="1">
        <v>31.39</v>
      </c>
      <c r="D103" s="1">
        <v>8.3699999999999992</v>
      </c>
      <c r="E103" s="1">
        <v>20.49</v>
      </c>
    </row>
    <row r="104" spans="1:6" x14ac:dyDescent="0.2">
      <c r="A104" s="1" t="s">
        <v>6</v>
      </c>
      <c r="B104">
        <v>8.15</v>
      </c>
      <c r="C104" s="1">
        <v>26.84</v>
      </c>
      <c r="D104" s="1">
        <v>7.33</v>
      </c>
      <c r="E104" s="1">
        <v>16.96</v>
      </c>
    </row>
    <row r="105" spans="1:6" x14ac:dyDescent="0.2">
      <c r="A105" s="1" t="s">
        <v>7</v>
      </c>
      <c r="B105">
        <v>8.01</v>
      </c>
      <c r="C105" s="1">
        <v>23.45</v>
      </c>
      <c r="D105" s="1">
        <v>6.45</v>
      </c>
      <c r="E105" s="1">
        <v>14.67</v>
      </c>
    </row>
    <row r="106" spans="1:6" x14ac:dyDescent="0.2">
      <c r="A106" s="1" t="s">
        <v>8</v>
      </c>
      <c r="B106">
        <v>8.0399999999999991</v>
      </c>
      <c r="C106" s="1">
        <v>21.13</v>
      </c>
      <c r="D106" s="1">
        <v>5.54</v>
      </c>
      <c r="E106" s="1">
        <v>14.12</v>
      </c>
    </row>
    <row r="107" spans="1:6" x14ac:dyDescent="0.2">
      <c r="A107" s="1" t="s">
        <v>9</v>
      </c>
      <c r="B107">
        <v>8.77</v>
      </c>
      <c r="C107" s="1">
        <v>19.88</v>
      </c>
      <c r="D107" s="1">
        <v>4.46</v>
      </c>
      <c r="E107" s="1">
        <v>15.38</v>
      </c>
    </row>
    <row r="108" spans="1:6" x14ac:dyDescent="0.2">
      <c r="A108" s="1" t="s">
        <v>10</v>
      </c>
      <c r="B108">
        <v>11.37</v>
      </c>
      <c r="C108" s="1">
        <v>39.93</v>
      </c>
      <c r="D108" s="1">
        <v>11.06</v>
      </c>
      <c r="E108" s="1">
        <v>30.73</v>
      </c>
    </row>
    <row r="109" spans="1:6" x14ac:dyDescent="0.2">
      <c r="A109" s="1" t="s">
        <v>11</v>
      </c>
      <c r="B109">
        <v>9.84</v>
      </c>
      <c r="C109" s="1">
        <v>35.479999999999997</v>
      </c>
      <c r="D109" s="1">
        <v>8.74</v>
      </c>
      <c r="E109" s="1">
        <v>29.01</v>
      </c>
    </row>
    <row r="110" spans="1:6" x14ac:dyDescent="0.2">
      <c r="A110" s="1" t="s">
        <v>12</v>
      </c>
      <c r="B110">
        <v>11.27</v>
      </c>
      <c r="C110" s="1">
        <v>32.090000000000003</v>
      </c>
      <c r="D110" s="1">
        <v>8.24</v>
      </c>
      <c r="E110" s="1">
        <v>25.83</v>
      </c>
    </row>
    <row r="111" spans="1:6" x14ac:dyDescent="0.2">
      <c r="A111" s="1" t="s">
        <v>13</v>
      </c>
      <c r="B111">
        <v>11.19</v>
      </c>
      <c r="C111" s="1">
        <v>29.03</v>
      </c>
      <c r="D111" s="1">
        <v>7.86</v>
      </c>
      <c r="E111" s="1">
        <v>22.92</v>
      </c>
    </row>
    <row r="112" spans="1:6" x14ac:dyDescent="0.2">
      <c r="B112">
        <f>CORREL(B99:B111,实验结果!B$2:B$14)</f>
        <v>0.91916821621116884</v>
      </c>
      <c r="C112">
        <f>CORREL(C99:C111,实验结果!C$2:C$14)</f>
        <v>0.96413173940892427</v>
      </c>
      <c r="D112">
        <f>CORREL(D99:D111,实验结果!D$2:D$14)</f>
        <v>0.8923170553769082</v>
      </c>
      <c r="E112">
        <f>CORREL(E99:E111,实验结果!E$2:E$14)</f>
        <v>0.9649631009294668</v>
      </c>
    </row>
    <row r="113" spans="1:21" x14ac:dyDescent="0.2">
      <c r="B113" cm="1">
        <f t="array" ref="B113">1-SUM((B99:B111-实验结果!B$2:B$14)^2)/DEVSQ(B99:B111)</f>
        <v>0.83777941985336124</v>
      </c>
      <c r="C113" cm="1">
        <f t="array" ref="C113">1-SUM((C99:C111-实验结果!C$2:C$14)^2)/DEVSQ(C99:C111)</f>
        <v>0.91423139312201374</v>
      </c>
      <c r="D113" cm="1">
        <f t="array" ref="D113">1-SUM((D99:D111-实验结果!D$2:D$14)^2)/DEVSQ(D99:D111)</f>
        <v>0.79097190649477023</v>
      </c>
      <c r="E113" cm="1">
        <f t="array" ref="E113">1-SUM((E99:E111-实验结果!E$2:E$14)^2)/DEVSQ(E99:E111)</f>
        <v>0.91639937240410851</v>
      </c>
    </row>
    <row r="116" spans="1:21" ht="53.25" customHeight="1" x14ac:dyDescent="0.2">
      <c r="A116" s="8" t="s">
        <v>24</v>
      </c>
      <c r="B116" s="8"/>
      <c r="C116" s="8"/>
      <c r="D116" s="8"/>
      <c r="E116" s="8"/>
      <c r="F116" t="s">
        <v>23</v>
      </c>
    </row>
    <row r="117" spans="1:21" x14ac:dyDescent="0.2">
      <c r="A117" s="1"/>
      <c r="B117" s="1" t="s">
        <v>14</v>
      </c>
      <c r="C117" s="1" t="s">
        <v>15</v>
      </c>
      <c r="D117" s="1" t="s">
        <v>16</v>
      </c>
      <c r="E117" s="1" t="s">
        <v>17</v>
      </c>
      <c r="P117">
        <v>1.8</v>
      </c>
      <c r="Q117">
        <v>1.85</v>
      </c>
    </row>
    <row r="118" spans="1:21" x14ac:dyDescent="0.2">
      <c r="A118" s="2" t="s">
        <v>1</v>
      </c>
      <c r="B118" s="1">
        <v>18.920000000000002</v>
      </c>
      <c r="C118" s="1">
        <v>48.72</v>
      </c>
      <c r="D118" s="1">
        <v>17.38</v>
      </c>
      <c r="E118" s="1">
        <v>26.69</v>
      </c>
      <c r="H118">
        <f>B118-实验结果!B2</f>
        <v>1.4600000000000009</v>
      </c>
      <c r="I118">
        <f>C118-实验结果!C2</f>
        <v>8.686999999999756E-2</v>
      </c>
      <c r="J118">
        <f>D118-实验结果!D2</f>
        <v>1.3699999999999974</v>
      </c>
      <c r="K118">
        <f>E118-实验结果!E2</f>
        <v>3.1680000000000028</v>
      </c>
      <c r="N118" s="1">
        <v>18.920000000000002</v>
      </c>
      <c r="O118" s="1">
        <v>18.22</v>
      </c>
      <c r="P118" s="1">
        <v>18.09</v>
      </c>
      <c r="Q118" s="1">
        <v>18.09</v>
      </c>
      <c r="S118">
        <f>(50*(1-0.21098)/(1-C118/100) - 50*(1-0.21098)/(1-E118/100)) * 2300 * 0.00027778 / 0.95</f>
        <v>15.54771179415475</v>
      </c>
    </row>
    <row r="119" spans="1:21" x14ac:dyDescent="0.2">
      <c r="A119" s="1" t="s">
        <v>2</v>
      </c>
      <c r="B119">
        <v>15.52</v>
      </c>
      <c r="C119" s="1">
        <v>33.93</v>
      </c>
      <c r="D119" s="1">
        <v>10.5</v>
      </c>
      <c r="E119" s="1">
        <v>13.73</v>
      </c>
      <c r="H119">
        <f>B119-实验结果!B3</f>
        <v>0.61999999999999922</v>
      </c>
      <c r="I119">
        <f>C119-实验结果!C3</f>
        <v>-1.6460000000000008</v>
      </c>
      <c r="J119">
        <f>D119-实验结果!D3</f>
        <v>-1.3599999999999994</v>
      </c>
      <c r="K119">
        <f>E119-实验结果!E3</f>
        <v>-1.113999999999999</v>
      </c>
      <c r="N119">
        <v>14.19</v>
      </c>
      <c r="O119" s="1">
        <v>10.82</v>
      </c>
      <c r="P119" s="1">
        <v>10.8</v>
      </c>
      <c r="Q119" s="1">
        <v>10.8</v>
      </c>
      <c r="S119">
        <f t="shared" ref="S119:S130" si="2">(50*(1-0.21098)/(1-C119/100) - 50*(1-0.21098)/(1-E119/100)) * 2300 * 0.00027778 / 0.95</f>
        <v>9.4026546464860701</v>
      </c>
    </row>
    <row r="120" spans="1:21" x14ac:dyDescent="0.2">
      <c r="A120" s="1" t="s">
        <v>3</v>
      </c>
      <c r="B120">
        <v>9.67</v>
      </c>
      <c r="C120" s="1">
        <v>26.47</v>
      </c>
      <c r="D120" s="1">
        <v>6.81</v>
      </c>
      <c r="E120" s="1">
        <v>11.49</v>
      </c>
      <c r="H120">
        <f>B120-实验结果!B4</f>
        <v>-1.2900000000000009</v>
      </c>
      <c r="I120">
        <f>C120-实验结果!C4</f>
        <v>-0.58933000000000035</v>
      </c>
      <c r="J120">
        <f>D120-实验结果!D4</f>
        <v>-0.59000000000000075</v>
      </c>
      <c r="K120">
        <f>E120-实验结果!E4</f>
        <v>1.6600000000000001</v>
      </c>
      <c r="N120">
        <v>8.9</v>
      </c>
      <c r="O120" s="1">
        <v>6.94</v>
      </c>
      <c r="P120" s="1">
        <v>6.94</v>
      </c>
      <c r="Q120" s="1">
        <v>6.94</v>
      </c>
      <c r="S120">
        <f t="shared" si="2"/>
        <v>6.106862294741858</v>
      </c>
    </row>
    <row r="121" spans="1:21" x14ac:dyDescent="0.2">
      <c r="A121" s="1" t="s">
        <v>4</v>
      </c>
      <c r="B121">
        <v>11.37</v>
      </c>
      <c r="C121" s="1">
        <v>39.93</v>
      </c>
      <c r="D121" s="1">
        <v>12.35</v>
      </c>
      <c r="E121" s="1">
        <v>24.86</v>
      </c>
      <c r="H121">
        <f>B121-实验结果!B5</f>
        <v>0.10999999999999943</v>
      </c>
      <c r="I121">
        <f>C121-实验结果!C5</f>
        <v>1.4840000000000018</v>
      </c>
      <c r="J121">
        <f>D121-实验结果!D5</f>
        <v>2.8499999999999996</v>
      </c>
      <c r="K121">
        <f>E121-实验结果!E5</f>
        <v>0.16199999999999903</v>
      </c>
      <c r="N121">
        <v>11.37</v>
      </c>
      <c r="O121" s="1">
        <v>12.76</v>
      </c>
      <c r="P121" s="1">
        <v>12.7</v>
      </c>
      <c r="Q121" s="1">
        <v>12.61</v>
      </c>
      <c r="S121">
        <f t="shared" si="2"/>
        <v>8.8582442313530141</v>
      </c>
    </row>
    <row r="122" spans="1:21" x14ac:dyDescent="0.2">
      <c r="A122" s="1" t="s">
        <v>5</v>
      </c>
      <c r="B122">
        <v>7.58</v>
      </c>
      <c r="C122" s="1">
        <v>31.75</v>
      </c>
      <c r="D122" s="1">
        <v>9.0299999999999994</v>
      </c>
      <c r="E122" s="1">
        <v>19.420000000000002</v>
      </c>
      <c r="H122">
        <f>B122-实验结果!B6</f>
        <v>-0.30999999999999961</v>
      </c>
      <c r="I122">
        <f>C122-实验结果!C6</f>
        <v>5.3679999999999986</v>
      </c>
      <c r="J122">
        <f>D122-实验结果!D6</f>
        <v>2.7699999999999996</v>
      </c>
      <c r="K122">
        <f>E122-实验结果!E6</f>
        <v>-1.1939999999999991</v>
      </c>
      <c r="N122">
        <v>7.26</v>
      </c>
      <c r="O122" s="1">
        <v>9.27</v>
      </c>
      <c r="P122" s="1">
        <v>9.26</v>
      </c>
      <c r="Q122" s="1">
        <v>9.17</v>
      </c>
      <c r="S122">
        <f t="shared" si="2"/>
        <v>5.9483481352065652</v>
      </c>
    </row>
    <row r="123" spans="1:21" x14ac:dyDescent="0.2">
      <c r="A123" s="1" t="s">
        <v>6</v>
      </c>
      <c r="B123">
        <v>7.56</v>
      </c>
      <c r="C123" s="1">
        <v>26.34</v>
      </c>
      <c r="D123" s="1">
        <v>7.69</v>
      </c>
      <c r="E123" s="1">
        <v>14.97</v>
      </c>
      <c r="H123">
        <f>B123-实验结果!B7</f>
        <v>-9.0000000000000746E-2</v>
      </c>
      <c r="I123">
        <f>C123-实验结果!C7</f>
        <v>-1.2719999999999985</v>
      </c>
      <c r="J123">
        <f>D123-实验结果!D7</f>
        <v>1.8100000000000005</v>
      </c>
      <c r="K123">
        <f>E123-实验结果!E7</f>
        <v>-2.3719999999999981</v>
      </c>
      <c r="N123">
        <v>7.19</v>
      </c>
      <c r="O123" s="1">
        <v>7.93</v>
      </c>
      <c r="P123" s="1">
        <v>7.95</v>
      </c>
      <c r="Q123" s="1">
        <v>7.85</v>
      </c>
      <c r="S123">
        <f t="shared" si="2"/>
        <v>4.8163694334966527</v>
      </c>
    </row>
    <row r="124" spans="1:21" x14ac:dyDescent="0.2">
      <c r="A124" s="1" t="s">
        <v>7</v>
      </c>
      <c r="B124">
        <v>6.94</v>
      </c>
      <c r="C124" s="1">
        <v>22.52</v>
      </c>
      <c r="D124" s="1">
        <v>6.52</v>
      </c>
      <c r="E124" s="1">
        <v>12.92</v>
      </c>
      <c r="H124">
        <f>B124-实验结果!B8</f>
        <v>-0.67999999999999972</v>
      </c>
      <c r="I124">
        <f>C124-实验结果!C8</f>
        <v>3.5640000000000001</v>
      </c>
      <c r="J124">
        <f>D124-实验结果!D8</f>
        <v>0.83999999999999986</v>
      </c>
      <c r="K124">
        <f>E124-实验结果!E8</f>
        <v>-1.3179999999999996</v>
      </c>
      <c r="N124">
        <v>6.63</v>
      </c>
      <c r="O124" s="1">
        <v>6.69</v>
      </c>
      <c r="P124" s="1">
        <v>6.72</v>
      </c>
      <c r="Q124" s="1">
        <v>6.62</v>
      </c>
      <c r="S124">
        <f t="shared" si="2"/>
        <v>3.7750822739917869</v>
      </c>
    </row>
    <row r="125" spans="1:21" x14ac:dyDescent="0.2">
      <c r="A125" s="1" t="s">
        <v>8</v>
      </c>
      <c r="B125">
        <v>7.09</v>
      </c>
      <c r="C125" s="1">
        <v>20.3</v>
      </c>
      <c r="D125" s="1">
        <v>5.31</v>
      </c>
      <c r="E125" s="1">
        <v>13.25</v>
      </c>
      <c r="H125">
        <f>B125-实验结果!B9</f>
        <v>-0.41000000000000014</v>
      </c>
      <c r="I125">
        <f>C125-实验结果!C9</f>
        <v>4.5000000000001705E-2</v>
      </c>
      <c r="J125">
        <f>D125-实验结果!D9</f>
        <v>-0.23000000000000043</v>
      </c>
      <c r="K125">
        <f>E125-实验结果!E9</f>
        <v>1.5660000000000007</v>
      </c>
      <c r="N125">
        <v>6.83</v>
      </c>
      <c r="O125" s="1">
        <v>5.44</v>
      </c>
      <c r="P125" s="1">
        <v>5.45</v>
      </c>
      <c r="Q125" s="1">
        <v>5.36</v>
      </c>
      <c r="S125">
        <f t="shared" si="2"/>
        <v>2.7053566865081273</v>
      </c>
    </row>
    <row r="126" spans="1:21" x14ac:dyDescent="0.2">
      <c r="A126" s="1" t="s">
        <v>9</v>
      </c>
      <c r="B126">
        <v>8.2799999999999994</v>
      </c>
      <c r="C126" s="1">
        <v>19.48</v>
      </c>
      <c r="D126" s="1">
        <v>3.96</v>
      </c>
      <c r="E126" s="1">
        <v>15.44</v>
      </c>
      <c r="H126">
        <f>B126-实验结果!B10</f>
        <v>0.82999999999999918</v>
      </c>
      <c r="I126">
        <f>C126-实验结果!C10</f>
        <v>-1.6859999999999999</v>
      </c>
      <c r="J126">
        <f>D126-实验结果!D10</f>
        <v>-1.5</v>
      </c>
      <c r="K126">
        <f>E126-实验结果!E10</f>
        <v>2.9799999999999986</v>
      </c>
      <c r="N126">
        <v>8.07</v>
      </c>
      <c r="O126" s="1">
        <v>4.16</v>
      </c>
      <c r="P126" s="1">
        <v>4.13</v>
      </c>
      <c r="Q126" s="1">
        <v>4.03</v>
      </c>
      <c r="S126">
        <f t="shared" si="2"/>
        <v>1.5742577682857033</v>
      </c>
      <c r="U126">
        <v>30.12811</v>
      </c>
    </row>
    <row r="127" spans="1:21" x14ac:dyDescent="0.2">
      <c r="A127" s="1" t="s">
        <v>10</v>
      </c>
      <c r="B127">
        <v>11.37</v>
      </c>
      <c r="C127" s="1">
        <v>39.93</v>
      </c>
      <c r="D127" s="1">
        <v>12.02</v>
      </c>
      <c r="E127" s="1">
        <v>31.07</v>
      </c>
      <c r="H127">
        <f>B127-实验结果!B11</f>
        <v>-0.8100000000000005</v>
      </c>
      <c r="I127">
        <f>C127-实验结果!C11</f>
        <v>-2.5014299999999992</v>
      </c>
      <c r="J127">
        <f>D127-实验结果!D11</f>
        <v>0.55999999999999872</v>
      </c>
      <c r="K127">
        <f>E127-实验结果!E11</f>
        <v>0.94189000000000078</v>
      </c>
      <c r="N127">
        <v>11.37</v>
      </c>
      <c r="O127" s="1">
        <v>12.37</v>
      </c>
      <c r="P127" s="1">
        <v>12.29</v>
      </c>
      <c r="Q127" s="1">
        <v>12.17</v>
      </c>
      <c r="S127">
        <f t="shared" si="2"/>
        <v>5.6771586630047741</v>
      </c>
      <c r="U127">
        <v>26.594000000000001</v>
      </c>
    </row>
    <row r="128" spans="1:21" x14ac:dyDescent="0.2">
      <c r="A128" s="1" t="s">
        <v>11</v>
      </c>
      <c r="B128">
        <v>10.029999999999999</v>
      </c>
      <c r="C128" s="1">
        <v>35.64</v>
      </c>
      <c r="D128" s="1">
        <v>10.18</v>
      </c>
      <c r="E128" s="1">
        <v>28.53</v>
      </c>
      <c r="H128">
        <f>B128-实验结果!B12</f>
        <v>-1.5500000000000007</v>
      </c>
      <c r="I128">
        <f>C128-实验结果!C12</f>
        <v>-2.259999999999998</v>
      </c>
      <c r="J128">
        <f>D128-实验结果!D12</f>
        <v>-0.59999999999999964</v>
      </c>
      <c r="K128">
        <f>E128-实验结果!E12</f>
        <v>-6.4000000000000057E-2</v>
      </c>
      <c r="N128">
        <v>9.89</v>
      </c>
      <c r="O128" s="1">
        <v>10.51</v>
      </c>
      <c r="P128" s="1">
        <v>10.43</v>
      </c>
      <c r="Q128" s="1">
        <v>10.31</v>
      </c>
      <c r="S128">
        <f t="shared" si="2"/>
        <v>4.1010305418146498</v>
      </c>
      <c r="U128">
        <v>22.858329999999999</v>
      </c>
    </row>
    <row r="129" spans="1:21" x14ac:dyDescent="0.2">
      <c r="A129" s="1" t="s">
        <v>12</v>
      </c>
      <c r="B129">
        <v>11.11</v>
      </c>
      <c r="C129" s="1">
        <v>31.74</v>
      </c>
      <c r="D129" s="1">
        <v>9.5399999999999991</v>
      </c>
      <c r="E129" s="1">
        <v>25.07</v>
      </c>
      <c r="H129">
        <f>B129-实验结果!B13</f>
        <v>0.45999999999999908</v>
      </c>
      <c r="I129">
        <f>C129-实验结果!C13</f>
        <v>-0.83500000000000441</v>
      </c>
      <c r="J129">
        <f>D129-实验结果!D13</f>
        <v>-0.20000000000000107</v>
      </c>
      <c r="K129">
        <f>E129-实验结果!E13</f>
        <v>2.2116700000000016</v>
      </c>
      <c r="N129">
        <v>11</v>
      </c>
      <c r="O129" s="1">
        <v>9.7899999999999991</v>
      </c>
      <c r="P129" s="1">
        <v>9.81</v>
      </c>
      <c r="Q129" s="1">
        <v>9.68</v>
      </c>
      <c r="S129">
        <f t="shared" si="2"/>
        <v>3.4599278124647932</v>
      </c>
      <c r="U129">
        <v>19.425000000000001</v>
      </c>
    </row>
    <row r="130" spans="1:21" x14ac:dyDescent="0.2">
      <c r="A130" s="1" t="s">
        <v>13</v>
      </c>
      <c r="B130">
        <v>10.9</v>
      </c>
      <c r="C130" s="1">
        <v>28.55</v>
      </c>
      <c r="D130" s="1">
        <v>8.9600000000000009</v>
      </c>
      <c r="E130" s="1">
        <v>22.34</v>
      </c>
      <c r="H130">
        <f>B130-实验结果!B14</f>
        <v>0.75999999999999979</v>
      </c>
      <c r="I130">
        <f>C130-实验结果!C14</f>
        <v>-1.777429999999999</v>
      </c>
      <c r="J130">
        <f>D130-实验结果!D14</f>
        <v>0.83000000000000007</v>
      </c>
      <c r="K130">
        <f>E130-实验结果!E14</f>
        <v>2.9149999999999991</v>
      </c>
      <c r="N130">
        <v>10.78</v>
      </c>
      <c r="O130" s="1">
        <v>9.24</v>
      </c>
      <c r="P130" s="1">
        <v>9.17</v>
      </c>
      <c r="Q130" s="1">
        <v>9.0500000000000007</v>
      </c>
      <c r="S130">
        <f t="shared" si="2"/>
        <v>2.9693076780143937</v>
      </c>
    </row>
    <row r="131" spans="1:21" x14ac:dyDescent="0.2">
      <c r="B131">
        <f>CORREL(B118:B130,实验结果!B$2:B$14)</f>
        <v>0.97084207319736315</v>
      </c>
      <c r="C131">
        <f>CORREL(C118:C130,实验结果!C$2:C$14)</f>
        <v>0.96557938721088665</v>
      </c>
      <c r="D131">
        <f>CORREL(D118:D130,实验结果!D$2:D$14)</f>
        <v>0.91278085980867829</v>
      </c>
      <c r="E131">
        <f>CORREL(E118:E130,实验结果!E$2:E$14)</f>
        <v>0.96148316800277234</v>
      </c>
    </row>
    <row r="132" spans="1:21" x14ac:dyDescent="0.2">
      <c r="B132" cm="1">
        <f t="array" ref="B132">1-SUM((B118:B130-实验结果!B$2:B$14)^2)/DEVSQ(B118:B130)</f>
        <v>0.93493599890250889</v>
      </c>
      <c r="C132" cm="1">
        <f t="array" ref="C132">1-SUM((C118:C130-实验结果!C$2:C$14)^2)/DEVSQ(C118:C130)</f>
        <v>0.92374536246900885</v>
      </c>
      <c r="D132" cm="1">
        <f t="array" ref="D132">1-SUM((D118:D130-实验结果!D$2:D$14)^2)/DEVSQ(D118:D130)</f>
        <v>0.81043683910750119</v>
      </c>
      <c r="E132" cm="1">
        <f t="array" ref="E132">1-SUM((E118:E130-实验结果!E$2:E$14)^2)/DEVSQ(E118:E130)</f>
        <v>0.91168225319461949</v>
      </c>
    </row>
    <row r="138" spans="1:21" x14ac:dyDescent="0.2">
      <c r="A138" s="1"/>
      <c r="B138" s="1" t="s">
        <v>14</v>
      </c>
      <c r="C138" s="1" t="s">
        <v>15</v>
      </c>
      <c r="D138" s="1" t="s">
        <v>16</v>
      </c>
      <c r="E138" s="1" t="s">
        <v>17</v>
      </c>
    </row>
    <row r="139" spans="1:21" x14ac:dyDescent="0.2">
      <c r="A139" s="2" t="s">
        <v>1</v>
      </c>
      <c r="B139" s="1">
        <v>18.920000000000002</v>
      </c>
      <c r="C139" s="1">
        <v>48.72</v>
      </c>
      <c r="D139" s="1">
        <v>17.38</v>
      </c>
      <c r="E139" s="1">
        <v>26.69</v>
      </c>
      <c r="H139">
        <f>B139-实验结果!B2</f>
        <v>1.4600000000000009</v>
      </c>
      <c r="I139">
        <f>C139-实验结果!C2</f>
        <v>8.686999999999756E-2</v>
      </c>
      <c r="J139">
        <f>D139-实验结果!D2</f>
        <v>1.3699999999999974</v>
      </c>
      <c r="K139">
        <f>E139-实验结果!E2</f>
        <v>3.1680000000000028</v>
      </c>
    </row>
    <row r="140" spans="1:21" x14ac:dyDescent="0.2">
      <c r="A140" s="1" t="s">
        <v>2</v>
      </c>
      <c r="B140">
        <v>15.52</v>
      </c>
      <c r="C140" s="1">
        <v>33.93</v>
      </c>
      <c r="D140" s="1">
        <v>10.5</v>
      </c>
      <c r="E140" s="1">
        <v>13.73</v>
      </c>
      <c r="H140">
        <f>B140-实验结果!B3</f>
        <v>0.61999999999999922</v>
      </c>
      <c r="I140">
        <f>C140-实验结果!C3</f>
        <v>-1.6460000000000008</v>
      </c>
      <c r="J140">
        <f>D140-实验结果!D3</f>
        <v>-1.3599999999999994</v>
      </c>
      <c r="K140">
        <f>E140-实验结果!E3</f>
        <v>-1.113999999999999</v>
      </c>
    </row>
    <row r="141" spans="1:21" x14ac:dyDescent="0.2">
      <c r="A141" s="1" t="s">
        <v>3</v>
      </c>
      <c r="B141">
        <v>9.67</v>
      </c>
      <c r="C141" s="1">
        <v>26.47</v>
      </c>
      <c r="D141" s="1">
        <v>6.81</v>
      </c>
      <c r="E141" s="1">
        <v>11.49</v>
      </c>
      <c r="H141">
        <f>B141-实验结果!B4</f>
        <v>-1.2900000000000009</v>
      </c>
      <c r="I141">
        <f>C141-实验结果!C4</f>
        <v>-0.58933000000000035</v>
      </c>
      <c r="J141">
        <f>D141-实验结果!D4</f>
        <v>-0.59000000000000075</v>
      </c>
      <c r="K141">
        <f>E141-实验结果!E4</f>
        <v>1.6600000000000001</v>
      </c>
    </row>
    <row r="142" spans="1:21" x14ac:dyDescent="0.2">
      <c r="A142" s="1" t="s">
        <v>4</v>
      </c>
      <c r="B142">
        <v>11.37</v>
      </c>
      <c r="C142" s="1">
        <v>39.93</v>
      </c>
      <c r="D142" s="1">
        <v>12.35</v>
      </c>
      <c r="E142" s="1">
        <v>24.86</v>
      </c>
      <c r="H142">
        <f>B142-实验结果!B5</f>
        <v>0.10999999999999943</v>
      </c>
      <c r="I142">
        <f>C142-实验结果!C5</f>
        <v>1.4840000000000018</v>
      </c>
      <c r="J142">
        <f>D142-实验结果!D5</f>
        <v>2.8499999999999996</v>
      </c>
      <c r="K142">
        <f>E142-实验结果!E5</f>
        <v>0.16199999999999903</v>
      </c>
    </row>
    <row r="143" spans="1:21" x14ac:dyDescent="0.2">
      <c r="A143" s="1" t="s">
        <v>5</v>
      </c>
      <c r="B143">
        <v>7.58</v>
      </c>
      <c r="C143" s="1">
        <v>31.75</v>
      </c>
      <c r="D143" s="1">
        <v>9.0299999999999994</v>
      </c>
      <c r="E143" s="1">
        <v>19.420000000000002</v>
      </c>
      <c r="H143">
        <f>B143-实验结果!B6</f>
        <v>-0.30999999999999961</v>
      </c>
      <c r="I143">
        <f>C143-实验结果!C6</f>
        <v>5.3679999999999986</v>
      </c>
      <c r="J143">
        <f>D143-实验结果!D6</f>
        <v>2.7699999999999996</v>
      </c>
      <c r="K143">
        <f>E143-实验结果!E6</f>
        <v>-1.1939999999999991</v>
      </c>
    </row>
    <row r="144" spans="1:21" x14ac:dyDescent="0.2">
      <c r="A144" s="1" t="s">
        <v>6</v>
      </c>
      <c r="B144">
        <v>7.56</v>
      </c>
      <c r="C144" s="1">
        <v>26.34</v>
      </c>
      <c r="D144" s="1">
        <v>7.69</v>
      </c>
      <c r="E144" s="1">
        <v>14.97</v>
      </c>
      <c r="H144">
        <f>B144-实验结果!B7</f>
        <v>-9.0000000000000746E-2</v>
      </c>
      <c r="I144">
        <f>C144-实验结果!C7</f>
        <v>-1.2719999999999985</v>
      </c>
      <c r="J144">
        <f>D144-实验结果!D7</f>
        <v>1.8100000000000005</v>
      </c>
      <c r="K144">
        <f>E144-实验结果!E7</f>
        <v>-2.3719999999999981</v>
      </c>
    </row>
    <row r="145" spans="1:11" x14ac:dyDescent="0.2">
      <c r="A145" s="1" t="s">
        <v>7</v>
      </c>
      <c r="B145">
        <v>6.94</v>
      </c>
      <c r="C145" s="1">
        <v>22.52</v>
      </c>
      <c r="D145" s="1">
        <v>6.52</v>
      </c>
      <c r="E145" s="1">
        <v>12.92</v>
      </c>
      <c r="H145">
        <f>B145-实验结果!B8</f>
        <v>-0.67999999999999972</v>
      </c>
      <c r="I145">
        <f>C145-实验结果!C8</f>
        <v>3.5640000000000001</v>
      </c>
      <c r="J145">
        <f>D145-实验结果!D8</f>
        <v>0.83999999999999986</v>
      </c>
      <c r="K145">
        <f>E145-实验结果!E8</f>
        <v>-1.3179999999999996</v>
      </c>
    </row>
    <row r="146" spans="1:11" x14ac:dyDescent="0.2">
      <c r="A146" s="1" t="s">
        <v>8</v>
      </c>
      <c r="B146">
        <v>7.09</v>
      </c>
      <c r="C146" s="1">
        <v>20.3</v>
      </c>
      <c r="D146" s="1">
        <v>5.31</v>
      </c>
      <c r="E146" s="1">
        <v>13.25</v>
      </c>
      <c r="H146">
        <f>B146-实验结果!B9</f>
        <v>-0.41000000000000014</v>
      </c>
      <c r="I146">
        <f>C146-实验结果!C9</f>
        <v>4.5000000000001705E-2</v>
      </c>
      <c r="J146">
        <f>D146-实验结果!D9</f>
        <v>-0.23000000000000043</v>
      </c>
      <c r="K146">
        <f>E146-实验结果!E9</f>
        <v>1.5660000000000007</v>
      </c>
    </row>
    <row r="147" spans="1:11" x14ac:dyDescent="0.2">
      <c r="A147" s="1" t="s">
        <v>9</v>
      </c>
      <c r="B147">
        <v>8.2799999999999994</v>
      </c>
      <c r="C147" s="1">
        <v>19.48</v>
      </c>
      <c r="D147" s="1">
        <v>3.96</v>
      </c>
      <c r="E147" s="1">
        <v>15.44</v>
      </c>
      <c r="H147">
        <f>B147-实验结果!B10</f>
        <v>0.82999999999999918</v>
      </c>
      <c r="I147">
        <f>C147-实验结果!C10</f>
        <v>-1.6859999999999999</v>
      </c>
      <c r="J147">
        <f>D147-实验结果!D10</f>
        <v>-1.5</v>
      </c>
      <c r="K147">
        <f>E147-实验结果!E10</f>
        <v>2.9799999999999986</v>
      </c>
    </row>
    <row r="148" spans="1:11" x14ac:dyDescent="0.2">
      <c r="A148" s="1" t="s">
        <v>10</v>
      </c>
      <c r="B148">
        <v>11.37</v>
      </c>
      <c r="C148" s="1">
        <v>39.93</v>
      </c>
      <c r="D148" s="1">
        <v>12.02</v>
      </c>
      <c r="E148" s="1">
        <v>31.07</v>
      </c>
      <c r="H148">
        <f>B148-实验结果!B11</f>
        <v>-0.8100000000000005</v>
      </c>
      <c r="I148">
        <f>C148-实验结果!C11</f>
        <v>-2.5014299999999992</v>
      </c>
      <c r="J148">
        <f>D148-实验结果!D11</f>
        <v>0.55999999999999872</v>
      </c>
      <c r="K148">
        <f>E148-实验结果!E11</f>
        <v>0.94189000000000078</v>
      </c>
    </row>
    <row r="149" spans="1:11" x14ac:dyDescent="0.2">
      <c r="A149" s="1" t="s">
        <v>11</v>
      </c>
      <c r="B149">
        <v>10.029999999999999</v>
      </c>
      <c r="C149" s="1">
        <v>35.64</v>
      </c>
      <c r="D149" s="1">
        <v>10.18</v>
      </c>
      <c r="E149" s="1">
        <v>28.53</v>
      </c>
      <c r="H149">
        <f>B149-实验结果!B12</f>
        <v>-1.5500000000000007</v>
      </c>
      <c r="I149">
        <f>C149-实验结果!C12</f>
        <v>-2.259999999999998</v>
      </c>
      <c r="J149">
        <f>D149-实验结果!D12</f>
        <v>-0.59999999999999964</v>
      </c>
      <c r="K149">
        <f>E149-实验结果!E12</f>
        <v>-6.4000000000000057E-2</v>
      </c>
    </row>
    <row r="150" spans="1:11" x14ac:dyDescent="0.2">
      <c r="A150" s="1" t="s">
        <v>12</v>
      </c>
      <c r="B150">
        <v>11.11</v>
      </c>
      <c r="C150" s="1">
        <v>31.86</v>
      </c>
      <c r="D150" s="1">
        <v>9.5399999999999991</v>
      </c>
      <c r="E150" s="1">
        <v>25.07</v>
      </c>
      <c r="H150">
        <f>B150-实验结果!B13</f>
        <v>0.45999999999999908</v>
      </c>
      <c r="I150">
        <f>C150-实验结果!C13</f>
        <v>-0.71500000000000341</v>
      </c>
      <c r="J150">
        <f>D150-实验结果!D13</f>
        <v>-0.20000000000000107</v>
      </c>
      <c r="K150">
        <f>E150-实验结果!E13</f>
        <v>2.2116700000000016</v>
      </c>
    </row>
    <row r="151" spans="1:11" x14ac:dyDescent="0.2">
      <c r="A151" s="1" t="s">
        <v>13</v>
      </c>
      <c r="B151">
        <v>10.9</v>
      </c>
      <c r="C151" s="1">
        <v>28.68</v>
      </c>
      <c r="D151" s="1">
        <v>8.9600000000000009</v>
      </c>
      <c r="E151" s="1">
        <v>22.34</v>
      </c>
      <c r="H151">
        <f>B151-实验结果!B14</f>
        <v>0.75999999999999979</v>
      </c>
      <c r="I151">
        <f>C151-实验结果!C14</f>
        <v>-1.6474299999999999</v>
      </c>
      <c r="J151">
        <f>D151-实验结果!D14</f>
        <v>0.83000000000000007</v>
      </c>
      <c r="K151">
        <f>E151-实验结果!E14</f>
        <v>2.9149999999999991</v>
      </c>
    </row>
    <row r="152" spans="1:11" x14ac:dyDescent="0.2">
      <c r="B152">
        <f>CORREL(B139:B151,实验结果!B$2:B$14)</f>
        <v>0.97084207319736315</v>
      </c>
      <c r="C152">
        <f>CORREL(C139:C151,实验结果!C$2:C$14)</f>
        <v>0.96588839119134184</v>
      </c>
      <c r="D152">
        <f>CORREL(D139:D151,实验结果!D$2:D$14)</f>
        <v>0.91278085980867829</v>
      </c>
      <c r="E152">
        <f>CORREL(E139:E151,实验结果!E$2:E$14)</f>
        <v>0.96148316800277234</v>
      </c>
    </row>
    <row r="153" spans="1:11" x14ac:dyDescent="0.2">
      <c r="B153" cm="1">
        <f t="array" ref="B153">1-SUM((B139:B151-实验结果!B$2:B$14)^2)/DEVSQ(B139:B151)</f>
        <v>0.93493599890250889</v>
      </c>
      <c r="C153" cm="1">
        <f t="array" ref="C153">1-SUM((C139:C151-实验结果!C$2:C$14)^2)/DEVSQ(C139:C151)</f>
        <v>0.92442433352211173</v>
      </c>
      <c r="D153" cm="1">
        <f t="array" ref="D153">1-SUM((D139:D151-实验结果!D$2:D$14)^2)/DEVSQ(D139:D151)</f>
        <v>0.81043683910750119</v>
      </c>
      <c r="E153" cm="1">
        <f t="array" ref="E153">1-SUM((E139:E151-实验结果!E$2:E$14)^2)/DEVSQ(E139:E151)</f>
        <v>0.91168225319461949</v>
      </c>
    </row>
    <row r="155" spans="1:11" x14ac:dyDescent="0.2">
      <c r="B155" s="7" t="s">
        <v>25</v>
      </c>
      <c r="C155" s="7"/>
      <c r="D155" s="7"/>
      <c r="E155" s="7"/>
    </row>
    <row r="156" spans="1:11" x14ac:dyDescent="0.2">
      <c r="A156" s="1"/>
      <c r="B156" s="1" t="s">
        <v>14</v>
      </c>
      <c r="C156" s="1" t="s">
        <v>15</v>
      </c>
      <c r="D156" s="1" t="s">
        <v>16</v>
      </c>
      <c r="E156" s="1" t="s">
        <v>17</v>
      </c>
    </row>
    <row r="157" spans="1:11" x14ac:dyDescent="0.2">
      <c r="A157" s="2" t="s">
        <v>1</v>
      </c>
      <c r="B157" s="1">
        <v>18.920000000000002</v>
      </c>
      <c r="C157" s="1">
        <v>48.72</v>
      </c>
      <c r="D157" s="1">
        <v>17.38</v>
      </c>
      <c r="E157" s="1">
        <v>26.69</v>
      </c>
      <c r="H157">
        <f>B157-实验结果!B2</f>
        <v>1.4600000000000009</v>
      </c>
      <c r="I157">
        <f>C157-实验结果!C2</f>
        <v>8.686999999999756E-2</v>
      </c>
      <c r="J157">
        <f>D157-实验结果!D2</f>
        <v>1.3699999999999974</v>
      </c>
      <c r="K157">
        <f>E157-实验结果!E2</f>
        <v>3.1680000000000028</v>
      </c>
    </row>
    <row r="158" spans="1:11" x14ac:dyDescent="0.2">
      <c r="A158" s="1" t="s">
        <v>2</v>
      </c>
      <c r="B158">
        <v>15.52</v>
      </c>
      <c r="C158" s="1">
        <v>33.93</v>
      </c>
      <c r="D158" s="1">
        <v>10.5</v>
      </c>
      <c r="E158" s="1">
        <v>13.73</v>
      </c>
      <c r="H158">
        <f>B158-实验结果!B3</f>
        <v>0.61999999999999922</v>
      </c>
      <c r="I158">
        <f>C158-实验结果!C3</f>
        <v>-1.6460000000000008</v>
      </c>
      <c r="J158">
        <f>D158-实验结果!D3</f>
        <v>-1.3599999999999994</v>
      </c>
      <c r="K158">
        <f>E158-实验结果!E3</f>
        <v>-1.113999999999999</v>
      </c>
    </row>
    <row r="159" spans="1:11" x14ac:dyDescent="0.2">
      <c r="A159" s="1" t="s">
        <v>3</v>
      </c>
      <c r="B159">
        <v>9.67</v>
      </c>
      <c r="C159" s="1">
        <v>26.47</v>
      </c>
      <c r="D159" s="1">
        <v>6.81</v>
      </c>
      <c r="E159" s="1">
        <v>11.49</v>
      </c>
      <c r="H159">
        <f>B159-实验结果!B4</f>
        <v>-1.2900000000000009</v>
      </c>
      <c r="I159">
        <f>C159-实验结果!C4</f>
        <v>-0.58933000000000035</v>
      </c>
      <c r="J159">
        <f>D159-实验结果!D4</f>
        <v>-0.59000000000000075</v>
      </c>
      <c r="K159">
        <f>E159-实验结果!E4</f>
        <v>1.6600000000000001</v>
      </c>
    </row>
    <row r="160" spans="1:11" x14ac:dyDescent="0.2">
      <c r="A160" s="1" t="s">
        <v>4</v>
      </c>
      <c r="B160">
        <v>11.37</v>
      </c>
      <c r="C160" s="1">
        <v>39.93</v>
      </c>
      <c r="D160" s="1">
        <v>12.35</v>
      </c>
      <c r="E160" s="1">
        <v>24.86</v>
      </c>
      <c r="H160">
        <f>B160-实验结果!B5</f>
        <v>0.10999999999999943</v>
      </c>
      <c r="I160">
        <f>C160-实验结果!C5</f>
        <v>1.4840000000000018</v>
      </c>
      <c r="J160">
        <f>D160-实验结果!D5</f>
        <v>2.8499999999999996</v>
      </c>
      <c r="K160">
        <f>E160-实验结果!E5</f>
        <v>0.16199999999999903</v>
      </c>
    </row>
    <row r="161" spans="1:11" x14ac:dyDescent="0.2">
      <c r="A161" s="1" t="s">
        <v>5</v>
      </c>
      <c r="B161">
        <v>7.58</v>
      </c>
      <c r="C161" s="1">
        <v>31.75</v>
      </c>
      <c r="D161" s="1">
        <v>9.0299999999999994</v>
      </c>
      <c r="E161" s="1">
        <v>19.420000000000002</v>
      </c>
      <c r="H161">
        <f>B161-实验结果!B6</f>
        <v>-0.30999999999999961</v>
      </c>
      <c r="I161">
        <f>C161-实验结果!C6</f>
        <v>5.3679999999999986</v>
      </c>
      <c r="J161">
        <f>D161-实验结果!D6</f>
        <v>2.7699999999999996</v>
      </c>
      <c r="K161">
        <f>E161-实验结果!E6</f>
        <v>-1.1939999999999991</v>
      </c>
    </row>
    <row r="162" spans="1:11" x14ac:dyDescent="0.2">
      <c r="A162" s="1" t="s">
        <v>6</v>
      </c>
      <c r="B162">
        <v>7.56</v>
      </c>
      <c r="C162" s="1">
        <v>26.34</v>
      </c>
      <c r="D162" s="1">
        <v>7.69</v>
      </c>
      <c r="E162" s="1">
        <v>14.97</v>
      </c>
      <c r="H162">
        <f>B162-实验结果!B7</f>
        <v>-9.0000000000000746E-2</v>
      </c>
      <c r="I162">
        <f>C162-实验结果!C7</f>
        <v>-1.2719999999999985</v>
      </c>
      <c r="J162">
        <f>D162-实验结果!D7</f>
        <v>1.8100000000000005</v>
      </c>
      <c r="K162">
        <f>E162-实验结果!E7</f>
        <v>-2.3719999999999981</v>
      </c>
    </row>
    <row r="163" spans="1:11" x14ac:dyDescent="0.2">
      <c r="A163" s="1" t="s">
        <v>7</v>
      </c>
      <c r="B163">
        <v>6.94</v>
      </c>
      <c r="C163" s="1">
        <v>22.52</v>
      </c>
      <c r="D163" s="1">
        <v>6.52</v>
      </c>
      <c r="E163" s="1">
        <v>12.92</v>
      </c>
      <c r="H163">
        <f>B163-实验结果!B8</f>
        <v>-0.67999999999999972</v>
      </c>
      <c r="I163">
        <f>C163-实验结果!C8</f>
        <v>3.5640000000000001</v>
      </c>
      <c r="J163">
        <f>D163-实验结果!D8</f>
        <v>0.83999999999999986</v>
      </c>
      <c r="K163">
        <f>E163-实验结果!E8</f>
        <v>-1.3179999999999996</v>
      </c>
    </row>
    <row r="164" spans="1:11" x14ac:dyDescent="0.2">
      <c r="A164" s="1" t="s">
        <v>8</v>
      </c>
      <c r="B164">
        <v>7.09</v>
      </c>
      <c r="C164" s="1">
        <v>20.3</v>
      </c>
      <c r="D164" s="1">
        <v>5.31</v>
      </c>
      <c r="E164" s="1">
        <v>13.25</v>
      </c>
      <c r="H164">
        <f>B164-实验结果!B9</f>
        <v>-0.41000000000000014</v>
      </c>
      <c r="I164">
        <f>C164-实验结果!C9</f>
        <v>4.5000000000001705E-2</v>
      </c>
      <c r="J164">
        <f>D164-实验结果!D9</f>
        <v>-0.23000000000000043</v>
      </c>
      <c r="K164">
        <f>E164-实验结果!E9</f>
        <v>1.5660000000000007</v>
      </c>
    </row>
    <row r="165" spans="1:11" x14ac:dyDescent="0.2">
      <c r="A165" s="1" t="s">
        <v>9</v>
      </c>
      <c r="B165">
        <v>8.2799999999999994</v>
      </c>
      <c r="C165" s="1">
        <v>19.48</v>
      </c>
      <c r="D165" s="1">
        <v>3.96</v>
      </c>
      <c r="E165" s="1">
        <v>15.44</v>
      </c>
      <c r="H165">
        <f>B165-实验结果!B10</f>
        <v>0.82999999999999918</v>
      </c>
      <c r="I165">
        <f>C165-实验结果!C10</f>
        <v>-1.6859999999999999</v>
      </c>
      <c r="J165">
        <f>D165-实验结果!D10</f>
        <v>-1.5</v>
      </c>
      <c r="K165">
        <f>E165-实验结果!E10</f>
        <v>2.9799999999999986</v>
      </c>
    </row>
    <row r="166" spans="1:11" x14ac:dyDescent="0.2">
      <c r="A166" s="1" t="s">
        <v>10</v>
      </c>
      <c r="B166">
        <v>11.37</v>
      </c>
      <c r="C166" s="1">
        <v>39.93</v>
      </c>
      <c r="D166" s="1">
        <v>12.02</v>
      </c>
      <c r="E166" s="1">
        <v>31.07</v>
      </c>
      <c r="H166">
        <f>B166-实验结果!B11</f>
        <v>-0.8100000000000005</v>
      </c>
      <c r="I166">
        <f>C166-实验结果!C11</f>
        <v>-2.5014299999999992</v>
      </c>
      <c r="J166">
        <f>D166-实验结果!D11</f>
        <v>0.55999999999999872</v>
      </c>
      <c r="K166">
        <f>E166-实验结果!E11</f>
        <v>0.94189000000000078</v>
      </c>
    </row>
    <row r="167" spans="1:11" x14ac:dyDescent="0.2">
      <c r="A167" s="1" t="s">
        <v>11</v>
      </c>
      <c r="B167">
        <v>10.029999999999999</v>
      </c>
      <c r="C167" s="1">
        <v>35.64</v>
      </c>
      <c r="D167" s="1">
        <v>10.18</v>
      </c>
      <c r="E167" s="1">
        <v>28.53</v>
      </c>
      <c r="H167">
        <f>B167-实验结果!B12</f>
        <v>-1.5500000000000007</v>
      </c>
      <c r="I167">
        <f>C167-实验结果!C12</f>
        <v>-2.259999999999998</v>
      </c>
      <c r="J167">
        <f>D167-实验结果!D12</f>
        <v>-0.59999999999999964</v>
      </c>
      <c r="K167">
        <f>E167-实验结果!E12</f>
        <v>-6.4000000000000057E-2</v>
      </c>
    </row>
    <row r="168" spans="1:11" x14ac:dyDescent="0.2">
      <c r="A168" s="1" t="s">
        <v>12</v>
      </c>
      <c r="B168">
        <v>11.11</v>
      </c>
      <c r="C168" s="1">
        <v>31.86</v>
      </c>
      <c r="D168" s="1">
        <v>9.5399999999999991</v>
      </c>
      <c r="E168" s="1">
        <v>25.07</v>
      </c>
      <c r="H168">
        <f>B168-实验结果!B13</f>
        <v>0.45999999999999908</v>
      </c>
      <c r="I168">
        <f>C168-实验结果!C13</f>
        <v>-0.71500000000000341</v>
      </c>
      <c r="J168">
        <f>D168-实验结果!D13</f>
        <v>-0.20000000000000107</v>
      </c>
      <c r="K168">
        <f>E168-实验结果!E13</f>
        <v>2.2116700000000016</v>
      </c>
    </row>
    <row r="169" spans="1:11" x14ac:dyDescent="0.2">
      <c r="A169" s="1" t="s">
        <v>13</v>
      </c>
      <c r="B169">
        <v>10.9</v>
      </c>
      <c r="C169" s="1">
        <v>28.68</v>
      </c>
      <c r="D169" s="1">
        <v>8.9600000000000009</v>
      </c>
      <c r="E169" s="1">
        <v>22.34</v>
      </c>
      <c r="H169">
        <f>B169-实验结果!B14</f>
        <v>0.75999999999999979</v>
      </c>
      <c r="I169">
        <f>C169-实验结果!C14</f>
        <v>-1.6474299999999999</v>
      </c>
      <c r="J169">
        <f>D169-实验结果!D14</f>
        <v>0.83000000000000007</v>
      </c>
      <c r="K169">
        <f>E169-实验结果!E14</f>
        <v>2.9149999999999991</v>
      </c>
    </row>
    <row r="170" spans="1:11" x14ac:dyDescent="0.2">
      <c r="B170">
        <f>CORREL(B157:B169,实验结果!B$2:B$14)</f>
        <v>0.97084207319736315</v>
      </c>
      <c r="C170">
        <f>CORREL(C157:C169,实验结果!C$2:C$14)</f>
        <v>0.96588839119134184</v>
      </c>
      <c r="D170">
        <f>CORREL(D157:D169,实验结果!D$2:D$14)</f>
        <v>0.91278085980867829</v>
      </c>
      <c r="E170">
        <f>CORREL(E157:E169,实验结果!E$2:E$14)</f>
        <v>0.96148316800277234</v>
      </c>
    </row>
    <row r="171" spans="1:11" x14ac:dyDescent="0.2">
      <c r="B171" cm="1">
        <f t="array" ref="B171">1-SUM((B157:B169-实验结果!B$2:B$14)^2)/DEVSQ(B157:B169)</f>
        <v>0.93493599890250889</v>
      </c>
      <c r="C171" cm="1">
        <f t="array" ref="C171">1-SUM((C157:C169-实验结果!C$2:C$14)^2)/DEVSQ(C157:C169)</f>
        <v>0.92442433352211173</v>
      </c>
      <c r="D171" cm="1">
        <f t="array" ref="D171">1-SUM((D157:D169-实验结果!D$2:D$14)^2)/DEVSQ(D157:D169)</f>
        <v>0.81043683910750119</v>
      </c>
      <c r="E171" cm="1">
        <f t="array" ref="E171">1-SUM((E157:E169-实验结果!E$2:E$14)^2)/DEVSQ(E157:E169)</f>
        <v>0.91168225319461949</v>
      </c>
    </row>
    <row r="174" spans="1:11" x14ac:dyDescent="0.2">
      <c r="B174" s="7" t="s">
        <v>25</v>
      </c>
      <c r="C174" s="7"/>
      <c r="D174" s="7"/>
      <c r="E174" s="7"/>
    </row>
    <row r="175" spans="1:11" x14ac:dyDescent="0.2">
      <c r="A175" s="1"/>
      <c r="B175" s="1" t="s">
        <v>14</v>
      </c>
      <c r="C175" s="1" t="s">
        <v>15</v>
      </c>
      <c r="D175" s="1" t="s">
        <v>16</v>
      </c>
      <c r="E175" s="1" t="s">
        <v>17</v>
      </c>
    </row>
    <row r="176" spans="1:11" x14ac:dyDescent="0.2">
      <c r="A176" s="2" t="s">
        <v>1</v>
      </c>
      <c r="B176" s="1">
        <v>18.940000000000001</v>
      </c>
      <c r="C176" s="1">
        <v>49.29</v>
      </c>
      <c r="D176" s="1">
        <v>18.850000000000001</v>
      </c>
      <c r="E176" s="1">
        <v>25.16</v>
      </c>
    </row>
    <row r="177" spans="1:5" x14ac:dyDescent="0.2">
      <c r="A177" s="1" t="s">
        <v>2</v>
      </c>
      <c r="B177">
        <v>14.3</v>
      </c>
      <c r="C177" s="1">
        <v>33.840000000000003</v>
      </c>
      <c r="D177" s="1">
        <v>11.69</v>
      </c>
      <c r="E177" s="1">
        <v>10.41</v>
      </c>
    </row>
    <row r="178" spans="1:5" x14ac:dyDescent="0.2">
      <c r="A178" s="1" t="s">
        <v>3</v>
      </c>
      <c r="B178">
        <v>9.1999999999999993</v>
      </c>
      <c r="C178" s="1">
        <v>25.11</v>
      </c>
      <c r="D178" s="1">
        <v>5.44</v>
      </c>
      <c r="E178" s="1">
        <v>13.16</v>
      </c>
    </row>
    <row r="179" spans="1:5" x14ac:dyDescent="0.2">
      <c r="A179" s="1" t="s">
        <v>4</v>
      </c>
      <c r="B179">
        <v>11.79</v>
      </c>
      <c r="C179" s="1">
        <v>39.68</v>
      </c>
      <c r="D179" s="1">
        <v>9.33</v>
      </c>
      <c r="E179" s="1">
        <v>29.72</v>
      </c>
    </row>
    <row r="180" spans="1:5" x14ac:dyDescent="0.2">
      <c r="A180" s="1" t="s">
        <v>5</v>
      </c>
      <c r="B180">
        <v>9.89</v>
      </c>
      <c r="C180" s="1">
        <v>34.090000000000003</v>
      </c>
      <c r="D180" s="1">
        <v>10.44</v>
      </c>
      <c r="E180" s="1">
        <v>19.77</v>
      </c>
    </row>
    <row r="181" spans="1:5" x14ac:dyDescent="0.2">
      <c r="A181" s="1" t="s">
        <v>6</v>
      </c>
      <c r="B181">
        <v>8.16</v>
      </c>
      <c r="C181" s="1">
        <v>26.04</v>
      </c>
      <c r="D181" s="1">
        <v>7.56</v>
      </c>
      <c r="E181" s="1">
        <v>14.88</v>
      </c>
    </row>
    <row r="182" spans="1:5" x14ac:dyDescent="0.2">
      <c r="A182" s="1" t="s">
        <v>7</v>
      </c>
      <c r="B182">
        <v>7.63</v>
      </c>
      <c r="C182" s="1">
        <v>21.74</v>
      </c>
      <c r="D182" s="1">
        <v>5.62</v>
      </c>
      <c r="E182" s="1">
        <v>14.12</v>
      </c>
    </row>
    <row r="183" spans="1:5" x14ac:dyDescent="0.2">
      <c r="A183" s="1" t="s">
        <v>8</v>
      </c>
      <c r="B183">
        <v>8.44</v>
      </c>
      <c r="C183" s="1">
        <v>20.28</v>
      </c>
      <c r="D183" s="1">
        <v>4.2</v>
      </c>
      <c r="E183" s="1">
        <v>15.7</v>
      </c>
    </row>
    <row r="184" spans="1:5" x14ac:dyDescent="0.2">
      <c r="A184" s="1" t="s">
        <v>9</v>
      </c>
      <c r="B184">
        <v>10.039999999999999</v>
      </c>
      <c r="C184" s="1">
        <v>19.899999999999999</v>
      </c>
      <c r="D184" s="1">
        <v>2.95</v>
      </c>
      <c r="E184" s="1">
        <v>18.16</v>
      </c>
    </row>
    <row r="185" spans="1:5" x14ac:dyDescent="0.2">
      <c r="A185" s="1" t="s">
        <v>10</v>
      </c>
      <c r="B185">
        <v>11.79</v>
      </c>
      <c r="C185" s="1">
        <v>39.68</v>
      </c>
      <c r="D185" s="1">
        <v>7.49</v>
      </c>
      <c r="E185" s="1">
        <v>37.19</v>
      </c>
    </row>
    <row r="186" spans="1:5" x14ac:dyDescent="0.2">
      <c r="A186" s="1" t="s">
        <v>11</v>
      </c>
      <c r="B186">
        <v>11.73</v>
      </c>
      <c r="C186" s="1">
        <v>38.81</v>
      </c>
      <c r="D186" s="1">
        <v>11.85</v>
      </c>
      <c r="E186" s="1">
        <v>29.89</v>
      </c>
    </row>
    <row r="187" spans="1:5" x14ac:dyDescent="0.2">
      <c r="A187" s="1" t="s">
        <v>12</v>
      </c>
      <c r="B187">
        <v>11.35</v>
      </c>
      <c r="C187" s="1">
        <v>32.369999999999997</v>
      </c>
      <c r="D187" s="1">
        <v>10.84</v>
      </c>
      <c r="E187" s="1">
        <v>23.35</v>
      </c>
    </row>
    <row r="188" spans="1:5" x14ac:dyDescent="0.2">
      <c r="A188" s="1" t="s">
        <v>13</v>
      </c>
      <c r="B188">
        <v>10.16</v>
      </c>
      <c r="C188" s="1">
        <v>27.32</v>
      </c>
      <c r="D188" s="1">
        <v>10.09</v>
      </c>
      <c r="E188" s="1">
        <v>18.37</v>
      </c>
    </row>
    <row r="189" spans="1:5" x14ac:dyDescent="0.2">
      <c r="B189">
        <f>CORREL(B176:B188,实验结果!B$2:B$14)</f>
        <v>0.9305592640443543</v>
      </c>
      <c r="C189">
        <f>CORREL(C176:C188,实验结果!C$2:C$14)</f>
        <v>0.94961176762012034</v>
      </c>
      <c r="D189">
        <f>CORREL(D176:D188,实验结果!D$2:D$14)</f>
        <v>0.84082362363897045</v>
      </c>
      <c r="E189">
        <f>CORREL(E176:E188,实验结果!E$2:E$14)</f>
        <v>0.90618669739680835</v>
      </c>
    </row>
    <row r="190" spans="1:5" x14ac:dyDescent="0.2">
      <c r="B190" cm="1">
        <f t="array" ref="B190">1-SUM((B176:B188-实验结果!B$2:B$14)^2)/DEVSQ(B176:B188)</f>
        <v>0.82904573036016438</v>
      </c>
      <c r="C190" cm="1">
        <f t="array" ref="C190">1-SUM((C176:C188-实验结果!C$2:C$14)^2)/DEVSQ(C176:C188)</f>
        <v>0.89848528910576675</v>
      </c>
      <c r="D190" cm="1">
        <f t="array" ref="D190">1-SUM((D176:D188-实验结果!D$2:D$14)^2)/DEVSQ(D176:D188)</f>
        <v>0.69924323959092471</v>
      </c>
      <c r="E190" cm="1">
        <f t="array" ref="E190">1-SUM((E176:E188-实验结果!E$2:E$14)^2)/DEVSQ(E176:E188)</f>
        <v>0.7750588615902001</v>
      </c>
    </row>
    <row r="194" spans="1:5" x14ac:dyDescent="0.2">
      <c r="B194" s="7" t="s">
        <v>25</v>
      </c>
      <c r="C194" s="7"/>
      <c r="D194" s="7"/>
      <c r="E194" s="7"/>
    </row>
    <row r="195" spans="1:5" x14ac:dyDescent="0.2">
      <c r="A195" s="1"/>
      <c r="B195" s="1" t="s">
        <v>14</v>
      </c>
      <c r="C195" s="1" t="s">
        <v>15</v>
      </c>
      <c r="D195" s="1" t="s">
        <v>16</v>
      </c>
      <c r="E195" s="1" t="s">
        <v>17</v>
      </c>
    </row>
    <row r="196" spans="1:5" x14ac:dyDescent="0.2">
      <c r="A196" s="2" t="s">
        <v>1</v>
      </c>
      <c r="B196" s="1">
        <v>18.940000000000001</v>
      </c>
      <c r="C196" s="1">
        <v>49.29</v>
      </c>
      <c r="D196" s="1">
        <v>20.53</v>
      </c>
      <c r="E196" s="1">
        <v>21.87</v>
      </c>
    </row>
    <row r="197" spans="1:5" x14ac:dyDescent="0.2">
      <c r="A197" s="1" t="s">
        <v>2</v>
      </c>
      <c r="B197">
        <v>11.84</v>
      </c>
      <c r="C197" s="1">
        <v>32.96</v>
      </c>
      <c r="D197" s="1">
        <v>10.8</v>
      </c>
      <c r="E197" s="1">
        <v>11.32</v>
      </c>
    </row>
    <row r="198" spans="1:5" x14ac:dyDescent="0.2">
      <c r="A198" s="1" t="s">
        <v>3</v>
      </c>
      <c r="B198">
        <v>9.57</v>
      </c>
      <c r="C198" s="1">
        <v>25.35</v>
      </c>
      <c r="D198" s="1">
        <v>5.18</v>
      </c>
      <c r="E198" s="1">
        <v>14.12</v>
      </c>
    </row>
    <row r="199" spans="1:5" x14ac:dyDescent="0.2">
      <c r="A199" s="1" t="s">
        <v>4</v>
      </c>
      <c r="B199">
        <v>11.79</v>
      </c>
      <c r="C199" s="1">
        <v>39.68</v>
      </c>
      <c r="D199" s="1">
        <v>10.51</v>
      </c>
      <c r="E199" s="1">
        <v>27.76</v>
      </c>
    </row>
    <row r="200" spans="1:5" x14ac:dyDescent="0.2">
      <c r="A200" s="1" t="s">
        <v>5</v>
      </c>
      <c r="B200">
        <v>9.0299999999999994</v>
      </c>
      <c r="C200" s="1">
        <v>33.08</v>
      </c>
      <c r="D200" s="1">
        <v>9.89</v>
      </c>
      <c r="E200" s="1">
        <v>19.489999999999998</v>
      </c>
    </row>
    <row r="201" spans="1:5" x14ac:dyDescent="0.2">
      <c r="A201" s="1" t="s">
        <v>6</v>
      </c>
      <c r="B201">
        <v>8.0399999999999991</v>
      </c>
      <c r="C201" s="1">
        <v>25.89</v>
      </c>
      <c r="D201" s="1">
        <v>7.42</v>
      </c>
      <c r="E201" s="1">
        <v>15.05</v>
      </c>
    </row>
    <row r="202" spans="1:5" x14ac:dyDescent="0.2">
      <c r="A202" s="1" t="s">
        <v>7</v>
      </c>
      <c r="B202">
        <v>7.7</v>
      </c>
      <c r="C202" s="1">
        <v>21.83</v>
      </c>
      <c r="D202" s="1">
        <v>5.79</v>
      </c>
      <c r="E202" s="1">
        <v>13.79</v>
      </c>
    </row>
    <row r="203" spans="1:5" x14ac:dyDescent="0.2">
      <c r="A203" s="1" t="s">
        <v>8</v>
      </c>
      <c r="B203">
        <v>8.2899999999999991</v>
      </c>
      <c r="C203" s="1">
        <v>19.91</v>
      </c>
      <c r="D203" s="1">
        <v>4.59</v>
      </c>
      <c r="E203" s="1">
        <v>14.46</v>
      </c>
    </row>
    <row r="204" spans="1:5" x14ac:dyDescent="0.2">
      <c r="A204" s="1" t="s">
        <v>9</v>
      </c>
      <c r="B204">
        <v>9.5</v>
      </c>
      <c r="C204" s="1">
        <v>19.260000000000002</v>
      </c>
      <c r="D204" s="1">
        <v>3.63</v>
      </c>
      <c r="E204" s="1">
        <v>16.010000000000002</v>
      </c>
    </row>
    <row r="205" spans="1:5" x14ac:dyDescent="0.2">
      <c r="A205" s="1" t="s">
        <v>10</v>
      </c>
      <c r="B205">
        <v>11.79</v>
      </c>
      <c r="C205" s="1">
        <v>39.68</v>
      </c>
      <c r="D205" s="1">
        <v>8.1</v>
      </c>
      <c r="E205" s="1">
        <v>25.37</v>
      </c>
    </row>
    <row r="206" spans="1:5" x14ac:dyDescent="0.2">
      <c r="A206" s="1" t="s">
        <v>11</v>
      </c>
      <c r="B206">
        <v>11.59</v>
      </c>
      <c r="C206" s="1">
        <v>38.369999999999997</v>
      </c>
      <c r="D206" s="1">
        <v>11.4</v>
      </c>
      <c r="E206" s="1">
        <v>30.01</v>
      </c>
    </row>
    <row r="207" spans="1:5" x14ac:dyDescent="0.2">
      <c r="A207" s="1" t="s">
        <v>12</v>
      </c>
      <c r="B207">
        <v>11.38</v>
      </c>
      <c r="C207" s="1">
        <v>32.43</v>
      </c>
      <c r="D207" s="1">
        <v>10.65</v>
      </c>
      <c r="E207" s="1">
        <v>23.74</v>
      </c>
    </row>
    <row r="208" spans="1:5" x14ac:dyDescent="0.2">
      <c r="A208" s="1" t="s">
        <v>13</v>
      </c>
      <c r="B208">
        <v>10.36</v>
      </c>
      <c r="C208" s="1">
        <v>27.57</v>
      </c>
      <c r="D208" s="1">
        <v>10.07</v>
      </c>
      <c r="E208" s="1">
        <v>18.75</v>
      </c>
    </row>
    <row r="209" spans="1:5" x14ac:dyDescent="0.2">
      <c r="B209">
        <f>CORREL(B196:B208,实验结果!B$2:B$14)</f>
        <v>0.90740731398563068</v>
      </c>
      <c r="C209">
        <f>CORREL(C196:C208,实验结果!C$2:C$14)</f>
        <v>0.95526197260282475</v>
      </c>
      <c r="D209">
        <f>CORREL(D196:D208,实验结果!D$2:D$14)</f>
        <v>0.86070816890523871</v>
      </c>
      <c r="E209">
        <f>CORREL(E196:E208,实验结果!E$2:E$14)</f>
        <v>0.90115759576548493</v>
      </c>
    </row>
    <row r="210" spans="1:5" x14ac:dyDescent="0.2">
      <c r="B210" cm="1">
        <f t="array" ref="B210">1-SUM((B196:B208-实验结果!B$2:B$14)^2)/DEVSQ(B196:B208)</f>
        <v>0.79275548150935415</v>
      </c>
      <c r="C210" cm="1">
        <f t="array" ref="C210">1-SUM((C196:C208-实验结果!C$2:C$14)^2)/DEVSQ(C196:C208)</f>
        <v>0.90977987585565767</v>
      </c>
      <c r="D210" cm="1">
        <f t="array" ref="D210">1-SUM((D196:D208-实验结果!D$2:D$14)^2)/DEVSQ(D196:D208)</f>
        <v>0.71764872023064097</v>
      </c>
      <c r="E210" cm="1">
        <f t="array" ref="E210">1-SUM((E196:E208-实验结果!E$2:E$14)^2)/DEVSQ(E196:E208)</f>
        <v>0.77339951187607259</v>
      </c>
    </row>
    <row r="213" spans="1:5" x14ac:dyDescent="0.2">
      <c r="B213" s="7" t="s">
        <v>25</v>
      </c>
      <c r="C213" s="7"/>
      <c r="D213" s="7"/>
      <c r="E213" s="7"/>
    </row>
    <row r="214" spans="1:5" x14ac:dyDescent="0.2">
      <c r="A214" s="1"/>
      <c r="B214" s="1" t="s">
        <v>14</v>
      </c>
      <c r="C214" s="1" t="s">
        <v>15</v>
      </c>
      <c r="D214" s="1" t="s">
        <v>16</v>
      </c>
      <c r="E214" s="1" t="s">
        <v>17</v>
      </c>
    </row>
    <row r="215" spans="1:5" x14ac:dyDescent="0.2">
      <c r="A215" s="2" t="s">
        <v>1</v>
      </c>
      <c r="B215" s="1">
        <v>19.350000000000001</v>
      </c>
      <c r="C215" s="1">
        <v>50.11</v>
      </c>
      <c r="D215" s="1">
        <v>21.43</v>
      </c>
      <c r="E215" s="1">
        <v>21.92</v>
      </c>
    </row>
    <row r="216" spans="1:5" x14ac:dyDescent="0.2">
      <c r="A216" s="1" t="s">
        <v>2</v>
      </c>
      <c r="B216">
        <v>12.9</v>
      </c>
      <c r="C216" s="1">
        <v>33.36</v>
      </c>
      <c r="D216" s="1">
        <v>11.39</v>
      </c>
      <c r="E216" s="1">
        <v>10.35</v>
      </c>
    </row>
    <row r="217" spans="1:5" x14ac:dyDescent="0.2">
      <c r="A217" s="1" t="s">
        <v>3</v>
      </c>
      <c r="B217">
        <v>10.87</v>
      </c>
      <c r="C217" s="1">
        <v>24.28</v>
      </c>
      <c r="D217" s="1">
        <v>4.7300000000000004</v>
      </c>
      <c r="E217" s="1">
        <v>13.87</v>
      </c>
    </row>
    <row r="218" spans="1:5" x14ac:dyDescent="0.2">
      <c r="A218" s="1" t="s">
        <v>4</v>
      </c>
      <c r="B218">
        <v>11.69</v>
      </c>
      <c r="C218" s="1">
        <v>39.25</v>
      </c>
      <c r="D218" s="1">
        <v>10.27</v>
      </c>
      <c r="E218" s="1">
        <v>27.88</v>
      </c>
    </row>
    <row r="219" spans="1:5" x14ac:dyDescent="0.2">
      <c r="A219" s="1" t="s">
        <v>5</v>
      </c>
      <c r="B219">
        <v>9.25</v>
      </c>
      <c r="C219" s="1">
        <v>33.74</v>
      </c>
      <c r="D219" s="1">
        <v>10.49</v>
      </c>
      <c r="E219" s="1">
        <v>19.12</v>
      </c>
    </row>
    <row r="220" spans="1:5" x14ac:dyDescent="0.2">
      <c r="A220" s="1" t="s">
        <v>6</v>
      </c>
      <c r="B220">
        <v>8.52</v>
      </c>
      <c r="C220" s="1">
        <v>25.72</v>
      </c>
      <c r="D220" s="1">
        <v>7.43</v>
      </c>
      <c r="E220" s="1">
        <v>14.81</v>
      </c>
    </row>
    <row r="221" spans="1:5" x14ac:dyDescent="0.2">
      <c r="A221" s="1" t="s">
        <v>7</v>
      </c>
      <c r="B221">
        <v>8.4700000000000006</v>
      </c>
      <c r="C221" s="1">
        <v>21.46</v>
      </c>
      <c r="D221" s="1">
        <v>5.48</v>
      </c>
      <c r="E221" s="1">
        <v>14.18</v>
      </c>
    </row>
    <row r="222" spans="1:5" x14ac:dyDescent="0.2">
      <c r="A222" s="1" t="s">
        <v>8</v>
      </c>
      <c r="B222">
        <v>9.41</v>
      </c>
      <c r="C222" s="1">
        <v>19.87</v>
      </c>
      <c r="D222" s="1">
        <v>4.09</v>
      </c>
      <c r="E222" s="1">
        <v>15.74</v>
      </c>
    </row>
    <row r="223" spans="1:5" x14ac:dyDescent="0.2">
      <c r="A223" s="1" t="s">
        <v>9</v>
      </c>
      <c r="B223">
        <v>10.9</v>
      </c>
      <c r="C223" s="1">
        <v>19.86</v>
      </c>
      <c r="D223" s="1">
        <v>2.9</v>
      </c>
      <c r="E223" s="1">
        <v>18.260000000000002</v>
      </c>
    </row>
    <row r="224" spans="1:5" x14ac:dyDescent="0.2">
      <c r="A224" s="1" t="s">
        <v>10</v>
      </c>
      <c r="B224">
        <v>11.69</v>
      </c>
      <c r="C224" s="1">
        <v>39.25</v>
      </c>
      <c r="D224" s="1">
        <v>7.86</v>
      </c>
      <c r="E224" s="1">
        <v>36.229999999999997</v>
      </c>
    </row>
    <row r="225" spans="1:11" x14ac:dyDescent="0.2">
      <c r="A225" s="1" t="s">
        <v>11</v>
      </c>
      <c r="B225">
        <v>11.33</v>
      </c>
      <c r="C225" s="1">
        <v>39.82</v>
      </c>
      <c r="D225" s="1">
        <v>12.48</v>
      </c>
      <c r="E225" s="1">
        <v>30.2</v>
      </c>
    </row>
    <row r="226" spans="1:11" x14ac:dyDescent="0.2">
      <c r="A226" s="1" t="s">
        <v>12</v>
      </c>
      <c r="B226">
        <v>11.35</v>
      </c>
      <c r="C226" s="1">
        <v>33.76</v>
      </c>
      <c r="D226" s="1">
        <v>11.46</v>
      </c>
      <c r="E226" s="1">
        <v>23.9</v>
      </c>
    </row>
    <row r="227" spans="1:11" x14ac:dyDescent="0.2">
      <c r="A227" s="1" t="s">
        <v>13</v>
      </c>
      <c r="B227">
        <v>10.48</v>
      </c>
      <c r="C227" s="1">
        <v>28.5</v>
      </c>
      <c r="D227" s="1">
        <v>10.72</v>
      </c>
      <c r="E227" s="1">
        <v>18.510000000000002</v>
      </c>
    </row>
    <row r="228" spans="1:11" x14ac:dyDescent="0.2">
      <c r="B228">
        <f>CORREL(B215:B227,实验结果!B$2:B$14)</f>
        <v>0.90165080857964885</v>
      </c>
      <c r="C228">
        <f>CORREL(C215:C227,实验结果!C$2:C$14)</f>
        <v>0.95009463141960515</v>
      </c>
      <c r="D228">
        <f>CORREL(D215:D227,实验结果!D$2:D$14)</f>
        <v>0.84870763797380755</v>
      </c>
      <c r="E228">
        <f>CORREL(E215:E227,实验结果!E$2:E$14)</f>
        <v>0.89414461136462464</v>
      </c>
    </row>
    <row r="229" spans="1:11" x14ac:dyDescent="0.2">
      <c r="B229" cm="1">
        <f t="array" ref="B229">1-SUM((B215:B227-实验结果!B$2:B$14)^2)/DEVSQ(B215:B227)</f>
        <v>0.70104058475865583</v>
      </c>
      <c r="C229" cm="1">
        <f t="array" ref="C229">1-SUM((C215:C227-实验结果!C$2:C$14)^2)/DEVSQ(C215:C227)</f>
        <v>0.90164933877984699</v>
      </c>
      <c r="D229" cm="1">
        <f t="array" ref="D229">1-SUM((D215:D227-实验结果!D$2:D$14)^2)/DEVSQ(D215:D227)</f>
        <v>0.6718187788850466</v>
      </c>
      <c r="E229" cm="1">
        <f t="array" ref="E229">1-SUM((E215:E227-实验结果!E$2:E$14)^2)/DEVSQ(E215:E227)</f>
        <v>0.77397081820054103</v>
      </c>
    </row>
    <row r="233" spans="1:11" x14ac:dyDescent="0.2">
      <c r="B233" s="7" t="s">
        <v>25</v>
      </c>
      <c r="C233" s="7"/>
      <c r="D233" s="7"/>
      <c r="E233" s="7"/>
    </row>
    <row r="234" spans="1:11" x14ac:dyDescent="0.2">
      <c r="A234" s="1"/>
      <c r="B234" s="1" t="s">
        <v>14</v>
      </c>
      <c r="C234" s="1" t="s">
        <v>15</v>
      </c>
      <c r="D234" s="1" t="s">
        <v>16</v>
      </c>
      <c r="E234" s="1" t="s">
        <v>17</v>
      </c>
    </row>
    <row r="235" spans="1:11" x14ac:dyDescent="0.2">
      <c r="A235" s="2" t="s">
        <v>1</v>
      </c>
      <c r="B235" s="1">
        <v>18.09</v>
      </c>
      <c r="C235" s="1">
        <v>50.11</v>
      </c>
      <c r="D235" s="1">
        <v>20.399999999999999</v>
      </c>
      <c r="E235" s="1">
        <v>23.98</v>
      </c>
      <c r="H235">
        <f>B235-实验结果!B2</f>
        <v>0.62999999999999901</v>
      </c>
      <c r="I235">
        <f>C235-实验结果!C2</f>
        <v>1.4768699999999981</v>
      </c>
      <c r="J235">
        <f>D235-实验结果!D2</f>
        <v>4.389999999999997</v>
      </c>
      <c r="K235">
        <f>E235-实验结果!E2</f>
        <v>0.45800000000000196</v>
      </c>
    </row>
    <row r="236" spans="1:11" x14ac:dyDescent="0.2">
      <c r="A236" s="1" t="s">
        <v>2</v>
      </c>
      <c r="B236">
        <v>13.83</v>
      </c>
      <c r="C236" s="1">
        <v>34.1</v>
      </c>
      <c r="D236" s="1">
        <v>10.01</v>
      </c>
      <c r="E236" s="1">
        <v>15.18</v>
      </c>
      <c r="H236">
        <f>B236-实验结果!B3</f>
        <v>-1.0700000000000003</v>
      </c>
      <c r="I236">
        <f>C236-实验结果!C3</f>
        <v>-1.4759999999999991</v>
      </c>
      <c r="J236">
        <f>D236-实验结果!D3</f>
        <v>-1.8499999999999996</v>
      </c>
      <c r="K236">
        <f>E236-实验结果!E3</f>
        <v>0.3360000000000003</v>
      </c>
    </row>
    <row r="237" spans="1:11" x14ac:dyDescent="0.2">
      <c r="A237" s="1" t="s">
        <v>3</v>
      </c>
      <c r="B237">
        <v>11.6</v>
      </c>
      <c r="C237" s="1">
        <v>26.01</v>
      </c>
      <c r="D237" s="1">
        <v>7.44</v>
      </c>
      <c r="E237" s="1">
        <v>9.11</v>
      </c>
      <c r="H237">
        <f>B237-实验结果!B4</f>
        <v>0.63999999999999879</v>
      </c>
      <c r="I237">
        <f>C237-实验结果!C4</f>
        <v>-1.0493299999999977</v>
      </c>
      <c r="J237">
        <f>D237-实验结果!D4</f>
        <v>4.0000000000000036E-2</v>
      </c>
      <c r="K237">
        <f>E237-实验结果!E4</f>
        <v>-0.72000000000000064</v>
      </c>
    </row>
    <row r="238" spans="1:11" x14ac:dyDescent="0.2">
      <c r="A238" s="1" t="s">
        <v>4</v>
      </c>
      <c r="B238">
        <v>10.98</v>
      </c>
      <c r="C238" s="1">
        <v>39.25</v>
      </c>
      <c r="D238" s="1">
        <v>12.28</v>
      </c>
      <c r="E238" s="1">
        <v>23.94</v>
      </c>
      <c r="H238">
        <f>B238-实验结果!B5</f>
        <v>-0.27999999999999936</v>
      </c>
      <c r="I238">
        <f>C238-实验结果!C5</f>
        <v>0.80400000000000205</v>
      </c>
      <c r="J238">
        <f>D238-实验结果!D5</f>
        <v>2.7799999999999994</v>
      </c>
      <c r="K238">
        <f>E238-实验结果!E5</f>
        <v>-0.75799999999999912</v>
      </c>
    </row>
    <row r="239" spans="1:11" x14ac:dyDescent="0.2">
      <c r="A239" s="1" t="s">
        <v>5</v>
      </c>
      <c r="B239">
        <v>9.18</v>
      </c>
      <c r="C239" s="1">
        <v>31.38</v>
      </c>
      <c r="D239" s="1">
        <v>8.1300000000000008</v>
      </c>
      <c r="E239" s="1">
        <v>20.76</v>
      </c>
      <c r="H239">
        <f>B239-实验结果!B6</f>
        <v>1.29</v>
      </c>
      <c r="I239">
        <f>C239-实验结果!C6</f>
        <v>4.9979999999999976</v>
      </c>
      <c r="J239">
        <f>D239-实验结果!D6</f>
        <v>1.870000000000001</v>
      </c>
      <c r="K239">
        <f>E239-实验结果!E6</f>
        <v>0.1460000000000008</v>
      </c>
    </row>
    <row r="240" spans="1:11" x14ac:dyDescent="0.2">
      <c r="A240" s="1" t="s">
        <v>6</v>
      </c>
      <c r="B240">
        <v>8.27</v>
      </c>
      <c r="C240" s="1">
        <v>26.7</v>
      </c>
      <c r="D240" s="1">
        <v>6.89</v>
      </c>
      <c r="E240" s="1">
        <v>17.41</v>
      </c>
      <c r="H240">
        <f>B240-实验结果!B7</f>
        <v>0.61999999999999922</v>
      </c>
      <c r="I240">
        <f>C240-实验结果!C7</f>
        <v>-0.91199999999999903</v>
      </c>
      <c r="J240">
        <f>D240-实验结果!D7</f>
        <v>1.0099999999999998</v>
      </c>
      <c r="K240">
        <f>E240-实验结果!E7</f>
        <v>6.8000000000001393E-2</v>
      </c>
    </row>
    <row r="241" spans="1:11" x14ac:dyDescent="0.2">
      <c r="A241" s="1" t="s">
        <v>7</v>
      </c>
      <c r="B241">
        <v>7.62</v>
      </c>
      <c r="C241" s="1">
        <v>23.02</v>
      </c>
      <c r="D241" s="1">
        <v>6.16</v>
      </c>
      <c r="E241" s="1">
        <v>14.46</v>
      </c>
      <c r="H241">
        <f>B241-实验结果!B8</f>
        <v>0</v>
      </c>
      <c r="I241">
        <f>C241-实验结果!C8</f>
        <v>4.0640000000000001</v>
      </c>
      <c r="J241">
        <f>D241-实验结果!D8</f>
        <v>0.48000000000000043</v>
      </c>
      <c r="K241">
        <f>E241-实验结果!E8</f>
        <v>0.22200000000000131</v>
      </c>
    </row>
    <row r="242" spans="1:11" x14ac:dyDescent="0.2">
      <c r="A242" s="1" t="s">
        <v>8</v>
      </c>
      <c r="B242">
        <v>7.12</v>
      </c>
      <c r="C242" s="1">
        <v>20.05</v>
      </c>
      <c r="D242" s="1">
        <v>5.64</v>
      </c>
      <c r="E242" s="1">
        <v>12.03</v>
      </c>
      <c r="H242">
        <f>B242-实验结果!B9</f>
        <v>-0.37999999999999989</v>
      </c>
      <c r="I242">
        <f>C242-实验结果!C9</f>
        <v>-0.20499999999999829</v>
      </c>
      <c r="J242">
        <f>D242-实验结果!D9</f>
        <v>9.9999999999999645E-2</v>
      </c>
      <c r="K242">
        <f>E242-实验结果!E9</f>
        <v>0.34600000000000009</v>
      </c>
    </row>
    <row r="243" spans="1:11" x14ac:dyDescent="0.2">
      <c r="A243" s="1" t="s">
        <v>9</v>
      </c>
      <c r="B243">
        <v>6.7</v>
      </c>
      <c r="C243" s="1">
        <v>17.64</v>
      </c>
      <c r="D243" s="1">
        <v>5.3</v>
      </c>
      <c r="E243" s="1">
        <v>10.119999999999999</v>
      </c>
      <c r="H243">
        <f>B243-实验结果!B10</f>
        <v>-0.75</v>
      </c>
      <c r="I243">
        <f>C243-实验结果!C10</f>
        <v>-3.5259999999999998</v>
      </c>
      <c r="J243">
        <f>D243-实验结果!D10</f>
        <v>-0.16000000000000014</v>
      </c>
      <c r="K243">
        <f>E243-实验结果!E10</f>
        <v>-2.3400000000000016</v>
      </c>
    </row>
    <row r="244" spans="1:11" x14ac:dyDescent="0.2">
      <c r="A244" s="1" t="s">
        <v>10</v>
      </c>
      <c r="B244">
        <v>12.91</v>
      </c>
      <c r="C244" s="1">
        <v>39.25</v>
      </c>
      <c r="D244" s="1">
        <v>11.91</v>
      </c>
      <c r="E244" s="1">
        <v>30.36</v>
      </c>
      <c r="H244">
        <f>B244-实验结果!B11</f>
        <v>0.73000000000000043</v>
      </c>
      <c r="I244">
        <f>C244-实验结果!C11</f>
        <v>-3.1814299999999989</v>
      </c>
      <c r="J244">
        <f>D244-实验结果!D11</f>
        <v>0.44999999999999929</v>
      </c>
      <c r="K244">
        <f>E244-实验结果!E11</f>
        <v>0.23188999999999993</v>
      </c>
    </row>
    <row r="245" spans="1:11" x14ac:dyDescent="0.2">
      <c r="A245" s="1" t="s">
        <v>11</v>
      </c>
      <c r="B245">
        <v>11.43</v>
      </c>
      <c r="C245" s="1">
        <v>36.31</v>
      </c>
      <c r="D245" s="1">
        <v>11.08</v>
      </c>
      <c r="E245" s="1">
        <v>27.93</v>
      </c>
      <c r="H245">
        <f>B245-实验结果!B12</f>
        <v>-0.15000000000000036</v>
      </c>
      <c r="I245">
        <f>C245-实验结果!C12</f>
        <v>-1.5899999999999963</v>
      </c>
      <c r="J245">
        <f>D245-实验结果!D12</f>
        <v>0.30000000000000071</v>
      </c>
      <c r="K245">
        <f>E245-实验结果!E12</f>
        <v>-0.66400000000000148</v>
      </c>
    </row>
    <row r="246" spans="1:11" x14ac:dyDescent="0.2">
      <c r="A246" s="1" t="s">
        <v>12</v>
      </c>
      <c r="B246">
        <v>10.69</v>
      </c>
      <c r="C246" s="1">
        <v>32.4</v>
      </c>
      <c r="D246" s="1">
        <v>10.59</v>
      </c>
      <c r="E246" s="1">
        <v>23.78</v>
      </c>
      <c r="H246">
        <f>B246-实验结果!B13</f>
        <v>3.9999999999999147E-2</v>
      </c>
      <c r="I246">
        <f>C246-实验结果!C13</f>
        <v>-0.17500000000000426</v>
      </c>
      <c r="J246">
        <f>D246-实验结果!D13</f>
        <v>0.84999999999999964</v>
      </c>
      <c r="K246">
        <f>E246-实验结果!E13</f>
        <v>0.92167000000000243</v>
      </c>
    </row>
    <row r="247" spans="1:11" x14ac:dyDescent="0.2">
      <c r="A247" s="1" t="s">
        <v>13</v>
      </c>
      <c r="B247">
        <v>10.17</v>
      </c>
      <c r="C247" s="1">
        <v>28.43</v>
      </c>
      <c r="D247" s="1">
        <v>10.34</v>
      </c>
      <c r="E247" s="1">
        <v>19.3</v>
      </c>
      <c r="H247">
        <f>B247-实验结果!B14</f>
        <v>2.9999999999999361E-2</v>
      </c>
      <c r="I247">
        <f>C247-实验结果!C14</f>
        <v>-1.8974299999999999</v>
      </c>
      <c r="J247">
        <f>D247-实验结果!D14</f>
        <v>2.2099999999999991</v>
      </c>
      <c r="K247">
        <f>E247-实验结果!E14</f>
        <v>-0.125</v>
      </c>
    </row>
    <row r="248" spans="1:11" x14ac:dyDescent="0.2">
      <c r="B248">
        <f>CORREL(B235:B247,实验结果!B$2:B$14)</f>
        <v>0.97764354802584208</v>
      </c>
      <c r="C248">
        <f>CORREL(C235:C247,实验结果!C$2:C$14)</f>
        <v>0.96025064929259474</v>
      </c>
      <c r="D248">
        <f>CORREL(D235:D247,实验结果!D$2:D$14)</f>
        <v>0.93118550691549218</v>
      </c>
      <c r="E248">
        <f>CORREL(E235:E247,实验结果!E$2:E$14)</f>
        <v>0.9929037756921949</v>
      </c>
    </row>
    <row r="249" spans="1:11" x14ac:dyDescent="0.2">
      <c r="B249" cm="1">
        <f t="array" ref="B249">1-SUM((B235:B247-实验结果!B$2:B$14)^2)/DEVSQ(B235:B247)</f>
        <v>0.95452428985592264</v>
      </c>
      <c r="C249" cm="1">
        <f t="array" ref="C249">1-SUM((C235:C247-实验结果!C$2:C$14)^2)/DEVSQ(C235:C247)</f>
        <v>0.91901017949949748</v>
      </c>
      <c r="D249" cm="1">
        <f t="array" ref="D249">1-SUM((D235:D247-实验结果!D$2:D$14)^2)/DEVSQ(D235:D247)</f>
        <v>0.78709589075588215</v>
      </c>
      <c r="E249" cm="1">
        <f t="array" ref="E249">1-SUM((E235:E247-实验结果!E$2:E$14)^2)/DEVSQ(E235:E247)</f>
        <v>0.9845559146604258</v>
      </c>
    </row>
    <row r="251" spans="1:11" x14ac:dyDescent="0.2">
      <c r="B251">
        <v>2.4874999999999998</v>
      </c>
    </row>
    <row r="255" spans="1:11" x14ac:dyDescent="0.2">
      <c r="B255" s="7" t="s">
        <v>25</v>
      </c>
      <c r="C255" s="7"/>
      <c r="D255" s="7"/>
      <c r="E255" s="7"/>
    </row>
    <row r="256" spans="1:11" x14ac:dyDescent="0.2">
      <c r="A256" s="1"/>
      <c r="B256" s="1" t="s">
        <v>14</v>
      </c>
      <c r="C256" s="1" t="s">
        <v>15</v>
      </c>
      <c r="D256" s="1" t="s">
        <v>16</v>
      </c>
      <c r="E256" s="1" t="s">
        <v>17</v>
      </c>
    </row>
    <row r="257" spans="1:11" x14ac:dyDescent="0.2">
      <c r="A257" s="2" t="s">
        <v>1</v>
      </c>
      <c r="B257" s="1">
        <v>17.84</v>
      </c>
      <c r="C257" s="1">
        <v>50.45</v>
      </c>
      <c r="D257" s="1">
        <v>20.86</v>
      </c>
      <c r="E257" s="1">
        <v>23.97</v>
      </c>
      <c r="H257">
        <f>B257-实验结果!B2</f>
        <v>0.37999999999999901</v>
      </c>
      <c r="I257">
        <f>C257-实验结果!C2</f>
        <v>1.8168700000000015</v>
      </c>
      <c r="J257">
        <f>D257-实验结果!D2</f>
        <v>4.8499999999999979</v>
      </c>
      <c r="K257">
        <f>E257-实验结果!E2</f>
        <v>0.4480000000000004</v>
      </c>
    </row>
    <row r="258" spans="1:11" x14ac:dyDescent="0.2">
      <c r="A258" s="1" t="s">
        <v>2</v>
      </c>
      <c r="B258">
        <v>13.94</v>
      </c>
      <c r="C258" s="1">
        <v>34.630000000000003</v>
      </c>
      <c r="D258" s="1">
        <v>10.07</v>
      </c>
      <c r="E258" s="1">
        <v>16.02</v>
      </c>
      <c r="H258">
        <f>B258-实验结果!B3</f>
        <v>-0.96000000000000085</v>
      </c>
      <c r="I258">
        <f>C258-实验结果!C3</f>
        <v>-0.94599999999999795</v>
      </c>
      <c r="J258">
        <f>D258-实验结果!D3</f>
        <v>-1.7899999999999991</v>
      </c>
      <c r="K258">
        <f>E258-实验结果!E3</f>
        <v>1.1760000000000002</v>
      </c>
    </row>
    <row r="259" spans="1:11" x14ac:dyDescent="0.2">
      <c r="A259" s="1" t="s">
        <v>3</v>
      </c>
      <c r="B259">
        <v>11.88</v>
      </c>
      <c r="C259" s="1">
        <v>26.57</v>
      </c>
      <c r="D259" s="1">
        <v>7.89</v>
      </c>
      <c r="E259" s="1">
        <v>8.69</v>
      </c>
      <c r="H259">
        <f>B259-实验结果!B4</f>
        <v>0.91999999999999993</v>
      </c>
      <c r="I259">
        <f>C259-实验结果!C4</f>
        <v>-0.48932999999999893</v>
      </c>
      <c r="J259">
        <f>D259-实验结果!D4</f>
        <v>0.48999999999999932</v>
      </c>
      <c r="K259">
        <f>E259-实验结果!E4</f>
        <v>-1.1400000000000006</v>
      </c>
    </row>
    <row r="260" spans="1:11" x14ac:dyDescent="0.2">
      <c r="A260" s="1" t="s">
        <v>4</v>
      </c>
      <c r="B260">
        <v>10.98</v>
      </c>
      <c r="C260" s="1">
        <v>39.11</v>
      </c>
      <c r="D260" s="1">
        <v>12.24</v>
      </c>
      <c r="E260" s="1">
        <v>23.83</v>
      </c>
      <c r="H260">
        <f>B260-实验结果!B5</f>
        <v>-0.27999999999999936</v>
      </c>
      <c r="I260">
        <f>C260-实验结果!C5</f>
        <v>0.66400000000000148</v>
      </c>
      <c r="J260">
        <f>D260-实验结果!D5</f>
        <v>2.74</v>
      </c>
      <c r="K260">
        <f>E260-实验结果!E5</f>
        <v>-0.8680000000000021</v>
      </c>
    </row>
    <row r="261" spans="1:11" x14ac:dyDescent="0.2">
      <c r="A261" s="1" t="s">
        <v>5</v>
      </c>
      <c r="B261">
        <v>9.17</v>
      </c>
      <c r="C261" s="1">
        <v>30.89</v>
      </c>
      <c r="D261" s="1">
        <v>7.57</v>
      </c>
      <c r="E261" s="1">
        <v>21.22</v>
      </c>
      <c r="H261">
        <f>B261-实验结果!B6</f>
        <v>1.2800000000000002</v>
      </c>
      <c r="I261">
        <f>C261-实验结果!C6</f>
        <v>4.5079999999999991</v>
      </c>
      <c r="J261">
        <f>D261-实验结果!D6</f>
        <v>1.3100000000000005</v>
      </c>
      <c r="K261">
        <f>E261-实验结果!E6</f>
        <v>0.6059999999999981</v>
      </c>
    </row>
    <row r="262" spans="1:11" x14ac:dyDescent="0.2">
      <c r="A262" s="1" t="s">
        <v>6</v>
      </c>
      <c r="B262">
        <v>8.2200000000000006</v>
      </c>
      <c r="C262" s="1">
        <v>26.37</v>
      </c>
      <c r="D262" s="1">
        <v>6.52</v>
      </c>
      <c r="E262" s="1">
        <v>17.75</v>
      </c>
      <c r="H262">
        <f>B262-实验结果!B7</f>
        <v>0.57000000000000028</v>
      </c>
      <c r="I262">
        <f>C262-实验结果!C7</f>
        <v>-1.2419999999999973</v>
      </c>
      <c r="J262">
        <f>D262-实验结果!D7</f>
        <v>0.63999999999999968</v>
      </c>
      <c r="K262">
        <f>E262-实验结果!E7</f>
        <v>0.40800000000000125</v>
      </c>
    </row>
    <row r="263" spans="1:11" x14ac:dyDescent="0.2">
      <c r="A263" s="1" t="s">
        <v>7</v>
      </c>
      <c r="B263">
        <v>7.55</v>
      </c>
      <c r="C263" s="1">
        <v>22.44</v>
      </c>
      <c r="D263" s="1">
        <v>6</v>
      </c>
      <c r="E263" s="1">
        <v>14.27</v>
      </c>
      <c r="H263">
        <f>B263-实验结果!B8</f>
        <v>-7.0000000000000284E-2</v>
      </c>
      <c r="I263">
        <f>C263-实验结果!C8</f>
        <v>3.4840000000000018</v>
      </c>
      <c r="J263">
        <f>D263-实验结果!D8</f>
        <v>0.32000000000000028</v>
      </c>
      <c r="K263">
        <f>E263-实验结果!E8</f>
        <v>3.2000000000000028E-2</v>
      </c>
    </row>
    <row r="264" spans="1:11" x14ac:dyDescent="0.2">
      <c r="A264" s="1" t="s">
        <v>8</v>
      </c>
      <c r="B264">
        <v>7.02</v>
      </c>
      <c r="C264" s="1">
        <v>18.989999999999998</v>
      </c>
      <c r="D264" s="1">
        <v>5.55</v>
      </c>
      <c r="E264" s="1">
        <v>11.01</v>
      </c>
      <c r="H264">
        <f>B264-实验结果!B9</f>
        <v>-0.48000000000000043</v>
      </c>
      <c r="I264">
        <f>C264-实验结果!C9</f>
        <v>-1.2650000000000006</v>
      </c>
      <c r="J264">
        <f>D264-实验结果!D9</f>
        <v>9.9999999999997868E-3</v>
      </c>
      <c r="K264">
        <f>E264-实验结果!E9</f>
        <v>-0.67399999999999949</v>
      </c>
    </row>
    <row r="265" spans="1:11" x14ac:dyDescent="0.2">
      <c r="A265" s="1" t="s">
        <v>9</v>
      </c>
      <c r="B265">
        <v>6.58</v>
      </c>
      <c r="C265" s="1">
        <v>15.96</v>
      </c>
      <c r="D265" s="1">
        <v>5.29</v>
      </c>
      <c r="E265" s="1">
        <v>8.14</v>
      </c>
      <c r="H265">
        <f>B265-实验结果!B10</f>
        <v>-0.87000000000000011</v>
      </c>
      <c r="I265">
        <f>C265-实验结果!C10</f>
        <v>-5.2059999999999995</v>
      </c>
      <c r="J265">
        <f>D265-实验结果!D10</f>
        <v>-0.16999999999999993</v>
      </c>
      <c r="K265">
        <f>E265-实验结果!E10</f>
        <v>-4.32</v>
      </c>
    </row>
    <row r="266" spans="1:11" x14ac:dyDescent="0.2">
      <c r="A266" s="1" t="s">
        <v>10</v>
      </c>
      <c r="B266">
        <v>13.04</v>
      </c>
      <c r="C266" s="1">
        <v>39.11</v>
      </c>
      <c r="D266" s="1">
        <v>11.7</v>
      </c>
      <c r="E266" s="1">
        <v>30.52</v>
      </c>
      <c r="H266">
        <f>B266-实验结果!B11</f>
        <v>0.85999999999999943</v>
      </c>
      <c r="I266">
        <f>C266-实验结果!C11</f>
        <v>-3.3214299999999994</v>
      </c>
      <c r="J266">
        <f>D266-实验结果!D11</f>
        <v>0.23999999999999844</v>
      </c>
      <c r="K266">
        <f>E266-实验结果!E11</f>
        <v>0.39189000000000007</v>
      </c>
    </row>
    <row r="267" spans="1:11" x14ac:dyDescent="0.2">
      <c r="A267" s="1" t="s">
        <v>11</v>
      </c>
      <c r="B267">
        <v>11.36</v>
      </c>
      <c r="C267" s="1">
        <v>35.56</v>
      </c>
      <c r="D267" s="1">
        <v>10.56</v>
      </c>
      <c r="E267" s="1">
        <v>27.83</v>
      </c>
      <c r="H267">
        <f>B267-实验结果!B12</f>
        <v>-0.22000000000000064</v>
      </c>
      <c r="I267">
        <f>C267-实验结果!C12</f>
        <v>-2.3399999999999963</v>
      </c>
      <c r="J267">
        <f>D267-实验结果!D12</f>
        <v>-0.21999999999999886</v>
      </c>
      <c r="K267">
        <f>E267-实验结果!E12</f>
        <v>-0.7640000000000029</v>
      </c>
    </row>
    <row r="268" spans="1:11" x14ac:dyDescent="0.2">
      <c r="A268" s="1" t="s">
        <v>12</v>
      </c>
      <c r="B268">
        <v>10.49</v>
      </c>
      <c r="C268" s="1">
        <v>31.12</v>
      </c>
      <c r="D268" s="1">
        <v>10.15</v>
      </c>
      <c r="E268" s="1">
        <v>23</v>
      </c>
      <c r="H268">
        <f>B268-实验结果!B13</f>
        <v>-0.16000000000000014</v>
      </c>
      <c r="I268">
        <f>C268-实验结果!C13</f>
        <v>-1.4550000000000018</v>
      </c>
      <c r="J268">
        <f>D268-实验结果!D13</f>
        <v>0.41000000000000014</v>
      </c>
      <c r="K268">
        <f>E268-实验结果!E13</f>
        <v>0.14167000000000129</v>
      </c>
    </row>
    <row r="269" spans="1:11" x14ac:dyDescent="0.2">
      <c r="A269" s="1" t="s">
        <v>13</v>
      </c>
      <c r="B269">
        <v>9.8699999999999992</v>
      </c>
      <c r="C269" s="1">
        <v>26.42</v>
      </c>
      <c r="D269" s="1">
        <v>9.94</v>
      </c>
      <c r="E269" s="1">
        <v>17.59</v>
      </c>
      <c r="H269">
        <f>B269-实验结果!B14</f>
        <v>-0.27000000000000135</v>
      </c>
      <c r="I269">
        <f>C269-实验结果!C14</f>
        <v>-3.907429999999998</v>
      </c>
      <c r="J269">
        <f>D269-实验结果!D14</f>
        <v>1.8099999999999987</v>
      </c>
      <c r="K269">
        <f>E269-实验结果!E14</f>
        <v>-1.8350000000000009</v>
      </c>
    </row>
    <row r="270" spans="1:11" x14ac:dyDescent="0.2">
      <c r="B270">
        <f>CORREL(B257:B269,实验结果!B$2:B$14)</f>
        <v>0.97524865563558527</v>
      </c>
      <c r="C270">
        <f>CORREL(C257:C269,实验结果!C$2:C$14)</f>
        <v>0.95400104880276959</v>
      </c>
      <c r="D270">
        <f>CORREL(D257:D269,实验结果!D$2:D$14)</f>
        <v>0.93293194077347386</v>
      </c>
      <c r="E270">
        <f>CORREL(E257:E269,实验结果!E$2:E$14)</f>
        <v>0.9815985291968955</v>
      </c>
    </row>
    <row r="271" spans="1:11" x14ac:dyDescent="0.2">
      <c r="B271" cm="1">
        <f t="array" ref="B271">1-SUM((B257:B269-实验结果!B$2:B$14)^2)/DEVSQ(B257:B269)</f>
        <v>0.95074451226372414</v>
      </c>
      <c r="C271" cm="1">
        <f t="array" ref="C271">1-SUM((C257:C269-实验结果!C$2:C$14)^2)/DEVSQ(C257:C269)</f>
        <v>0.90311515478680859</v>
      </c>
      <c r="D271" cm="1">
        <f t="array" ref="D271">1-SUM((D257:D269-实验结果!D$2:D$14)^2)/DEVSQ(D257:D269)</f>
        <v>0.80271672287984475</v>
      </c>
      <c r="E271" cm="1">
        <f t="array" ref="E271">1-SUM((E257:E269-实验结果!E$2:E$14)^2)/DEVSQ(E257:E269)</f>
        <v>0.95444501003446613</v>
      </c>
    </row>
    <row r="273" spans="1:5" x14ac:dyDescent="0.2">
      <c r="B273">
        <v>2.4210400000000001</v>
      </c>
    </row>
    <row r="276" spans="1:5" x14ac:dyDescent="0.2">
      <c r="B276" s="7" t="s">
        <v>25</v>
      </c>
      <c r="C276" s="7"/>
      <c r="D276" s="7"/>
      <c r="E276" s="7"/>
    </row>
    <row r="277" spans="1:5" x14ac:dyDescent="0.2">
      <c r="A277" s="1"/>
      <c r="B277" s="1" t="s">
        <v>14</v>
      </c>
      <c r="C277" s="1" t="s">
        <v>15</v>
      </c>
      <c r="D277" s="1" t="s">
        <v>16</v>
      </c>
      <c r="E277" s="1" t="s">
        <v>17</v>
      </c>
    </row>
    <row r="278" spans="1:5" x14ac:dyDescent="0.2">
      <c r="A278" s="2" t="s">
        <v>1</v>
      </c>
      <c r="B278" s="1">
        <v>17.84</v>
      </c>
      <c r="C278" s="1">
        <v>50.45</v>
      </c>
      <c r="D278" s="1">
        <v>20.86</v>
      </c>
      <c r="E278" s="1">
        <v>23.97</v>
      </c>
    </row>
    <row r="279" spans="1:5" x14ac:dyDescent="0.2">
      <c r="A279" s="1" t="s">
        <v>2</v>
      </c>
      <c r="B279">
        <v>13.94</v>
      </c>
      <c r="C279" s="1">
        <v>34.630000000000003</v>
      </c>
      <c r="D279" s="1">
        <v>10.07</v>
      </c>
      <c r="E279" s="1">
        <v>16.02</v>
      </c>
    </row>
    <row r="280" spans="1:5" x14ac:dyDescent="0.2">
      <c r="A280" s="1" t="s">
        <v>3</v>
      </c>
      <c r="B280">
        <v>11.88</v>
      </c>
      <c r="C280" s="1">
        <v>26.57</v>
      </c>
      <c r="D280" s="1">
        <v>7.89</v>
      </c>
      <c r="E280" s="1">
        <v>8.69</v>
      </c>
    </row>
    <row r="281" spans="1:5" x14ac:dyDescent="0.2">
      <c r="A281" s="1" t="s">
        <v>4</v>
      </c>
      <c r="B281">
        <v>10.98</v>
      </c>
      <c r="C281" s="1">
        <v>39.11</v>
      </c>
      <c r="D281" s="1">
        <v>10.29</v>
      </c>
      <c r="E281" s="1">
        <v>23.83</v>
      </c>
    </row>
    <row r="282" spans="1:5" x14ac:dyDescent="0.2">
      <c r="A282" s="1" t="s">
        <v>5</v>
      </c>
      <c r="B282">
        <v>9.17</v>
      </c>
      <c r="C282" s="1">
        <v>30.89</v>
      </c>
      <c r="D282" s="1">
        <v>5.53</v>
      </c>
      <c r="E282" s="1">
        <v>21.22</v>
      </c>
    </row>
    <row r="283" spans="1:5" x14ac:dyDescent="0.2">
      <c r="A283" s="1" t="s">
        <v>6</v>
      </c>
      <c r="B283">
        <v>8.2200000000000006</v>
      </c>
      <c r="C283" s="1">
        <v>26.37</v>
      </c>
      <c r="D283" s="1">
        <v>4.46</v>
      </c>
      <c r="E283" s="1">
        <v>17.75</v>
      </c>
    </row>
    <row r="284" spans="1:5" x14ac:dyDescent="0.2">
      <c r="A284" s="1" t="s">
        <v>7</v>
      </c>
      <c r="B284">
        <v>7.55</v>
      </c>
      <c r="C284" s="1">
        <v>22.44</v>
      </c>
      <c r="D284" s="1">
        <v>3.94</v>
      </c>
      <c r="E284" s="1">
        <v>14.27</v>
      </c>
    </row>
    <row r="285" spans="1:5" x14ac:dyDescent="0.2">
      <c r="A285" s="1" t="s">
        <v>8</v>
      </c>
      <c r="B285">
        <v>7.02</v>
      </c>
      <c r="C285" s="1">
        <v>18.989999999999998</v>
      </c>
      <c r="D285" s="1">
        <v>3.48</v>
      </c>
      <c r="E285" s="1">
        <v>11.01</v>
      </c>
    </row>
    <row r="286" spans="1:5" x14ac:dyDescent="0.2">
      <c r="A286" s="1" t="s">
        <v>9</v>
      </c>
      <c r="B286">
        <v>6.58</v>
      </c>
      <c r="C286" s="1">
        <v>15.96</v>
      </c>
      <c r="D286" s="1">
        <v>3.21</v>
      </c>
      <c r="E286" s="1">
        <v>8.14</v>
      </c>
    </row>
    <row r="287" spans="1:5" x14ac:dyDescent="0.2">
      <c r="A287" s="1" t="s">
        <v>10</v>
      </c>
      <c r="B287">
        <v>13.04</v>
      </c>
      <c r="C287" s="1">
        <v>39.11</v>
      </c>
      <c r="D287" s="1">
        <v>6.77</v>
      </c>
      <c r="E287" s="1">
        <v>30.52</v>
      </c>
    </row>
    <row r="288" spans="1:5" x14ac:dyDescent="0.2">
      <c r="A288" s="1" t="s">
        <v>11</v>
      </c>
      <c r="B288">
        <v>11.36</v>
      </c>
      <c r="C288" s="1">
        <v>35.56</v>
      </c>
      <c r="D288" s="1">
        <v>5.54</v>
      </c>
      <c r="E288" s="1">
        <v>27.83</v>
      </c>
    </row>
    <row r="289" spans="1:11" x14ac:dyDescent="0.2">
      <c r="A289" s="1" t="s">
        <v>12</v>
      </c>
      <c r="B289">
        <v>10.49</v>
      </c>
      <c r="C289" s="1">
        <v>31.12</v>
      </c>
      <c r="D289" s="1">
        <v>5.0999999999999996</v>
      </c>
      <c r="E289" s="1">
        <v>23</v>
      </c>
    </row>
    <row r="290" spans="1:11" x14ac:dyDescent="0.2">
      <c r="A290" s="1" t="s">
        <v>13</v>
      </c>
      <c r="B290">
        <v>9.8699999999999992</v>
      </c>
      <c r="C290" s="1">
        <v>26.42</v>
      </c>
      <c r="D290" s="1">
        <v>4.87</v>
      </c>
      <c r="E290" s="1">
        <v>17.59</v>
      </c>
    </row>
    <row r="291" spans="1:11" x14ac:dyDescent="0.2">
      <c r="B291">
        <f>CORREL(B278:B290,实验结果!B$2:B$14)</f>
        <v>0.97524865563558527</v>
      </c>
      <c r="C291">
        <f>CORREL(C278:C290,实验结果!C$2:C$14)</f>
        <v>0.95400104880276959</v>
      </c>
      <c r="D291">
        <f>CORREL(D278:D290,实验结果!D$2:D$14)</f>
        <v>0.83513903908234077</v>
      </c>
      <c r="E291">
        <f>CORREL(E278:E290,实验结果!E$2:E$14)</f>
        <v>0.9815985291968955</v>
      </c>
    </row>
    <row r="292" spans="1:11" x14ac:dyDescent="0.2">
      <c r="B292" cm="1">
        <f t="array" ref="B292">1-SUM((B278:B290-实验结果!B$2:B$14)^2)/DEVSQ(B278:B290)</f>
        <v>0.95074451226372414</v>
      </c>
      <c r="C292" cm="1">
        <f t="array" ref="C292">1-SUM((C278:C290-实验结果!C$2:C$14)^2)/DEVSQ(C278:C290)</f>
        <v>0.90311515478680859</v>
      </c>
      <c r="D292" cm="1">
        <f t="array" ref="D292">1-SUM((D278:D290-实验结果!D$2:D$14)^2)/DEVSQ(D278:D290)</f>
        <v>0.53721191238848809</v>
      </c>
      <c r="E292" cm="1">
        <f t="array" ref="E292">1-SUM((E278:E290-实验结果!E$2:E$14)^2)/DEVSQ(E278:E290)</f>
        <v>0.95444501003446613</v>
      </c>
    </row>
    <row r="294" spans="1:11" x14ac:dyDescent="0.2">
      <c r="B294">
        <v>2.4210400000000001</v>
      </c>
    </row>
    <row r="298" spans="1:11" x14ac:dyDescent="0.2">
      <c r="B298" s="7" t="s">
        <v>25</v>
      </c>
      <c r="C298" s="7"/>
      <c r="D298" s="7"/>
      <c r="E298" s="7"/>
    </row>
    <row r="299" spans="1:11" x14ac:dyDescent="0.2">
      <c r="A299" s="1"/>
      <c r="B299" s="1" t="s">
        <v>14</v>
      </c>
      <c r="C299" s="1" t="s">
        <v>15</v>
      </c>
      <c r="D299" s="1" t="s">
        <v>16</v>
      </c>
      <c r="E299" s="1" t="s">
        <v>17</v>
      </c>
    </row>
    <row r="300" spans="1:11" x14ac:dyDescent="0.2">
      <c r="A300" s="2" t="s">
        <v>1</v>
      </c>
      <c r="B300" s="1">
        <v>17.84</v>
      </c>
      <c r="C300" s="1">
        <v>50.45</v>
      </c>
      <c r="D300" s="1">
        <v>18.739999999999998</v>
      </c>
      <c r="E300" s="1">
        <v>27.87</v>
      </c>
      <c r="H300">
        <f>B300-实验结果!B2</f>
        <v>0.37999999999999901</v>
      </c>
      <c r="I300">
        <f>C300-实验结果!C2</f>
        <v>1.8168700000000015</v>
      </c>
      <c r="J300">
        <f>D300-实验结果!D2</f>
        <v>2.7299999999999969</v>
      </c>
      <c r="K300">
        <f>E300-实验结果!E2</f>
        <v>4.3480000000000025</v>
      </c>
    </row>
    <row r="301" spans="1:11" x14ac:dyDescent="0.2">
      <c r="A301" s="1" t="s">
        <v>2</v>
      </c>
      <c r="B301">
        <v>13.94</v>
      </c>
      <c r="C301" s="1">
        <v>36.17</v>
      </c>
      <c r="D301" s="1">
        <v>10.32</v>
      </c>
      <c r="E301" s="1">
        <v>17.899999999999999</v>
      </c>
      <c r="H301">
        <f>B301-实验结果!B3</f>
        <v>-0.96000000000000085</v>
      </c>
      <c r="I301">
        <f>C301-实验结果!C3</f>
        <v>0.59400000000000119</v>
      </c>
      <c r="J301">
        <f>D301-实验结果!D3</f>
        <v>-1.5399999999999991</v>
      </c>
      <c r="K301">
        <f>E301-实验结果!E3</f>
        <v>3.0559999999999992</v>
      </c>
    </row>
    <row r="302" spans="1:11" x14ac:dyDescent="0.2">
      <c r="A302" s="1" t="s">
        <v>3</v>
      </c>
      <c r="B302">
        <v>11.88</v>
      </c>
      <c r="C302" s="1">
        <v>27.32</v>
      </c>
      <c r="D302" s="1">
        <v>8.9600000000000009</v>
      </c>
      <c r="E302" s="1">
        <v>6.78</v>
      </c>
      <c r="H302">
        <f>B302-实验结果!B4</f>
        <v>0.91999999999999993</v>
      </c>
      <c r="I302">
        <f>C302-实验结果!C4</f>
        <v>0.26067000000000107</v>
      </c>
      <c r="J302">
        <f>D302-实验结果!D4</f>
        <v>1.5600000000000005</v>
      </c>
      <c r="K302">
        <f>E302-实验结果!E4</f>
        <v>-3.05</v>
      </c>
    </row>
    <row r="303" spans="1:11" x14ac:dyDescent="0.2">
      <c r="A303" s="1" t="s">
        <v>4</v>
      </c>
      <c r="B303">
        <v>10.98</v>
      </c>
      <c r="C303" s="1">
        <v>39.11</v>
      </c>
      <c r="D303" s="1">
        <v>11.67</v>
      </c>
      <c r="E303" s="1">
        <v>24.95</v>
      </c>
      <c r="H303">
        <f>B303-实验结果!B5</f>
        <v>-0.27999999999999936</v>
      </c>
      <c r="I303">
        <f>C303-实验结果!C5</f>
        <v>0.66400000000000148</v>
      </c>
      <c r="J303">
        <f>D303-实验结果!D5</f>
        <v>2.17</v>
      </c>
      <c r="K303">
        <f>E303-实验结果!E5</f>
        <v>0.25199999999999889</v>
      </c>
    </row>
    <row r="304" spans="1:11" x14ac:dyDescent="0.2">
      <c r="A304" s="1" t="s">
        <v>5</v>
      </c>
      <c r="B304">
        <v>9.17</v>
      </c>
      <c r="C304" s="1">
        <v>31.59</v>
      </c>
      <c r="D304" s="1">
        <v>6.24</v>
      </c>
      <c r="E304" s="1">
        <v>24.75</v>
      </c>
      <c r="H304">
        <f>B304-实验结果!B6</f>
        <v>1.2800000000000002</v>
      </c>
      <c r="I304">
        <f>C304-实验结果!C6</f>
        <v>5.2079999999999984</v>
      </c>
      <c r="J304">
        <f>D304-实验结果!D6</f>
        <v>-1.9999999999999574E-2</v>
      </c>
      <c r="K304">
        <f>E304-实验结果!E6</f>
        <v>4.1359999999999992</v>
      </c>
    </row>
    <row r="305" spans="1:11" x14ac:dyDescent="0.2">
      <c r="A305" s="1" t="s">
        <v>6</v>
      </c>
      <c r="B305">
        <v>8.2200000000000006</v>
      </c>
      <c r="C305" s="1">
        <v>28.58</v>
      </c>
      <c r="D305" s="1">
        <v>5.37</v>
      </c>
      <c r="E305" s="1">
        <v>22.9</v>
      </c>
      <c r="H305">
        <f>B305-实验结果!B7</f>
        <v>0.57000000000000028</v>
      </c>
      <c r="I305">
        <f>C305-实验结果!C7</f>
        <v>0.96799999999999997</v>
      </c>
      <c r="J305">
        <f>D305-实验结果!D7</f>
        <v>-0.50999999999999979</v>
      </c>
      <c r="K305">
        <f>E305-实验结果!E7</f>
        <v>5.5579999999999998</v>
      </c>
    </row>
    <row r="306" spans="1:11" x14ac:dyDescent="0.2">
      <c r="A306" s="1" t="s">
        <v>7</v>
      </c>
      <c r="B306">
        <v>7.55</v>
      </c>
      <c r="C306" s="1">
        <v>25.68</v>
      </c>
      <c r="D306" s="1">
        <v>4.8600000000000003</v>
      </c>
      <c r="E306" s="1">
        <v>20.46</v>
      </c>
      <c r="H306">
        <f>B306-实验结果!B8</f>
        <v>-7.0000000000000284E-2</v>
      </c>
      <c r="I306">
        <f>C306-实验结果!C8</f>
        <v>6.7240000000000002</v>
      </c>
      <c r="J306">
        <f>D306-实验结果!D8</f>
        <v>-0.8199999999999994</v>
      </c>
      <c r="K306">
        <f>E306-实验结果!E8</f>
        <v>6.2220000000000013</v>
      </c>
    </row>
    <row r="307" spans="1:11" x14ac:dyDescent="0.2">
      <c r="A307" s="1" t="s">
        <v>8</v>
      </c>
      <c r="B307">
        <v>7.02</v>
      </c>
      <c r="C307" s="1">
        <v>22.88</v>
      </c>
      <c r="D307" s="1">
        <v>4.55</v>
      </c>
      <c r="E307" s="1">
        <v>17.920000000000002</v>
      </c>
      <c r="H307">
        <f>B307-实验结果!B9</f>
        <v>-0.48000000000000043</v>
      </c>
      <c r="I307">
        <f>C307-实验结果!C9</f>
        <v>2.625</v>
      </c>
      <c r="J307">
        <f>D307-实验结果!D9</f>
        <v>-0.99000000000000021</v>
      </c>
      <c r="K307">
        <f>E307-实验结果!E9</f>
        <v>6.2360000000000024</v>
      </c>
    </row>
    <row r="308" spans="1:11" x14ac:dyDescent="0.2">
      <c r="A308" s="1" t="s">
        <v>9</v>
      </c>
      <c r="B308">
        <v>6.58</v>
      </c>
      <c r="C308" s="1">
        <v>20.309999999999999</v>
      </c>
      <c r="D308" s="1">
        <v>4.34</v>
      </c>
      <c r="E308" s="1">
        <v>15.53</v>
      </c>
      <c r="H308">
        <f>B308-实验结果!B10</f>
        <v>-0.87000000000000011</v>
      </c>
      <c r="I308">
        <f>C308-实验结果!C10</f>
        <v>-0.85600000000000165</v>
      </c>
      <c r="J308">
        <f>D308-实验结果!D10</f>
        <v>-1.1200000000000001</v>
      </c>
      <c r="K308">
        <f>E308-实验结果!E10</f>
        <v>3.0699999999999985</v>
      </c>
    </row>
    <row r="309" spans="1:11" x14ac:dyDescent="0.2">
      <c r="A309" s="1" t="s">
        <v>10</v>
      </c>
      <c r="B309">
        <v>13.04</v>
      </c>
      <c r="C309" s="1">
        <v>39.11</v>
      </c>
      <c r="D309" s="1">
        <v>14.71</v>
      </c>
      <c r="E309" s="1">
        <v>25.53</v>
      </c>
      <c r="H309">
        <f>B309-实验结果!B11</f>
        <v>0.85999999999999943</v>
      </c>
      <c r="I309">
        <f>C309-实验结果!C11</f>
        <v>-3.3214299999999994</v>
      </c>
      <c r="J309">
        <f>D309-实验结果!D11</f>
        <v>3.25</v>
      </c>
      <c r="K309">
        <f>E309-实验结果!E11</f>
        <v>-4.5981099999999984</v>
      </c>
    </row>
    <row r="310" spans="1:11" x14ac:dyDescent="0.2">
      <c r="A310" s="1" t="s">
        <v>11</v>
      </c>
      <c r="B310">
        <v>11.36</v>
      </c>
      <c r="C310" s="1">
        <v>32.42</v>
      </c>
      <c r="D310" s="1">
        <v>11.85</v>
      </c>
      <c r="E310" s="1">
        <v>21.39</v>
      </c>
      <c r="H310">
        <f>B310-实验结果!B12</f>
        <v>-0.22000000000000064</v>
      </c>
      <c r="I310">
        <f>C310-实验结果!C12</f>
        <v>-5.4799999999999969</v>
      </c>
      <c r="J310">
        <f>D310-实验结果!D12</f>
        <v>1.0700000000000003</v>
      </c>
      <c r="K310">
        <f>E310-实验结果!E12</f>
        <v>-7.2040000000000006</v>
      </c>
    </row>
    <row r="311" spans="1:11" x14ac:dyDescent="0.2">
      <c r="A311" s="1" t="s">
        <v>12</v>
      </c>
      <c r="B311">
        <v>10.49</v>
      </c>
      <c r="C311" s="1">
        <v>27.27</v>
      </c>
      <c r="D311" s="1">
        <v>11.34</v>
      </c>
      <c r="E311" s="1">
        <v>15.18</v>
      </c>
      <c r="H311">
        <f>B311-实验结果!B13</f>
        <v>-0.16000000000000014</v>
      </c>
      <c r="I311">
        <f>C311-实验结果!C13</f>
        <v>-5.3050000000000033</v>
      </c>
      <c r="J311">
        <f>D311-实验结果!D13</f>
        <v>1.5999999999999996</v>
      </c>
      <c r="K311">
        <f>E311-实验结果!E13</f>
        <v>-7.678329999999999</v>
      </c>
    </row>
    <row r="312" spans="1:11" x14ac:dyDescent="0.2">
      <c r="A312" s="1" t="s">
        <v>13</v>
      </c>
      <c r="B312">
        <v>9.8699999999999992</v>
      </c>
      <c r="C312" s="1">
        <v>21.5</v>
      </c>
      <c r="D312" s="1">
        <v>11.11</v>
      </c>
      <c r="E312" s="1">
        <v>8.2899999999999991</v>
      </c>
      <c r="H312">
        <f>B312-实验结果!B14</f>
        <v>-0.27000000000000135</v>
      </c>
      <c r="I312">
        <f>C312-实验结果!C14</f>
        <v>-8.8274299999999997</v>
      </c>
      <c r="J312">
        <f>D312-实验结果!D14</f>
        <v>2.9799999999999986</v>
      </c>
      <c r="K312">
        <f>E312-实验结果!E14</f>
        <v>-11.135000000000002</v>
      </c>
    </row>
    <row r="313" spans="1:11" x14ac:dyDescent="0.2">
      <c r="B313">
        <f>CORREL(B300:B312,实验结果!B$2:B$14)</f>
        <v>0.97524865563558527</v>
      </c>
      <c r="C313">
        <f>CORREL(C300:C312,实验结果!C$2:C$14)</f>
        <v>0.87640731924055981</v>
      </c>
      <c r="D313">
        <f>CORREL(D300:D312,实验结果!D$2:D$14)</f>
        <v>0.94562197183551933</v>
      </c>
      <c r="E313">
        <f>CORREL(E300:E312,实验结果!E$2:E$14)</f>
        <v>0.57741575470799877</v>
      </c>
    </row>
    <row r="314" spans="1:11" x14ac:dyDescent="0.2">
      <c r="B314" cm="1">
        <f t="array" ref="B314">1-SUM((B300:B312-实验结果!B$2:B$14)^2)/DEVSQ(B300:B312)</f>
        <v>0.95074451226372414</v>
      </c>
      <c r="C314" cm="1">
        <f t="array" ref="C314">1-SUM((C300:C312-实验结果!C$2:C$14)^2)/DEVSQ(C300:C312)</f>
        <v>0.73342011859036171</v>
      </c>
      <c r="D314" cm="1">
        <f t="array" ref="D314">1-SUM((D300:D312-实验结果!D$2:D$14)^2)/DEVSQ(D300:D312)</f>
        <v>0.81182705690657997</v>
      </c>
      <c r="E314" cm="1">
        <f t="array" ref="E314">1-SUM((E300:E312-实验结果!E$2:E$14)^2)/DEVSQ(E300:E312)</f>
        <v>0.15194934429418416</v>
      </c>
    </row>
    <row r="316" spans="1:11" x14ac:dyDescent="0.2">
      <c r="B316">
        <v>2.0866544</v>
      </c>
    </row>
    <row r="319" spans="1:11" x14ac:dyDescent="0.2">
      <c r="B319" s="7" t="s">
        <v>25</v>
      </c>
      <c r="C319" s="7"/>
      <c r="D319" s="7"/>
      <c r="E319" s="7"/>
    </row>
    <row r="320" spans="1:11" x14ac:dyDescent="0.2">
      <c r="A320" s="1"/>
      <c r="B320" s="1" t="s">
        <v>14</v>
      </c>
      <c r="C320" s="1" t="s">
        <v>15</v>
      </c>
      <c r="D320" s="1" t="s">
        <v>16</v>
      </c>
      <c r="E320" s="1" t="s">
        <v>17</v>
      </c>
    </row>
    <row r="321" spans="1:11" x14ac:dyDescent="0.2">
      <c r="A321" s="2" t="s">
        <v>1</v>
      </c>
      <c r="B321" s="1">
        <v>18.09</v>
      </c>
      <c r="C321" s="1">
        <v>50.11</v>
      </c>
      <c r="D321" s="1">
        <v>18.78</v>
      </c>
      <c r="E321" s="1">
        <v>27.07</v>
      </c>
      <c r="H321">
        <f>B321-实验结果!B2</f>
        <v>0.62999999999999901</v>
      </c>
      <c r="I321">
        <f>C321-实验结果!C2</f>
        <v>1.4768699999999981</v>
      </c>
      <c r="J321">
        <f>D321-实验结果!D2</f>
        <v>2.7699999999999996</v>
      </c>
      <c r="K321">
        <f>E321-实验结果!E2</f>
        <v>3.5480000000000018</v>
      </c>
    </row>
    <row r="322" spans="1:11" x14ac:dyDescent="0.2">
      <c r="A322" s="1" t="s">
        <v>2</v>
      </c>
      <c r="B322">
        <v>13.83</v>
      </c>
      <c r="C322" s="1">
        <v>35.21</v>
      </c>
      <c r="D322" s="1">
        <v>10.199999999999999</v>
      </c>
      <c r="E322" s="1">
        <v>16.59</v>
      </c>
      <c r="H322">
        <f>B322-实验结果!B3</f>
        <v>-1.0700000000000003</v>
      </c>
      <c r="I322">
        <f>C322-实验结果!C3</f>
        <v>-0.36599999999999966</v>
      </c>
      <c r="J322">
        <f>D322-实验结果!D3</f>
        <v>-1.6600000000000001</v>
      </c>
      <c r="K322">
        <f>E322-实验结果!E3</f>
        <v>1.7460000000000004</v>
      </c>
    </row>
    <row r="323" spans="1:11" x14ac:dyDescent="0.2">
      <c r="A323" s="1" t="s">
        <v>3</v>
      </c>
      <c r="B323">
        <v>11.6</v>
      </c>
      <c r="C323" s="1">
        <v>26.52</v>
      </c>
      <c r="D323" s="1">
        <v>9.0399999999999991</v>
      </c>
      <c r="E323" s="1">
        <v>5.38</v>
      </c>
      <c r="H323">
        <f>B323-实验结果!B4</f>
        <v>0.63999999999999879</v>
      </c>
      <c r="I323">
        <f>C323-实验结果!C4</f>
        <v>-0.53932999999999964</v>
      </c>
      <c r="J323">
        <f>D323-实验结果!D4</f>
        <v>1.6399999999999988</v>
      </c>
      <c r="K323">
        <f>E323-实验结果!E4</f>
        <v>-4.45</v>
      </c>
    </row>
    <row r="324" spans="1:11" x14ac:dyDescent="0.2">
      <c r="A324" s="1" t="s">
        <v>4</v>
      </c>
      <c r="B324">
        <v>10.98</v>
      </c>
      <c r="C324" s="1">
        <v>39.25</v>
      </c>
      <c r="D324" s="1">
        <v>11.63</v>
      </c>
      <c r="E324" s="1">
        <v>25.25</v>
      </c>
      <c r="H324">
        <f>B324-实验结果!B5</f>
        <v>-0.27999999999999936</v>
      </c>
      <c r="I324">
        <f>C324-实验结果!C5</f>
        <v>0.80400000000000205</v>
      </c>
      <c r="J324">
        <f>D324-实验结果!D5</f>
        <v>2.1300000000000008</v>
      </c>
      <c r="K324">
        <f>E324-实验结果!E5</f>
        <v>0.5519999999999996</v>
      </c>
    </row>
    <row r="325" spans="1:11" x14ac:dyDescent="0.2">
      <c r="A325" s="1" t="s">
        <v>5</v>
      </c>
      <c r="B325">
        <v>9.18</v>
      </c>
      <c r="C325" s="1">
        <v>32.159999999999997</v>
      </c>
      <c r="D325" s="1">
        <v>6.17</v>
      </c>
      <c r="E325" s="1">
        <v>25.58</v>
      </c>
      <c r="H325">
        <f>B325-实验结果!B6</f>
        <v>1.29</v>
      </c>
      <c r="I325">
        <f>C325-实验结果!C6</f>
        <v>5.7779999999999951</v>
      </c>
      <c r="J325">
        <f>D325-实验结果!D6</f>
        <v>-8.9999999999999858E-2</v>
      </c>
      <c r="K325">
        <f>E325-实验结果!E6</f>
        <v>4.9659999999999975</v>
      </c>
    </row>
    <row r="326" spans="1:11" x14ac:dyDescent="0.2">
      <c r="A326" s="1" t="s">
        <v>6</v>
      </c>
      <c r="B326">
        <v>8.27</v>
      </c>
      <c r="C326" s="1">
        <v>29.59</v>
      </c>
      <c r="D326" s="1">
        <v>5.4</v>
      </c>
      <c r="E326" s="1">
        <v>24</v>
      </c>
      <c r="H326">
        <f>B326-实验结果!B7</f>
        <v>0.61999999999999922</v>
      </c>
      <c r="I326">
        <f>C326-实验结果!C7</f>
        <v>1.9780000000000015</v>
      </c>
      <c r="J326">
        <f>D326-实验结果!D7</f>
        <v>-0.47999999999999954</v>
      </c>
      <c r="K326">
        <f>E326-实验结果!E7</f>
        <v>6.6580000000000013</v>
      </c>
    </row>
    <row r="327" spans="1:11" x14ac:dyDescent="0.2">
      <c r="A327" s="1" t="s">
        <v>7</v>
      </c>
      <c r="B327">
        <v>7.62</v>
      </c>
      <c r="C327" s="1">
        <v>26.96</v>
      </c>
      <c r="D327" s="1">
        <v>4.95</v>
      </c>
      <c r="E327" s="1">
        <v>21.73</v>
      </c>
      <c r="H327">
        <f>B327-实验结果!B8</f>
        <v>0</v>
      </c>
      <c r="I327">
        <f>C327-实验结果!C8</f>
        <v>8.0040000000000013</v>
      </c>
      <c r="J327">
        <f>D327-实验结果!D8</f>
        <v>-0.72999999999999954</v>
      </c>
      <c r="K327">
        <f>E327-实验结果!E8</f>
        <v>7.4920000000000009</v>
      </c>
    </row>
    <row r="328" spans="1:11" x14ac:dyDescent="0.2">
      <c r="A328" s="1" t="s">
        <v>8</v>
      </c>
      <c r="B328">
        <v>7.12</v>
      </c>
      <c r="C328" s="1">
        <v>24.39</v>
      </c>
      <c r="D328" s="1">
        <v>4.74</v>
      </c>
      <c r="E328" s="1">
        <v>19.34</v>
      </c>
      <c r="H328">
        <f>B328-实验结果!B9</f>
        <v>-0.37999999999999989</v>
      </c>
      <c r="I328">
        <f>C328-实验结果!C9</f>
        <v>4.1350000000000016</v>
      </c>
      <c r="J328">
        <f>D328-实验结果!D9</f>
        <v>-0.79999999999999982</v>
      </c>
      <c r="K328">
        <f>E328-实验结果!E9</f>
        <v>7.6560000000000006</v>
      </c>
    </row>
    <row r="329" spans="1:11" x14ac:dyDescent="0.2">
      <c r="A329" s="1" t="s">
        <v>9</v>
      </c>
      <c r="B329">
        <v>6.7</v>
      </c>
      <c r="C329" s="1">
        <v>22.02</v>
      </c>
      <c r="D329" s="1">
        <v>4.51</v>
      </c>
      <c r="E329" s="1">
        <v>17.04</v>
      </c>
      <c r="H329">
        <f>B329-实验结果!B10</f>
        <v>-0.75</v>
      </c>
      <c r="I329">
        <f>C329-实验结果!C10</f>
        <v>0.8539999999999992</v>
      </c>
      <c r="J329">
        <f>D329-实验结果!D10</f>
        <v>-0.95000000000000018</v>
      </c>
      <c r="K329">
        <f>E329-实验结果!E10</f>
        <v>4.5799999999999983</v>
      </c>
    </row>
    <row r="330" spans="1:11" x14ac:dyDescent="0.2">
      <c r="A330" s="1" t="s">
        <v>10</v>
      </c>
      <c r="B330">
        <v>12.91</v>
      </c>
      <c r="C330" s="1">
        <v>39.25</v>
      </c>
      <c r="D330" s="1">
        <v>14.7</v>
      </c>
      <c r="E330" s="1">
        <v>25.74</v>
      </c>
      <c r="H330">
        <f>B330-实验结果!B11</f>
        <v>0.73000000000000043</v>
      </c>
      <c r="I330">
        <f>C330-实验结果!C11</f>
        <v>-3.1814299999999989</v>
      </c>
      <c r="J330">
        <f>D330-实验结果!D11</f>
        <v>3.2399999999999984</v>
      </c>
      <c r="K330">
        <f>E330-实验结果!E11</f>
        <v>-4.3881100000000011</v>
      </c>
    </row>
    <row r="331" spans="1:11" x14ac:dyDescent="0.2">
      <c r="A331" s="1" t="s">
        <v>11</v>
      </c>
      <c r="B331">
        <v>11.43</v>
      </c>
      <c r="C331" s="1">
        <v>33.549999999999997</v>
      </c>
      <c r="D331" s="1">
        <v>11.89</v>
      </c>
      <c r="E331" s="1">
        <v>22.8</v>
      </c>
      <c r="H331">
        <f>B331-实验结果!B12</f>
        <v>-0.15000000000000036</v>
      </c>
      <c r="I331">
        <f>C331-实验结果!C12</f>
        <v>-4.3500000000000014</v>
      </c>
      <c r="J331">
        <f>D331-实验结果!D12</f>
        <v>1.1100000000000012</v>
      </c>
      <c r="K331">
        <f>E331-实验结果!E12</f>
        <v>-5.7940000000000005</v>
      </c>
    </row>
    <row r="332" spans="1:11" x14ac:dyDescent="0.2">
      <c r="A332" s="1" t="s">
        <v>12</v>
      </c>
      <c r="B332">
        <v>10.69</v>
      </c>
      <c r="C332" s="1">
        <v>29.33</v>
      </c>
      <c r="D332" s="1">
        <v>11.47</v>
      </c>
      <c r="E332" s="1">
        <v>17.95</v>
      </c>
      <c r="H332">
        <f>B332-实验结果!B13</f>
        <v>3.9999999999999147E-2</v>
      </c>
      <c r="I332">
        <f>C332-实验结果!C13</f>
        <v>-3.2450000000000045</v>
      </c>
      <c r="J332">
        <f>D332-实验结果!D13</f>
        <v>1.7300000000000004</v>
      </c>
      <c r="K332">
        <f>E332-实验结果!E13</f>
        <v>-4.9083299999999994</v>
      </c>
    </row>
    <row r="333" spans="1:11" x14ac:dyDescent="0.2">
      <c r="A333" s="1" t="s">
        <v>13</v>
      </c>
      <c r="B333">
        <v>10.17</v>
      </c>
      <c r="C333" s="1">
        <v>24.96</v>
      </c>
      <c r="D333" s="1">
        <v>11.25</v>
      </c>
      <c r="E333" s="1">
        <v>12.59</v>
      </c>
      <c r="H333">
        <f>B333-实验结果!B14</f>
        <v>2.9999999999999361E-2</v>
      </c>
      <c r="I333">
        <f>C333-实验结果!C14</f>
        <v>-5.3674299999999988</v>
      </c>
      <c r="J333">
        <f>D333-实验结果!D14</f>
        <v>3.1199999999999992</v>
      </c>
      <c r="K333">
        <f>E333-实验结果!E14</f>
        <v>-6.8350000000000009</v>
      </c>
    </row>
    <row r="334" spans="1:11" x14ac:dyDescent="0.2">
      <c r="B334">
        <f>CORREL(B321:B333,实验结果!B$2:B$14)</f>
        <v>0.97764354802584208</v>
      </c>
      <c r="C334">
        <f>CORREL(C321:C333,实验结果!C$2:C$14)</f>
        <v>0.89893957259397472</v>
      </c>
      <c r="D334">
        <f>CORREL(D321:D333,实验结果!D$2:D$14)</f>
        <v>0.94280984277265922</v>
      </c>
      <c r="E334">
        <f>CORREL(E321:E333,实验结果!E$2:E$14)</f>
        <v>0.63497519447469342</v>
      </c>
    </row>
    <row r="335" spans="1:11" x14ac:dyDescent="0.2">
      <c r="B335" cm="1">
        <f t="array" ref="B335">1-SUM((B321:B333-实验结果!B$2:B$14)^2)/DEVSQ(B321:B333)</f>
        <v>0.95452428985592264</v>
      </c>
      <c r="C335" cm="1">
        <f t="array" ref="C335">1-SUM((C321:C333-实验结果!C$2:C$14)^2)/DEVSQ(C321:C333)</f>
        <v>0.73522690997517492</v>
      </c>
      <c r="D335" cm="1">
        <f t="array" ref="D335">1-SUM((D321:D333-实验结果!D$2:D$14)^2)/DEVSQ(D321:D333)</f>
        <v>0.80437316575507545</v>
      </c>
      <c r="E335" cm="1">
        <f t="array" ref="E335">1-SUM((E321:E333-实验结果!E$2:E$14)^2)/DEVSQ(E321:E333)</f>
        <v>0.21202601315948177</v>
      </c>
    </row>
    <row r="337" spans="1:23" x14ac:dyDescent="0.2">
      <c r="B337">
        <v>2.0866544</v>
      </c>
    </row>
    <row r="338" spans="1:23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23" x14ac:dyDescent="0.2">
      <c r="B339" s="7" t="s">
        <v>35</v>
      </c>
      <c r="C339" s="7"/>
      <c r="D339" s="7"/>
      <c r="E339" s="7"/>
    </row>
    <row r="340" spans="1:23" x14ac:dyDescent="0.2">
      <c r="A340" s="1"/>
      <c r="B340" s="1" t="s">
        <v>14</v>
      </c>
      <c r="C340" s="1" t="s">
        <v>15</v>
      </c>
      <c r="D340" s="1" t="s">
        <v>16</v>
      </c>
      <c r="E340" s="1" t="s">
        <v>17</v>
      </c>
      <c r="M340">
        <v>1</v>
      </c>
      <c r="O340">
        <v>0</v>
      </c>
      <c r="Q340">
        <v>0</v>
      </c>
      <c r="R340">
        <v>1</v>
      </c>
    </row>
    <row r="341" spans="1:23" x14ac:dyDescent="0.2">
      <c r="A341" s="2" t="s">
        <v>1</v>
      </c>
      <c r="B341" s="1">
        <v>18.73</v>
      </c>
      <c r="C341" s="1">
        <v>50.45</v>
      </c>
      <c r="D341" s="1">
        <v>16.34</v>
      </c>
      <c r="E341" s="1">
        <v>24.03</v>
      </c>
      <c r="H341">
        <f>B341-实验结果!B2</f>
        <v>1.2699999999999996</v>
      </c>
      <c r="I341">
        <f>C341-实验结果!C2</f>
        <v>1.8168700000000015</v>
      </c>
      <c r="J341">
        <f>D341-实验结果!D2</f>
        <v>0.32999999999999829</v>
      </c>
      <c r="K341">
        <f>E341-实验结果!E2</f>
        <v>0.50800000000000267</v>
      </c>
      <c r="M341" s="1">
        <v>16.34</v>
      </c>
      <c r="N341" s="1">
        <v>16.53</v>
      </c>
      <c r="O341">
        <v>17.11</v>
      </c>
      <c r="Q341">
        <v>18.79</v>
      </c>
      <c r="R341" s="1">
        <v>18.73</v>
      </c>
      <c r="T341">
        <f>H341/实验结果!$B$2*100</f>
        <v>7.2737686139747977</v>
      </c>
      <c r="U341">
        <f>I341/实验结果!C2*100</f>
        <v>3.7358689436604253</v>
      </c>
      <c r="V341">
        <f>J341/实验结果!D2*100</f>
        <v>2.0612117426608263</v>
      </c>
      <c r="W341">
        <f>K341/实验结果!E2*100</f>
        <v>2.1596802992942892</v>
      </c>
    </row>
    <row r="342" spans="1:23" x14ac:dyDescent="0.2">
      <c r="A342" s="1" t="s">
        <v>2</v>
      </c>
      <c r="B342">
        <v>13.77</v>
      </c>
      <c r="C342" s="1">
        <v>34.65</v>
      </c>
      <c r="D342" s="1">
        <v>10.42</v>
      </c>
      <c r="E342" s="1">
        <v>14.71</v>
      </c>
      <c r="H342">
        <f>B342-实验结果!B3</f>
        <v>-1.1300000000000008</v>
      </c>
      <c r="I342">
        <f>C342-实验结果!C3</f>
        <v>-0.92600000000000193</v>
      </c>
      <c r="J342">
        <f>D342-实验结果!D3</f>
        <v>-1.4399999999999995</v>
      </c>
      <c r="K342">
        <f>E342-实验结果!E3</f>
        <v>-0.13399999999999856</v>
      </c>
      <c r="M342" s="1">
        <v>10.42</v>
      </c>
      <c r="N342" s="1">
        <v>9.31</v>
      </c>
      <c r="O342">
        <v>10.42</v>
      </c>
      <c r="Q342">
        <v>13.91</v>
      </c>
      <c r="R342">
        <v>13.77</v>
      </c>
      <c r="T342">
        <f>H342/实验结果!$B3*100</f>
        <v>-7.5838926174496697</v>
      </c>
      <c r="U342">
        <f>I342/实验结果!C3*100</f>
        <v>-2.6028783449516584</v>
      </c>
      <c r="V342">
        <f>J342/实验结果!D3*100</f>
        <v>-12.14165261382799</v>
      </c>
      <c r="W342">
        <f>K342/实验结果!E3*100</f>
        <v>-0.90272163837239672</v>
      </c>
    </row>
    <row r="343" spans="1:23" x14ac:dyDescent="0.2">
      <c r="A343" s="1" t="s">
        <v>3</v>
      </c>
      <c r="B343">
        <v>11.73</v>
      </c>
      <c r="C343" s="1">
        <v>26.05</v>
      </c>
      <c r="D343" s="1">
        <v>8.56</v>
      </c>
      <c r="E343" s="1">
        <v>9.36</v>
      </c>
      <c r="H343">
        <f>B343-实验结果!B4</f>
        <v>0.76999999999999957</v>
      </c>
      <c r="I343">
        <f>C343-实验结果!C4</f>
        <v>-1.0093299999999985</v>
      </c>
      <c r="J343">
        <f>D343-实验结果!D4</f>
        <v>1.1600000000000001</v>
      </c>
      <c r="K343">
        <f>E343-实验结果!E4</f>
        <v>-0.47000000000000064</v>
      </c>
      <c r="M343" s="1">
        <v>8.56</v>
      </c>
      <c r="N343" s="1">
        <v>7.03</v>
      </c>
      <c r="O343">
        <v>8.31</v>
      </c>
      <c r="Q343">
        <v>11.94</v>
      </c>
      <c r="R343">
        <v>11.73</v>
      </c>
      <c r="T343">
        <f>H343/实验结果!$B4*100</f>
        <v>7.0255474452554703</v>
      </c>
      <c r="U343">
        <f>I343/实验结果!C4*100</f>
        <v>-3.730062791650786</v>
      </c>
      <c r="V343">
        <f>J343/实验结果!D4*100</f>
        <v>15.675675675675677</v>
      </c>
      <c r="W343">
        <f>K343/实验结果!E4*100</f>
        <v>-4.7812817904374434</v>
      </c>
    </row>
    <row r="344" spans="1:23" x14ac:dyDescent="0.2">
      <c r="A344" s="1" t="s">
        <v>4</v>
      </c>
      <c r="B344">
        <v>10.72</v>
      </c>
      <c r="C344" s="1">
        <v>39.11</v>
      </c>
      <c r="D344" s="1">
        <v>9.15</v>
      </c>
      <c r="E344" s="1">
        <v>23.89</v>
      </c>
      <c r="H344">
        <f>B344-实验结果!B5</f>
        <v>-0.53999999999999915</v>
      </c>
      <c r="I344">
        <f>C344-实验结果!C5</f>
        <v>0.66400000000000148</v>
      </c>
      <c r="J344">
        <f>D344-实验结果!D5</f>
        <v>-0.34999999999999964</v>
      </c>
      <c r="K344">
        <f>E344-实验结果!E5</f>
        <v>-0.80799999999999983</v>
      </c>
      <c r="M344" s="1">
        <v>9.15</v>
      </c>
      <c r="N344" s="1">
        <v>10.89</v>
      </c>
      <c r="O344">
        <v>10.130000000000001</v>
      </c>
      <c r="Q344">
        <v>10.72</v>
      </c>
      <c r="R344">
        <v>10.72</v>
      </c>
      <c r="T344">
        <f>H344/实验结果!$B5*100</f>
        <v>-4.7957371225577186</v>
      </c>
      <c r="U344">
        <f>I344/实验结果!C5*100</f>
        <v>1.72709774748999</v>
      </c>
      <c r="V344">
        <f>J344/实验结果!D5*100</f>
        <v>-3.6842105263157858</v>
      </c>
      <c r="W344">
        <f>K344/实验结果!E5*100</f>
        <v>-3.2715199611304548</v>
      </c>
    </row>
    <row r="345" spans="1:23" x14ac:dyDescent="0.2">
      <c r="A345" s="1" t="s">
        <v>5</v>
      </c>
      <c r="B345">
        <v>8.86</v>
      </c>
      <c r="C345" s="1">
        <v>30.92</v>
      </c>
      <c r="D345" s="1">
        <v>6.69</v>
      </c>
      <c r="E345" s="1">
        <v>20.78</v>
      </c>
      <c r="H345">
        <f>B345-实验结果!B6</f>
        <v>0.96999999999999975</v>
      </c>
      <c r="I345">
        <f>C345-实验结果!C6</f>
        <v>4.5380000000000003</v>
      </c>
      <c r="J345">
        <f>D345-实验结果!D6</f>
        <v>0.4300000000000006</v>
      </c>
      <c r="K345">
        <f>E345-实验结果!E6</f>
        <v>0.16600000000000037</v>
      </c>
      <c r="M345" s="1">
        <v>6.69</v>
      </c>
      <c r="N345" s="1">
        <v>7.89</v>
      </c>
      <c r="O345">
        <v>7.35</v>
      </c>
      <c r="Q345">
        <v>8.8699999999999992</v>
      </c>
      <c r="R345">
        <v>8.86</v>
      </c>
      <c r="T345">
        <f>H345/实验结果!$B6*100</f>
        <v>12.294043092522177</v>
      </c>
      <c r="U345">
        <f>I345/实验结果!C6*100</f>
        <v>17.201121977105601</v>
      </c>
      <c r="V345">
        <f>J345/实验结果!D6*100</f>
        <v>6.8690095846645471</v>
      </c>
      <c r="W345">
        <f>K345/实验结果!E6*100</f>
        <v>0.80527796643058291</v>
      </c>
    </row>
    <row r="346" spans="1:23" x14ac:dyDescent="0.2">
      <c r="A346" s="1" t="s">
        <v>6</v>
      </c>
      <c r="B346">
        <v>8.14</v>
      </c>
      <c r="C346" s="1">
        <v>26.09</v>
      </c>
      <c r="D346" s="1">
        <v>5.95</v>
      </c>
      <c r="E346" s="1">
        <v>17.39</v>
      </c>
      <c r="H346">
        <f>B346-实验结果!B7</f>
        <v>0.49000000000000021</v>
      </c>
      <c r="I346">
        <f>C346-实验结果!C7</f>
        <v>-1.5219999999999985</v>
      </c>
      <c r="J346">
        <f>D346-实验结果!D7</f>
        <v>7.0000000000000284E-2</v>
      </c>
      <c r="K346">
        <f>E346-实验结果!E7</f>
        <v>4.8000000000001819E-2</v>
      </c>
      <c r="M346" s="1">
        <v>5.95</v>
      </c>
      <c r="N346" s="1">
        <v>6.99</v>
      </c>
      <c r="O346">
        <v>6.51</v>
      </c>
      <c r="Q346">
        <v>8.16</v>
      </c>
      <c r="R346">
        <v>8.14</v>
      </c>
      <c r="T346">
        <f>H346/实验结果!$B7*100</f>
        <v>6.4052287581699368</v>
      </c>
      <c r="U346">
        <f>I346/实验结果!C7*100</f>
        <v>-5.5120961900622865</v>
      </c>
      <c r="V346">
        <f>J346/实验结果!D7*100</f>
        <v>1.1904761904761954</v>
      </c>
      <c r="W346">
        <f>K346/实验结果!E7*100</f>
        <v>0.27678468458079708</v>
      </c>
    </row>
    <row r="347" spans="1:23" x14ac:dyDescent="0.2">
      <c r="A347" s="1" t="s">
        <v>7</v>
      </c>
      <c r="B347">
        <v>7.63</v>
      </c>
      <c r="C347" s="1">
        <v>22.21</v>
      </c>
      <c r="D347" s="1">
        <v>5.49</v>
      </c>
      <c r="E347" s="1">
        <v>14.53</v>
      </c>
      <c r="H347">
        <f>B347-实验结果!B8</f>
        <v>9.9999999999997868E-3</v>
      </c>
      <c r="I347">
        <f>C347-实验结果!C8</f>
        <v>3.2540000000000013</v>
      </c>
      <c r="J347">
        <f>D347-实验结果!D8</f>
        <v>-0.1899999999999995</v>
      </c>
      <c r="K347">
        <f>E347-实验结果!E8</f>
        <v>0.29199999999999982</v>
      </c>
      <c r="M347" s="1">
        <v>5.49</v>
      </c>
      <c r="N347" s="1">
        <v>6.42</v>
      </c>
      <c r="O347">
        <v>5.99</v>
      </c>
      <c r="Q347">
        <v>7.66</v>
      </c>
      <c r="R347">
        <v>7.63</v>
      </c>
      <c r="T347">
        <f>H347/实验结果!$B8*100</f>
        <v>0.13123359580052213</v>
      </c>
      <c r="U347">
        <f>I347/实验结果!C8*100</f>
        <v>17.166068790884161</v>
      </c>
      <c r="V347">
        <f>J347/实验结果!D8*100</f>
        <v>-3.3450704225352026</v>
      </c>
      <c r="W347">
        <f>K347/实验结果!E8*100</f>
        <v>2.0508498384604565</v>
      </c>
    </row>
    <row r="348" spans="1:23" x14ac:dyDescent="0.2">
      <c r="A348" s="1" t="s">
        <v>8</v>
      </c>
      <c r="B348">
        <v>7.24</v>
      </c>
      <c r="C348" s="1">
        <v>19.16</v>
      </c>
      <c r="D348" s="1">
        <v>5.15</v>
      </c>
      <c r="E348" s="1">
        <v>12.38</v>
      </c>
      <c r="H348">
        <f>B348-实验结果!B9</f>
        <v>-0.25999999999999979</v>
      </c>
      <c r="I348">
        <f>C348-实验结果!C9</f>
        <v>-1.0949999999999989</v>
      </c>
      <c r="J348">
        <f>D348-实验结果!D9</f>
        <v>-0.38999999999999968</v>
      </c>
      <c r="K348">
        <f>E348-实验结果!E9</f>
        <v>0.69600000000000151</v>
      </c>
      <c r="M348" s="1">
        <v>5.15</v>
      </c>
      <c r="N348" s="1">
        <v>6.01</v>
      </c>
      <c r="O348">
        <v>5.6</v>
      </c>
      <c r="Q348">
        <v>7.29</v>
      </c>
      <c r="R348">
        <v>7.24</v>
      </c>
      <c r="T348">
        <f>H348/实验结果!$B9*100</f>
        <v>-3.4666666666666637</v>
      </c>
      <c r="U348">
        <f>I348/实验结果!C9*100</f>
        <v>-5.4060725746729146</v>
      </c>
      <c r="V348">
        <f>J348/实验结果!D9*100</f>
        <v>-7.0397111913357344</v>
      </c>
      <c r="W348">
        <f>K348/实验结果!E9*100</f>
        <v>5.9568640876412315</v>
      </c>
    </row>
    <row r="349" spans="1:23" x14ac:dyDescent="0.2">
      <c r="A349" s="1" t="s">
        <v>9</v>
      </c>
      <c r="B349">
        <v>6.95</v>
      </c>
      <c r="C349" s="1">
        <v>16.82</v>
      </c>
      <c r="D349" s="1">
        <v>4.8899999999999997</v>
      </c>
      <c r="E349" s="1">
        <v>10.87</v>
      </c>
      <c r="H349">
        <f>B349-实验结果!B10</f>
        <v>-0.5</v>
      </c>
      <c r="I349">
        <f>C349-实验结果!C10</f>
        <v>-4.3460000000000001</v>
      </c>
      <c r="J349">
        <f>D349-实验结果!D10</f>
        <v>-0.57000000000000028</v>
      </c>
      <c r="K349">
        <f>E349-实验结果!E10</f>
        <v>-1.5900000000000016</v>
      </c>
      <c r="M349" s="1">
        <v>4.8899999999999997</v>
      </c>
      <c r="N349" s="1">
        <v>5.69</v>
      </c>
      <c r="O349">
        <v>5.31</v>
      </c>
      <c r="Q349">
        <v>7</v>
      </c>
      <c r="R349">
        <v>6.95</v>
      </c>
      <c r="T349">
        <f>H349/实验结果!$B10*100</f>
        <v>-6.7114093959731544</v>
      </c>
      <c r="U349">
        <f>I349/实验结果!C10*100</f>
        <v>-20.532930171029008</v>
      </c>
      <c r="V349">
        <f>J349/实验结果!D10*100</f>
        <v>-10.439560439560445</v>
      </c>
      <c r="W349">
        <f>K349/实验结果!E10*100</f>
        <v>-12.760834670947045</v>
      </c>
    </row>
    <row r="350" spans="1:23" x14ac:dyDescent="0.2">
      <c r="A350" s="1" t="s">
        <v>10</v>
      </c>
      <c r="B350">
        <v>12.91</v>
      </c>
      <c r="C350" s="1">
        <v>39.11</v>
      </c>
      <c r="D350" s="1">
        <v>11.12</v>
      </c>
      <c r="E350" s="1">
        <v>30.62</v>
      </c>
      <c r="H350">
        <f>B350-实验结果!B11</f>
        <v>0.73000000000000043</v>
      </c>
      <c r="I350">
        <f>C350-实验结果!C11</f>
        <v>-3.3214299999999994</v>
      </c>
      <c r="J350">
        <f>D350-实验结果!D11</f>
        <v>-0.34000000000000163</v>
      </c>
      <c r="K350">
        <f>E350-实验结果!E11</f>
        <v>0.49189000000000149</v>
      </c>
      <c r="M350" s="1">
        <v>11.12</v>
      </c>
      <c r="N350" s="1">
        <v>10.41</v>
      </c>
      <c r="O350">
        <v>10.02</v>
      </c>
      <c r="Q350">
        <v>12.83</v>
      </c>
      <c r="R350">
        <v>12.91</v>
      </c>
      <c r="T350">
        <f>H350/实验结果!$B11*100</f>
        <v>5.993431855500825</v>
      </c>
      <c r="U350">
        <f>I350/实验结果!C11*100</f>
        <v>-7.82775880991991</v>
      </c>
      <c r="V350">
        <f>J350/实验结果!D11*100</f>
        <v>-2.9668411867364886</v>
      </c>
      <c r="W350">
        <f>K350/实验结果!E11*100</f>
        <v>1.6326613252540616</v>
      </c>
    </row>
    <row r="351" spans="1:23" x14ac:dyDescent="0.2">
      <c r="A351" s="1" t="s">
        <v>11</v>
      </c>
      <c r="B351">
        <v>11.46</v>
      </c>
      <c r="C351" s="1">
        <v>35.619999999999997</v>
      </c>
      <c r="D351" s="1">
        <v>10.52</v>
      </c>
      <c r="E351" s="1">
        <v>27.93</v>
      </c>
      <c r="H351">
        <f>B351-实验结果!B12</f>
        <v>-0.11999999999999922</v>
      </c>
      <c r="I351">
        <f>C351-实验结果!C12</f>
        <v>-2.2800000000000011</v>
      </c>
      <c r="J351">
        <f>D351-实验结果!D12</f>
        <v>-0.25999999999999979</v>
      </c>
      <c r="K351">
        <f>E351-实验结果!E12</f>
        <v>-0.66400000000000148</v>
      </c>
      <c r="M351" s="1">
        <v>10.52</v>
      </c>
      <c r="N351" s="1">
        <v>9.67</v>
      </c>
      <c r="O351">
        <v>9.33</v>
      </c>
      <c r="Q351">
        <v>11.36</v>
      </c>
      <c r="R351">
        <v>11.46</v>
      </c>
      <c r="T351">
        <f>H351/实验结果!$B12*100</f>
        <v>-1.0362694300518067</v>
      </c>
      <c r="U351">
        <f>I351/实验结果!C12*100</f>
        <v>-6.0158311345646469</v>
      </c>
      <c r="V351">
        <f>J351/实验结果!D12*100</f>
        <v>-2.4118738404452675</v>
      </c>
      <c r="W351">
        <f>K351/实验结果!E12*100</f>
        <v>-2.3221654892634871</v>
      </c>
    </row>
    <row r="352" spans="1:23" x14ac:dyDescent="0.2">
      <c r="A352" s="1" t="s">
        <v>12</v>
      </c>
      <c r="B352">
        <v>10.78</v>
      </c>
      <c r="C352" s="1">
        <v>31.18</v>
      </c>
      <c r="D352" s="1">
        <v>10.34</v>
      </c>
      <c r="E352" s="1">
        <v>22.93</v>
      </c>
      <c r="H352">
        <f>B352-实验结果!B13</f>
        <v>0.12999999999999901</v>
      </c>
      <c r="I352">
        <f>C352-实验结果!C13</f>
        <v>-1.3950000000000031</v>
      </c>
      <c r="J352">
        <f>D352-实验结果!D13</f>
        <v>0.59999999999999964</v>
      </c>
      <c r="K352">
        <f>E352-实验结果!E13</f>
        <v>7.1670000000001011E-2</v>
      </c>
      <c r="M352" s="1">
        <v>10.34</v>
      </c>
      <c r="N352" s="1">
        <v>9.4600000000000009</v>
      </c>
      <c r="O352">
        <v>9.1199999999999992</v>
      </c>
      <c r="Q352">
        <v>10.7</v>
      </c>
      <c r="R352">
        <v>10.78</v>
      </c>
      <c r="T352">
        <f>H352/实验结果!$B13*100</f>
        <v>1.2206572769952957</v>
      </c>
      <c r="U352">
        <f>I352/实验结果!C13*100</f>
        <v>-4.2824251726784439</v>
      </c>
      <c r="V352">
        <f>J352/实验结果!D13*100</f>
        <v>6.1601642710472237</v>
      </c>
      <c r="W352">
        <f>K352/实验结果!E13*100</f>
        <v>0.31353996551804536</v>
      </c>
    </row>
    <row r="353" spans="1:23" x14ac:dyDescent="0.2">
      <c r="A353" s="1" t="s">
        <v>13</v>
      </c>
      <c r="B353">
        <v>10.220000000000001</v>
      </c>
      <c r="C353" s="1">
        <v>26.37</v>
      </c>
      <c r="D353" s="1">
        <v>10.23</v>
      </c>
      <c r="E353" s="1">
        <v>17.3</v>
      </c>
      <c r="H353">
        <f>B353-实验结果!B14</f>
        <v>8.0000000000000071E-2</v>
      </c>
      <c r="I353">
        <f>C353-实验结果!C14</f>
        <v>-3.9574299999999987</v>
      </c>
      <c r="J353">
        <f>D353-实验结果!D14</f>
        <v>2.0999999999999996</v>
      </c>
      <c r="K353">
        <f>E353-实验结果!E14</f>
        <v>-2.125</v>
      </c>
      <c r="M353" s="1">
        <v>10.23</v>
      </c>
      <c r="N353" s="1">
        <v>9.32</v>
      </c>
      <c r="O353">
        <v>9.01</v>
      </c>
      <c r="Q353">
        <v>10.15</v>
      </c>
      <c r="R353">
        <v>10.220000000000001</v>
      </c>
      <c r="T353">
        <f>H353/实验结果!$B14*100</f>
        <v>0.78895463510848196</v>
      </c>
      <c r="U353">
        <f>I353/实验结果!C14*100</f>
        <v>-13.049012065974594</v>
      </c>
      <c r="V353">
        <f>J353/实验结果!D14*100</f>
        <v>25.830258302583019</v>
      </c>
      <c r="W353">
        <f>K353/实验结果!E14*100</f>
        <v>-10.939510939510939</v>
      </c>
    </row>
    <row r="354" spans="1:23" x14ac:dyDescent="0.2">
      <c r="B354">
        <f>CORREL(B341:B353,实验结果!B$2:B$14)</f>
        <v>0.97802477328285797</v>
      </c>
      <c r="C354">
        <f>CORREL(C341:C353,实验结果!C$2:C$14)</f>
        <v>0.95749310692902789</v>
      </c>
      <c r="D354">
        <f>CORREL(D341:D353,实验结果!D$2:D$14)</f>
        <v>0.96278163026283581</v>
      </c>
      <c r="E354">
        <f>CORREL(E341:E353,实验结果!E$2:E$14)</f>
        <v>0.99197800273259717</v>
      </c>
      <c r="M354">
        <v>0.96278163026283581</v>
      </c>
      <c r="O354">
        <v>0.95185323249831977</v>
      </c>
      <c r="Q354">
        <v>0.97817183944755803</v>
      </c>
      <c r="R354">
        <v>0.97802477328285797</v>
      </c>
    </row>
    <row r="355" spans="1:23" x14ac:dyDescent="0.2">
      <c r="B355" cm="1">
        <f t="array" ref="B355">1-SUM((B341:B353-实验结果!B$2:B$14)^2)/DEVSQ(B341:B353)</f>
        <v>0.95364564843237343</v>
      </c>
      <c r="C355" cm="1">
        <f t="array" ref="C355">1-SUM((C341:C353-实验结果!C$2:C$14)^2)/DEVSQ(C341:C353)</f>
        <v>0.90975609936991031</v>
      </c>
      <c r="D355" cm="1">
        <f t="array" ref="D355">1-SUM((D341:D353-实验结果!D$2:D$14)^2)/DEVSQ(D341:D353)</f>
        <v>0.92527087255744045</v>
      </c>
      <c r="E355" cm="1">
        <f t="array" ref="E355">1-SUM((E341:E353-实验结果!E$2:E$14)^2)/DEVSQ(E341:E353)</f>
        <v>0.98208784851730235</v>
      </c>
      <c r="H355" cm="1">
        <f t="array" ref="H355">MAX(ABS(H341:H353))</f>
        <v>1.2699999999999996</v>
      </c>
      <c r="I355" cm="1">
        <f t="array" ref="I355">MAX(ABS(I341:I353))</f>
        <v>4.5380000000000003</v>
      </c>
      <c r="J355" cm="1">
        <f t="array" ref="J355">MAX(ABS(J341:J353))</f>
        <v>2.0999999999999996</v>
      </c>
      <c r="K355" cm="1">
        <f t="array" ref="K355">MAX(ABS(K341:K353))</f>
        <v>2.125</v>
      </c>
      <c r="M355">
        <v>0.92527087255744045</v>
      </c>
      <c r="O355">
        <v>0.89802086211191534</v>
      </c>
      <c r="Q355">
        <v>0.95317341997505634</v>
      </c>
      <c r="R355">
        <v>0.95364564843237343</v>
      </c>
    </row>
    <row r="356" spans="1:23" x14ac:dyDescent="0.2">
      <c r="H356" cm="1">
        <f t="array" ref="H356">SUM(H341:H353^2)/9</f>
        <v>0.64928888888888869</v>
      </c>
      <c r="I356" cm="1">
        <f t="array" ref="I356">SUM(I341:I353^2)/8</f>
        <v>11.630111886950003</v>
      </c>
      <c r="J356" cm="1">
        <f t="array" ref="J356">SUM(J341:J353^2)/10</f>
        <v>0.93066999999999955</v>
      </c>
      <c r="K356" cm="1">
        <f t="array" ref="K356">SUM(K341:K353^2)/10</f>
        <v>0.94810373610000143</v>
      </c>
    </row>
    <row r="357" spans="1:23" x14ac:dyDescent="0.2">
      <c r="B357">
        <v>2.0866544</v>
      </c>
      <c r="H357" cm="1">
        <f t="array" ref="H357">SUM(H341:H353^2)</f>
        <v>5.8435999999999986</v>
      </c>
      <c r="I357" cm="1">
        <f t="array" ref="I357">SUM(I341:I353^2)</f>
        <v>93.040895095600021</v>
      </c>
      <c r="J357" cm="1">
        <f t="array" ref="J357">SUM(J341:J353^2)</f>
        <v>9.3066999999999958</v>
      </c>
      <c r="K357" cm="1">
        <f t="array" ref="K357">SUM(K341:K353^2)</f>
        <v>9.4810373610000145</v>
      </c>
    </row>
    <row r="358" spans="1:23" x14ac:dyDescent="0.2">
      <c r="H358" cm="1">
        <f t="array" ref="H358">AVERAGE(ABS(H341:H353))</f>
        <v>0.53846153846153821</v>
      </c>
      <c r="I358" cm="1">
        <f t="array" ref="I358">AVERAGE(ABS(I341:I353))</f>
        <v>2.3173123076923079</v>
      </c>
      <c r="J358" cm="1">
        <f t="array" ref="J358">AVERAGE(ABS(J341:J353))</f>
        <v>0.63307692307692298</v>
      </c>
      <c r="K358" cm="1">
        <f t="array" ref="K358">AVERAGE(ABS(K341:K353))</f>
        <v>0.62035076923077004</v>
      </c>
    </row>
    <row r="359" spans="1:23" x14ac:dyDescent="0.2">
      <c r="H359">
        <f>H358/AVERAGE(B341:B353)*100</f>
        <v>5.0309041253413813</v>
      </c>
      <c r="I359">
        <f t="shared" ref="I359:K359" si="3">I358/AVERAGE(C341:C353)*100</f>
        <v>7.5740584301302354</v>
      </c>
      <c r="J359">
        <f t="shared" si="3"/>
        <v>7.1658685241619473</v>
      </c>
      <c r="K359">
        <f t="shared" si="3"/>
        <v>3.2687094682230904</v>
      </c>
    </row>
    <row r="360" spans="1:23" x14ac:dyDescent="0.2">
      <c r="B360" s="7" t="s">
        <v>36</v>
      </c>
      <c r="C360" s="7"/>
      <c r="D360" s="7"/>
      <c r="E360" s="7"/>
    </row>
    <row r="361" spans="1:23" x14ac:dyDescent="0.2">
      <c r="A361" s="1"/>
      <c r="B361" s="1" t="s">
        <v>14</v>
      </c>
      <c r="C361" s="1" t="s">
        <v>15</v>
      </c>
      <c r="D361" s="1" t="s">
        <v>16</v>
      </c>
      <c r="E361" s="1" t="s">
        <v>17</v>
      </c>
    </row>
    <row r="362" spans="1:23" x14ac:dyDescent="0.2">
      <c r="A362" s="2" t="s">
        <v>1</v>
      </c>
      <c r="B362" s="1">
        <v>18.78</v>
      </c>
      <c r="C362" s="1">
        <v>50.11</v>
      </c>
      <c r="D362" s="1">
        <v>16.46</v>
      </c>
      <c r="E362" s="1">
        <v>24.02</v>
      </c>
      <c r="H362">
        <f>B362-实验结果!B2</f>
        <v>1.3200000000000003</v>
      </c>
      <c r="I362">
        <f>C362-实验结果!C2</f>
        <v>1.4768699999999981</v>
      </c>
      <c r="J362">
        <f>D362-实验结果!D2</f>
        <v>0.44999999999999929</v>
      </c>
      <c r="K362">
        <f>E362-实验结果!E2</f>
        <v>0.49800000000000111</v>
      </c>
      <c r="M362" s="1">
        <v>17.13</v>
      </c>
      <c r="N362" s="1">
        <v>16.97</v>
      </c>
      <c r="T362">
        <f>H362/实验结果!B2*100</f>
        <v>7.5601374570446742</v>
      </c>
      <c r="U362">
        <f>I362/实验结果!C2*100</f>
        <v>3.0367570419588419</v>
      </c>
      <c r="V362">
        <f>J362/实验结果!D2*100</f>
        <v>2.8107432854465912</v>
      </c>
      <c r="W362">
        <f>K362/实验结果!E2*100</f>
        <v>2.1171669075758914</v>
      </c>
    </row>
    <row r="363" spans="1:23" x14ac:dyDescent="0.2">
      <c r="A363" s="1" t="s">
        <v>2</v>
      </c>
      <c r="B363">
        <v>13.63</v>
      </c>
      <c r="C363" s="1">
        <v>34.11</v>
      </c>
      <c r="D363" s="1">
        <v>10.38</v>
      </c>
      <c r="E363" s="1">
        <v>14.46</v>
      </c>
      <c r="H363">
        <f>B363-实验结果!B3</f>
        <v>-1.2699999999999996</v>
      </c>
      <c r="I363">
        <f>C363-实验结果!C3</f>
        <v>-1.4660000000000011</v>
      </c>
      <c r="J363">
        <f>D363-实验结果!D3</f>
        <v>-1.4799999999999986</v>
      </c>
      <c r="K363">
        <f>E363-实验结果!E3</f>
        <v>-0.38399999999999856</v>
      </c>
      <c r="M363" s="1">
        <v>9.99</v>
      </c>
      <c r="N363" s="1">
        <v>10.210000000000001</v>
      </c>
      <c r="T363">
        <f>H363/实验结果!B3*100</f>
        <v>-8.5234899328859033</v>
      </c>
      <c r="U363">
        <f>I363/实验结果!C3*100</f>
        <v>-4.1207555655498123</v>
      </c>
      <c r="V363">
        <f>J363/实验结果!D3*100</f>
        <v>-12.478920741989871</v>
      </c>
      <c r="W363">
        <f>K363/实验结果!E3*100</f>
        <v>-2.5869037995149462</v>
      </c>
    </row>
    <row r="364" spans="1:23" x14ac:dyDescent="0.2">
      <c r="A364" s="1" t="s">
        <v>3</v>
      </c>
      <c r="B364">
        <v>11.65</v>
      </c>
      <c r="C364" s="1">
        <v>25.76</v>
      </c>
      <c r="D364" s="1">
        <v>8.4600000000000009</v>
      </c>
      <c r="E364" s="1">
        <v>9.5399999999999991</v>
      </c>
      <c r="H364">
        <f>B364-实验结果!B4</f>
        <v>0.6899999999999995</v>
      </c>
      <c r="I364">
        <f>C364-实验结果!C4</f>
        <v>-1.2993299999999977</v>
      </c>
      <c r="J364">
        <f>D364-实验结果!D4</f>
        <v>1.0600000000000005</v>
      </c>
      <c r="K364">
        <f>E364-实验结果!E4</f>
        <v>-0.29000000000000092</v>
      </c>
      <c r="M364" s="1">
        <v>7.73</v>
      </c>
      <c r="N364" s="1">
        <v>8.07</v>
      </c>
      <c r="T364">
        <f>H364/实验结果!B4*100</f>
        <v>6.2956204379561997</v>
      </c>
      <c r="U364">
        <f>I364/实验结果!C4*100</f>
        <v>-4.8017818623003512</v>
      </c>
      <c r="V364">
        <f>J364/实验结果!D4*100</f>
        <v>14.32432432432433</v>
      </c>
      <c r="W364">
        <f>K364/实验结果!E4*100</f>
        <v>-2.9501525940997042</v>
      </c>
    </row>
    <row r="365" spans="1:23" x14ac:dyDescent="0.2">
      <c r="A365" s="1" t="s">
        <v>4</v>
      </c>
      <c r="B365">
        <v>10.76</v>
      </c>
      <c r="C365" s="1">
        <v>39.25</v>
      </c>
      <c r="D365" s="1">
        <v>9.1199999999999992</v>
      </c>
      <c r="E365" s="1">
        <v>23.99</v>
      </c>
      <c r="H365">
        <f>B365-实验结果!B5</f>
        <v>-0.5</v>
      </c>
      <c r="I365">
        <f>C365-实验结果!C5</f>
        <v>0.80400000000000205</v>
      </c>
      <c r="J365">
        <f>D365-实验结果!D5</f>
        <v>-0.38000000000000078</v>
      </c>
      <c r="K365">
        <f>E365-实验结果!E5</f>
        <v>-0.70800000000000196</v>
      </c>
      <c r="M365" s="1">
        <v>10.64</v>
      </c>
      <c r="N365" s="1">
        <v>10.25</v>
      </c>
      <c r="T365">
        <f>H365/实验结果!B5*100</f>
        <v>-4.4404973357015987</v>
      </c>
      <c r="U365">
        <f>I365/实验结果!C5*100</f>
        <v>2.091244862924627</v>
      </c>
      <c r="V365">
        <f>J365/实验结果!D5*100</f>
        <v>-4.000000000000008</v>
      </c>
      <c r="W365">
        <f>K365/实验结果!E5*100</f>
        <v>-2.8666288768321402</v>
      </c>
    </row>
    <row r="366" spans="1:23" x14ac:dyDescent="0.2">
      <c r="A366" s="1" t="s">
        <v>5</v>
      </c>
      <c r="B366">
        <v>8.8800000000000008</v>
      </c>
      <c r="C366" s="1">
        <v>31.41</v>
      </c>
      <c r="D366" s="1">
        <v>6.71</v>
      </c>
      <c r="E366" s="1">
        <v>20.77</v>
      </c>
      <c r="H366">
        <f>B366-实验结果!B6</f>
        <v>0.9900000000000011</v>
      </c>
      <c r="I366">
        <f>C366-实验结果!C6</f>
        <v>5.0279999999999987</v>
      </c>
      <c r="J366">
        <f>D366-实验结果!D6</f>
        <v>0.45000000000000018</v>
      </c>
      <c r="K366">
        <f>E366-实验结果!E6</f>
        <v>0.15599999999999881</v>
      </c>
      <c r="M366" s="1">
        <v>7.81</v>
      </c>
      <c r="N366" s="1">
        <v>7.57</v>
      </c>
      <c r="T366">
        <f>H366/实验结果!B6*100</f>
        <v>12.547528517110281</v>
      </c>
      <c r="U366">
        <f>I366/实验结果!C6*100</f>
        <v>19.058448942460764</v>
      </c>
      <c r="V366">
        <f>J366/实验结果!D6*100</f>
        <v>7.188498402555914</v>
      </c>
      <c r="W366">
        <f>K366/实验结果!E6*100</f>
        <v>0.75676724556126318</v>
      </c>
    </row>
    <row r="367" spans="1:23" x14ac:dyDescent="0.2">
      <c r="A367" s="1" t="s">
        <v>6</v>
      </c>
      <c r="B367">
        <v>8.17</v>
      </c>
      <c r="C367" s="1">
        <v>26.71</v>
      </c>
      <c r="D367" s="1">
        <v>5.97</v>
      </c>
      <c r="E367" s="1">
        <v>17.34</v>
      </c>
      <c r="H367">
        <f>B367-实验结果!B7</f>
        <v>0.51999999999999957</v>
      </c>
      <c r="I367">
        <f>C367-实验结果!C7</f>
        <v>-0.90199999999999747</v>
      </c>
      <c r="J367">
        <f>D367-实验结果!D7</f>
        <v>8.9999999999999858E-2</v>
      </c>
      <c r="K367">
        <f>E367-实验结果!E7</f>
        <v>-1.9999999999988916E-3</v>
      </c>
      <c r="M367" s="1">
        <v>6.94</v>
      </c>
      <c r="N367" s="1">
        <v>6.75</v>
      </c>
      <c r="T367">
        <f>H367/实验结果!B7*100</f>
        <v>6.7973856209150263</v>
      </c>
      <c r="U367">
        <f>I367/实验结果!C7*100</f>
        <v>-3.2666956395769864</v>
      </c>
      <c r="V367">
        <f>J367/实验结果!D7*100</f>
        <v>1.5306122448979567</v>
      </c>
      <c r="W367">
        <f>K367/实验结果!E7*100</f>
        <v>-1.1532695190859714E-2</v>
      </c>
    </row>
    <row r="368" spans="1:23" x14ac:dyDescent="0.2">
      <c r="A368" s="1" t="s">
        <v>7</v>
      </c>
      <c r="B368">
        <v>7.69</v>
      </c>
      <c r="C368" s="1">
        <v>22.98</v>
      </c>
      <c r="D368" s="1">
        <v>5.52</v>
      </c>
      <c r="E368" s="1">
        <v>14.46</v>
      </c>
      <c r="H368">
        <f>B368-实验结果!B8</f>
        <v>7.0000000000000284E-2</v>
      </c>
      <c r="I368">
        <f>C368-实验结果!C8</f>
        <v>4.0240000000000009</v>
      </c>
      <c r="J368">
        <f>D368-实验结果!D8</f>
        <v>-0.16000000000000014</v>
      </c>
      <c r="K368">
        <f>E368-实验结果!E8</f>
        <v>0.22200000000000131</v>
      </c>
      <c r="M368" s="1">
        <v>6.41</v>
      </c>
      <c r="N368" s="1">
        <v>6.24</v>
      </c>
      <c r="T368">
        <f>H368/实验结果!B8*100</f>
        <v>0.91863517060367839</v>
      </c>
      <c r="U368">
        <f>I368/实验结果!C8*100</f>
        <v>21.228107195610892</v>
      </c>
      <c r="V368">
        <f>J368/实验结果!D8*100</f>
        <v>-2.8169014084507067</v>
      </c>
      <c r="W368">
        <f>K368/实验结果!E8*100</f>
        <v>1.5592077538980287</v>
      </c>
    </row>
    <row r="369" spans="1:23" x14ac:dyDescent="0.2">
      <c r="A369" s="1" t="s">
        <v>8</v>
      </c>
      <c r="B369">
        <v>7.32</v>
      </c>
      <c r="C369" s="1">
        <v>20.05</v>
      </c>
      <c r="D369" s="1">
        <v>5.19</v>
      </c>
      <c r="E369" s="1">
        <v>12.26</v>
      </c>
      <c r="H369">
        <f>B369-实验结果!B9</f>
        <v>-0.17999999999999972</v>
      </c>
      <c r="I369">
        <f>C369-实验结果!C9</f>
        <v>-0.20499999999999829</v>
      </c>
      <c r="J369">
        <f>D369-实验结果!D9</f>
        <v>-0.34999999999999964</v>
      </c>
      <c r="K369">
        <f>E369-实验结果!E9</f>
        <v>0.57600000000000051</v>
      </c>
      <c r="M369" s="1">
        <v>6.03</v>
      </c>
      <c r="N369" s="1">
        <v>5.88</v>
      </c>
      <c r="T369">
        <f>H369/实验结果!B9*100</f>
        <v>-2.3999999999999964</v>
      </c>
      <c r="U369">
        <f>I369/实验结果!C9*100</f>
        <v>-1.012095778820036</v>
      </c>
      <c r="V369">
        <f>J369/实验结果!D9*100</f>
        <v>-6.3176895306859144</v>
      </c>
      <c r="W369">
        <f>K369/实验结果!E9*100</f>
        <v>4.9298185552892893</v>
      </c>
    </row>
    <row r="370" spans="1:23" x14ac:dyDescent="0.2">
      <c r="A370" s="1" t="s">
        <v>9</v>
      </c>
      <c r="B370">
        <v>7.04</v>
      </c>
      <c r="C370" s="1">
        <v>17.78</v>
      </c>
      <c r="D370" s="1">
        <v>4.93</v>
      </c>
      <c r="E370" s="1">
        <v>10.71</v>
      </c>
      <c r="H370">
        <f>B370-实验结果!B10</f>
        <v>-0.41000000000000014</v>
      </c>
      <c r="I370">
        <f>C370-实验结果!C10</f>
        <v>-3.3859999999999992</v>
      </c>
      <c r="J370">
        <f>D370-实验结果!D10</f>
        <v>-0.53000000000000025</v>
      </c>
      <c r="K370">
        <f>E370-实验结果!E10</f>
        <v>-1.75</v>
      </c>
      <c r="M370" s="1">
        <v>5.72</v>
      </c>
      <c r="N370" s="1">
        <v>5.59</v>
      </c>
      <c r="T370">
        <f>H370/实验结果!B10*100</f>
        <v>-5.503355704697988</v>
      </c>
      <c r="U370">
        <f>I370/实验结果!C10*100</f>
        <v>-15.997354247377865</v>
      </c>
      <c r="V370">
        <f>J370/实验结果!D10*100</f>
        <v>-9.7069597069597116</v>
      </c>
      <c r="W370">
        <f>K370/实验结果!E10*100</f>
        <v>-14.044943820224717</v>
      </c>
    </row>
    <row r="371" spans="1:23" x14ac:dyDescent="0.2">
      <c r="A371" s="1" t="s">
        <v>10</v>
      </c>
      <c r="B371">
        <v>12.85</v>
      </c>
      <c r="C371" s="1">
        <v>39.25</v>
      </c>
      <c r="D371" s="1">
        <v>10.6</v>
      </c>
      <c r="E371" s="1">
        <v>30.28</v>
      </c>
      <c r="H371">
        <f>B371-实验结果!B11</f>
        <v>0.66999999999999993</v>
      </c>
      <c r="I371">
        <f>C371-实验结果!C11</f>
        <v>-3.1814299999999989</v>
      </c>
      <c r="J371">
        <f>D371-实验结果!D11</f>
        <v>-0.86000000000000121</v>
      </c>
      <c r="K371">
        <f>E371-实验结果!E11</f>
        <v>0.15189000000000163</v>
      </c>
      <c r="M371" s="1">
        <v>9.18</v>
      </c>
      <c r="N371" s="1">
        <v>9.35</v>
      </c>
      <c r="T371">
        <f>H371/实验结果!B11*100</f>
        <v>5.5008210180623971</v>
      </c>
      <c r="U371">
        <f>I371/实验结果!C11*100</f>
        <v>-7.4978147095207461</v>
      </c>
      <c r="V371">
        <f>J371/实验结果!D11*100</f>
        <v>-7.5043630017452108</v>
      </c>
      <c r="W371">
        <f>K371/实验结果!E11*100</f>
        <v>0.50414712373262593</v>
      </c>
    </row>
    <row r="372" spans="1:23" x14ac:dyDescent="0.2">
      <c r="A372" s="1" t="s">
        <v>11</v>
      </c>
      <c r="B372">
        <v>11.44</v>
      </c>
      <c r="C372" s="1">
        <v>36.26</v>
      </c>
      <c r="D372" s="1">
        <v>9.99</v>
      </c>
      <c r="E372" s="1">
        <v>28.12</v>
      </c>
      <c r="H372">
        <f>B372-实验结果!B12</f>
        <v>-0.14000000000000057</v>
      </c>
      <c r="I372">
        <f>C372-实验结果!C12</f>
        <v>-1.6400000000000006</v>
      </c>
      <c r="J372">
        <f>D372-实验结果!D12</f>
        <v>-0.78999999999999915</v>
      </c>
      <c r="K372">
        <f>E372-实验结果!E12</f>
        <v>-0.4740000000000002</v>
      </c>
      <c r="M372" s="1">
        <v>8.4700000000000006</v>
      </c>
      <c r="N372" s="1">
        <v>8.68</v>
      </c>
      <c r="T372">
        <f>H372/实验结果!B12*100</f>
        <v>-1.2089810017271208</v>
      </c>
      <c r="U372">
        <f>I372/实验结果!C12*100</f>
        <v>-4.32717678100264</v>
      </c>
      <c r="V372">
        <f>J372/实验结果!D12*100</f>
        <v>-7.3283858998144646</v>
      </c>
      <c r="W372">
        <f>K372/实验结果!E12*100</f>
        <v>-1.6576904245645945</v>
      </c>
    </row>
    <row r="373" spans="1:23" x14ac:dyDescent="0.2">
      <c r="A373" s="1" t="s">
        <v>12</v>
      </c>
      <c r="B373">
        <v>10.84</v>
      </c>
      <c r="C373" s="1">
        <v>32.520000000000003</v>
      </c>
      <c r="D373" s="1">
        <v>9.82</v>
      </c>
      <c r="E373" s="1">
        <v>23.9</v>
      </c>
      <c r="H373">
        <f>B373-实验结果!B13</f>
        <v>0.1899999999999995</v>
      </c>
      <c r="I373">
        <f>C373-实验结果!C13</f>
        <v>-5.4999999999999716E-2</v>
      </c>
      <c r="J373">
        <f>D373-实验结果!D13</f>
        <v>8.0000000000000071E-2</v>
      </c>
      <c r="K373">
        <f>E373-实验结果!E13</f>
        <v>1.0416699999999999</v>
      </c>
      <c r="M373" s="1">
        <v>8.26</v>
      </c>
      <c r="N373" s="1">
        <v>8.48</v>
      </c>
      <c r="T373">
        <f>H373/实验结果!B13*100</f>
        <v>1.7840375586854413</v>
      </c>
      <c r="U373">
        <f>I373/实验结果!C13*100</f>
        <v>-0.1688411358403675</v>
      </c>
      <c r="V373">
        <f>J373/实验结果!D13*100</f>
        <v>0.82135523613963113</v>
      </c>
      <c r="W373">
        <f>K373/实验结果!E13*100</f>
        <v>4.5570695671993535</v>
      </c>
    </row>
    <row r="374" spans="1:23" x14ac:dyDescent="0.2">
      <c r="A374" s="1" t="s">
        <v>13</v>
      </c>
      <c r="B374">
        <v>10.36</v>
      </c>
      <c r="C374" s="1">
        <v>28.5</v>
      </c>
      <c r="D374" s="1">
        <v>9.6999999999999993</v>
      </c>
      <c r="E374" s="1">
        <v>19.170000000000002</v>
      </c>
      <c r="H374">
        <f>B374-实验结果!B14</f>
        <v>0.21999999999999886</v>
      </c>
      <c r="I374">
        <f>C374-实验结果!C14</f>
        <v>-1.8274299999999997</v>
      </c>
      <c r="J374">
        <f>D374-实验结果!D14</f>
        <v>1.5699999999999985</v>
      </c>
      <c r="K374">
        <f>E374-实验结果!E14</f>
        <v>-0.25499999999999901</v>
      </c>
      <c r="M374" s="1">
        <v>8.1199999999999992</v>
      </c>
      <c r="N374" s="1">
        <v>8.36</v>
      </c>
      <c r="T374">
        <f>H374/实验结果!B14*100</f>
        <v>2.1696252465483119</v>
      </c>
      <c r="U374">
        <f>I374/实验结果!C14*100</f>
        <v>-6.0256671930328407</v>
      </c>
      <c r="V374">
        <f>J374/实验结果!D14*100</f>
        <v>19.3111931119311</v>
      </c>
      <c r="W374">
        <f>K374/实验结果!E14*100</f>
        <v>-1.3127413127413077</v>
      </c>
    </row>
    <row r="375" spans="1:23" x14ac:dyDescent="0.2">
      <c r="B375">
        <f>CORREL(B362:B374,实验结果!B$2:B$14)</f>
        <v>0.97669183567705498</v>
      </c>
      <c r="C375">
        <f>CORREL(C362:C374,实验结果!C$2:C$14)</f>
        <v>0.96052587568055237</v>
      </c>
      <c r="D375">
        <f>CORREL(D362:D374,实验结果!D$2:D$14)</f>
        <v>0.96664971435333635</v>
      </c>
      <c r="E375">
        <f>CORREL(E362:E374,实验结果!E$2:E$14)</f>
        <v>0.99482232274575721</v>
      </c>
    </row>
    <row r="376" spans="1:23" x14ac:dyDescent="0.2">
      <c r="B376" cm="1">
        <f t="array" ref="B376">1-SUM((B362:B374-实验结果!B$2:B$14)^2)/DEVSQ(B362:B374)</f>
        <v>0.95075310388822942</v>
      </c>
      <c r="C376" cm="1">
        <f t="array" ref="C376">1-SUM((C362:C374-实验结果!C$2:C$14)^2)/DEVSQ(C362:C374)</f>
        <v>0.91952617029163086</v>
      </c>
      <c r="D376" cm="1">
        <f t="array" ref="D376">1-SUM((D362:D374-实验结果!D$2:D$14)^2)/DEVSQ(D362:D374)</f>
        <v>0.93155167865573962</v>
      </c>
      <c r="E376" cm="1">
        <f t="array" ref="E376">1-SUM((E362:E374-实验结果!E$2:E$14)^2)/DEVSQ(E362:E374)</f>
        <v>0.989071691722479</v>
      </c>
      <c r="H376" cm="1">
        <f t="array" ref="H376">MAX(ABS(H362:H374))</f>
        <v>1.3200000000000003</v>
      </c>
      <c r="I376" cm="1">
        <f t="array" ref="I376">MAX(ABS(I362:I374))</f>
        <v>5.0279999999999987</v>
      </c>
      <c r="J376" cm="1">
        <f t="array" ref="J376">MAX(ABS(J362:J374))</f>
        <v>1.5699999999999985</v>
      </c>
      <c r="K376" cm="1">
        <f t="array" ref="K376">MAX(ABS(K362:K374))</f>
        <v>1.75</v>
      </c>
    </row>
    <row r="377" spans="1:23" x14ac:dyDescent="0.2">
      <c r="H377" cm="1">
        <f t="array" ref="H377">SUM(H362:H374^2)/9</f>
        <v>0.67669999999999997</v>
      </c>
      <c r="I377" cm="1">
        <f t="array" ref="I377">SUM(I362:I374^2)/8</f>
        <v>9.5765728369499943</v>
      </c>
      <c r="J377" cm="1">
        <f t="array" ref="J377">SUM(J362:J374^2)/10</f>
        <v>0.81354999999999911</v>
      </c>
      <c r="K377" cm="1">
        <f t="array" ref="K377">SUM(K362:K374^2)/10</f>
        <v>0.58465719610000044</v>
      </c>
    </row>
    <row r="378" spans="1:23" x14ac:dyDescent="0.2">
      <c r="B378">
        <v>2.54424625</v>
      </c>
      <c r="H378" cm="1">
        <f t="array" ref="H378">SUM(H362:H374^2)</f>
        <v>6.0903</v>
      </c>
      <c r="I378" cm="1">
        <f t="array" ref="I378">SUM(I362:I374^2)</f>
        <v>76.612582695599954</v>
      </c>
      <c r="J378" cm="1">
        <f t="array" ref="J378">SUM(J362:J374^2)</f>
        <v>8.1354999999999915</v>
      </c>
      <c r="K378" cm="1">
        <f t="array" ref="K378">SUM(K362:K374^2)</f>
        <v>5.8465719610000049</v>
      </c>
    </row>
    <row r="379" spans="1:23" x14ac:dyDescent="0.2">
      <c r="H379" cm="1">
        <f t="array" ref="H379">AVERAGE(ABS(H362:H374))</f>
        <v>0.55153846153846142</v>
      </c>
      <c r="I379" cm="1">
        <f t="array" ref="I379">AVERAGE(ABS(I362:I374))</f>
        <v>1.9457738461538456</v>
      </c>
      <c r="J379" cm="1">
        <f t="array" ref="J379">AVERAGE(ABS(J362:J374))</f>
        <v>0.63461538461538447</v>
      </c>
      <c r="K379" cm="1">
        <f t="array" ref="K379">AVERAGE(ABS(K362:K374))</f>
        <v>0.50065846153846172</v>
      </c>
    </row>
    <row r="380" spans="1:23" x14ac:dyDescent="0.2">
      <c r="H380">
        <f>H379/AVERAGE(B362:B374)*100</f>
        <v>5.1431030772541426</v>
      </c>
      <c r="I380">
        <f t="shared" ref="I380" si="4">I379/AVERAGE(C362:C374)*100</f>
        <v>6.2504781437643615</v>
      </c>
      <c r="J380">
        <f t="shared" ref="J380" si="5">J379/AVERAGE(D362:D374)*100</f>
        <v>7.3105892778023902</v>
      </c>
      <c r="K380">
        <f t="shared" ref="K380" si="6">K379/AVERAGE(E362:E374)*100</f>
        <v>2.6136695847723077</v>
      </c>
    </row>
    <row r="381" spans="1:23" x14ac:dyDescent="0.2">
      <c r="B381" s="7" t="s">
        <v>37</v>
      </c>
      <c r="C381" s="7"/>
      <c r="D381" s="7"/>
      <c r="E381" s="7"/>
    </row>
    <row r="382" spans="1:23" x14ac:dyDescent="0.2">
      <c r="A382" s="1"/>
      <c r="B382" s="1" t="s">
        <v>14</v>
      </c>
      <c r="C382" s="1" t="s">
        <v>15</v>
      </c>
      <c r="D382" s="1" t="s">
        <v>16</v>
      </c>
      <c r="E382" s="1" t="s">
        <v>17</v>
      </c>
    </row>
    <row r="383" spans="1:23" x14ac:dyDescent="0.2">
      <c r="A383" s="2" t="s">
        <v>1</v>
      </c>
      <c r="B383" s="1">
        <v>18.63</v>
      </c>
      <c r="C383" s="1">
        <v>50.04</v>
      </c>
      <c r="D383" s="1">
        <v>16.420000000000002</v>
      </c>
      <c r="E383" s="1">
        <v>24.04</v>
      </c>
      <c r="H383">
        <f>B383-实验结果!B2</f>
        <v>1.1699999999999982</v>
      </c>
      <c r="I383">
        <f>C383-实验结果!C2</f>
        <v>1.4068699999999978</v>
      </c>
      <c r="J383">
        <f>D383-实验结果!D2</f>
        <v>0.41000000000000014</v>
      </c>
      <c r="K383">
        <f>E383-实验结果!E2</f>
        <v>0.51800000000000068</v>
      </c>
      <c r="T383">
        <f>H383/实验结果!B2*100</f>
        <v>6.7010309278350402</v>
      </c>
      <c r="U383">
        <f>I383/实验结果!C2*100</f>
        <v>2.8928222386673403</v>
      </c>
      <c r="V383">
        <f>J383/实验结果!D2*100</f>
        <v>2.5608994378513437</v>
      </c>
      <c r="W383">
        <f>K383/实验结果!E2*100</f>
        <v>2.2021936910126718</v>
      </c>
    </row>
    <row r="384" spans="1:23" x14ac:dyDescent="0.2">
      <c r="A384" s="1" t="s">
        <v>2</v>
      </c>
      <c r="B384">
        <v>13.65</v>
      </c>
      <c r="C384" s="1">
        <v>34.090000000000003</v>
      </c>
      <c r="D384" s="1">
        <v>10.39</v>
      </c>
      <c r="E384" s="1">
        <v>14.42</v>
      </c>
      <c r="H384">
        <f>B384-实验结果!B3</f>
        <v>-1.25</v>
      </c>
      <c r="I384">
        <f>C384-实验结果!C3</f>
        <v>-1.4859999999999971</v>
      </c>
      <c r="J384">
        <f>D384-实验结果!D3</f>
        <v>-1.4699999999999989</v>
      </c>
      <c r="K384">
        <f>E384-实验结果!E3</f>
        <v>-0.42399999999999949</v>
      </c>
      <c r="T384">
        <f>H384/实验结果!B3*100</f>
        <v>-8.3892617449664435</v>
      </c>
      <c r="U384">
        <f>I384/实验结果!C3*100</f>
        <v>-4.1769732403867694</v>
      </c>
      <c r="V384">
        <f>J384/实验结果!D3*100</f>
        <v>-12.394603709949401</v>
      </c>
      <c r="W384">
        <f>K384/实验结果!E3*100</f>
        <v>-2.85637294529776</v>
      </c>
    </row>
    <row r="385" spans="1:23" x14ac:dyDescent="0.2">
      <c r="A385" s="1" t="s">
        <v>3</v>
      </c>
      <c r="B385">
        <v>11.81</v>
      </c>
      <c r="C385" s="1">
        <v>25.8</v>
      </c>
      <c r="D385" s="1">
        <v>8.49</v>
      </c>
      <c r="E385" s="1">
        <v>9.5299999999999994</v>
      </c>
      <c r="H385">
        <f>B385-实验结果!B4</f>
        <v>0.84999999999999964</v>
      </c>
      <c r="I385">
        <f>C385-实验结果!C4</f>
        <v>-1.2593299999999985</v>
      </c>
      <c r="J385">
        <f>D385-实验结果!D4</f>
        <v>1.0899999999999999</v>
      </c>
      <c r="K385">
        <f>E385-实验结果!E4</f>
        <v>-0.30000000000000071</v>
      </c>
      <c r="T385">
        <f>H385/实验结果!B4*100</f>
        <v>7.7554744525547408</v>
      </c>
      <c r="U385">
        <f>I385/实验结果!C4*100</f>
        <v>-4.6539585422107583</v>
      </c>
      <c r="V385">
        <f>J385/实验结果!D4*100</f>
        <v>14.729729729729726</v>
      </c>
      <c r="W385">
        <f>K385/实验结果!E4*100</f>
        <v>-3.0518819938962429</v>
      </c>
    </row>
    <row r="386" spans="1:23" x14ac:dyDescent="0.2">
      <c r="A386" s="1" t="s">
        <v>4</v>
      </c>
      <c r="B386">
        <v>10.79</v>
      </c>
      <c r="C386" s="1">
        <v>39.28</v>
      </c>
      <c r="D386" s="1">
        <v>9.16</v>
      </c>
      <c r="E386" s="1">
        <v>24.01</v>
      </c>
      <c r="H386">
        <f>B386-实验结果!B5</f>
        <v>-0.47000000000000064</v>
      </c>
      <c r="I386">
        <f>C386-实验结果!C5</f>
        <v>0.83400000000000318</v>
      </c>
      <c r="J386">
        <f>D386-实验结果!D5</f>
        <v>-0.33999999999999986</v>
      </c>
      <c r="K386">
        <f>E386-实验结果!E5</f>
        <v>-0.68799999999999883</v>
      </c>
      <c r="T386">
        <f>H386/实验结果!B5*100</f>
        <v>-4.174067495559509</v>
      </c>
      <c r="U386">
        <f>I386/实验结果!C5*100</f>
        <v>2.1692763876606231</v>
      </c>
      <c r="V386">
        <f>J386/实验结果!D5*100</f>
        <v>-3.5789473684210509</v>
      </c>
      <c r="W386">
        <f>K386/实验结果!E5*100</f>
        <v>-2.7856506599724629</v>
      </c>
    </row>
    <row r="387" spans="1:23" x14ac:dyDescent="0.2">
      <c r="A387" s="1" t="s">
        <v>5</v>
      </c>
      <c r="B387">
        <v>8.91</v>
      </c>
      <c r="C387" s="1">
        <v>31.44</v>
      </c>
      <c r="D387" s="1">
        <v>6.78</v>
      </c>
      <c r="E387" s="1">
        <v>20.69</v>
      </c>
      <c r="H387">
        <f>B387-实验结果!B6</f>
        <v>1.0200000000000005</v>
      </c>
      <c r="I387">
        <f>C387-实验结果!C6</f>
        <v>5.0579999999999998</v>
      </c>
      <c r="J387">
        <f>D387-实验结果!D6</f>
        <v>0.52000000000000046</v>
      </c>
      <c r="K387">
        <f>E387-实验结果!E6</f>
        <v>7.6000000000000512E-2</v>
      </c>
      <c r="T387">
        <f>H387/实验结果!B6*100</f>
        <v>12.9277566539924</v>
      </c>
      <c r="U387">
        <f>I387/实验结果!C6*100</f>
        <v>19.172162838298838</v>
      </c>
      <c r="V387">
        <f>J387/实验结果!D6*100</f>
        <v>8.3067092651757264</v>
      </c>
      <c r="W387">
        <f>K387/实验结果!E6*100</f>
        <v>0.36868147860677458</v>
      </c>
    </row>
    <row r="388" spans="1:23" x14ac:dyDescent="0.2">
      <c r="A388" s="1" t="s">
        <v>6</v>
      </c>
      <c r="B388">
        <v>8.24</v>
      </c>
      <c r="C388" s="1">
        <v>26.71</v>
      </c>
      <c r="D388" s="1">
        <v>6.05</v>
      </c>
      <c r="E388" s="1">
        <v>17.190000000000001</v>
      </c>
      <c r="H388">
        <f>B388-实验结果!B7</f>
        <v>0.58999999999999986</v>
      </c>
      <c r="I388">
        <f>C388-实验结果!C7</f>
        <v>-0.90199999999999747</v>
      </c>
      <c r="J388">
        <f>D388-实验结果!D7</f>
        <v>0.16999999999999993</v>
      </c>
      <c r="K388">
        <f>E388-实验结果!E7</f>
        <v>-0.15199999999999747</v>
      </c>
      <c r="T388">
        <f>H388/实验结果!B7*100</f>
        <v>7.7124183006535922</v>
      </c>
      <c r="U388">
        <f>I388/实验结果!C7*100</f>
        <v>-3.2666956395769864</v>
      </c>
      <c r="V388">
        <f>J388/实验结果!D7*100</f>
        <v>2.8911564625850326</v>
      </c>
      <c r="W388">
        <f>K388/实验结果!E7*100</f>
        <v>-0.8764848345058095</v>
      </c>
    </row>
    <row r="389" spans="1:23" x14ac:dyDescent="0.2">
      <c r="A389" s="1" t="s">
        <v>7</v>
      </c>
      <c r="B389">
        <v>7.78</v>
      </c>
      <c r="C389" s="1">
        <v>22.96</v>
      </c>
      <c r="D389" s="1">
        <v>5.6</v>
      </c>
      <c r="E389" s="1">
        <v>14.25</v>
      </c>
      <c r="H389">
        <f>B389-实验结果!B8</f>
        <v>0.16000000000000014</v>
      </c>
      <c r="I389">
        <f>C389-实验结果!C8</f>
        <v>4.0040000000000013</v>
      </c>
      <c r="J389">
        <f>D389-实验结果!D8</f>
        <v>-8.0000000000000071E-2</v>
      </c>
      <c r="K389">
        <f>E389-实验结果!E8</f>
        <v>1.2000000000000455E-2</v>
      </c>
      <c r="T389">
        <f>H389/实验结果!B8*100</f>
        <v>2.0997375328084007</v>
      </c>
      <c r="U389">
        <f>I389/实验结果!C8*100</f>
        <v>21.122599704579031</v>
      </c>
      <c r="V389">
        <f>J389/实验结果!D8*100</f>
        <v>-1.4084507042253533</v>
      </c>
      <c r="W389">
        <f>K389/实验结果!E8*100</f>
        <v>8.4281500210706947E-2</v>
      </c>
    </row>
    <row r="390" spans="1:23" x14ac:dyDescent="0.2">
      <c r="A390" s="1" t="s">
        <v>8</v>
      </c>
      <c r="B390">
        <v>7.43</v>
      </c>
      <c r="C390" s="1">
        <v>20.010000000000002</v>
      </c>
      <c r="D390" s="1">
        <v>5.27</v>
      </c>
      <c r="E390" s="1">
        <v>12.01</v>
      </c>
      <c r="H390">
        <f>B390-实验结果!B9</f>
        <v>-7.0000000000000284E-2</v>
      </c>
      <c r="I390">
        <f>C390-实验结果!C9</f>
        <v>-0.24499999999999744</v>
      </c>
      <c r="J390">
        <f>D390-实验结果!D9</f>
        <v>-0.27000000000000046</v>
      </c>
      <c r="K390">
        <f>E390-实验结果!E9</f>
        <v>0.32600000000000051</v>
      </c>
      <c r="T390">
        <f>H390/实验结果!B9*100</f>
        <v>-0.93333333333333701</v>
      </c>
      <c r="U390">
        <f>I390/实验结果!C9*100</f>
        <v>-1.2095778820044307</v>
      </c>
      <c r="V390">
        <f>J390/实验结果!D9*100</f>
        <v>-4.8736462093862896</v>
      </c>
      <c r="W390">
        <f>K390/实验结果!E9*100</f>
        <v>2.7901403628894261</v>
      </c>
    </row>
    <row r="391" spans="1:23" x14ac:dyDescent="0.2">
      <c r="A391" s="1" t="s">
        <v>9</v>
      </c>
      <c r="B391">
        <v>7.16</v>
      </c>
      <c r="C391" s="1">
        <v>17.739999999999998</v>
      </c>
      <c r="D391" s="1">
        <v>5.01</v>
      </c>
      <c r="E391" s="1">
        <v>10.43</v>
      </c>
      <c r="H391">
        <f>B391-实验结果!B10</f>
        <v>-0.29000000000000004</v>
      </c>
      <c r="I391">
        <f>C391-实验结果!C10</f>
        <v>-3.4260000000000019</v>
      </c>
      <c r="J391">
        <f>D391-实验结果!D10</f>
        <v>-0.45000000000000018</v>
      </c>
      <c r="K391">
        <f>E391-实验结果!E10</f>
        <v>-2.0300000000000011</v>
      </c>
      <c r="T391">
        <f>H391/实验结果!B10*100</f>
        <v>-3.8926174496644297</v>
      </c>
      <c r="U391">
        <f>I391/实验结果!C10*100</f>
        <v>-16.18633657753001</v>
      </c>
      <c r="V391">
        <f>J391/实验结果!D10*100</f>
        <v>-8.2417582417582445</v>
      </c>
      <c r="W391">
        <f>K391/实验结果!E10*100</f>
        <v>-16.292134831460682</v>
      </c>
    </row>
    <row r="392" spans="1:23" x14ac:dyDescent="0.2">
      <c r="A392" s="1" t="s">
        <v>10</v>
      </c>
      <c r="B392">
        <v>12.86</v>
      </c>
      <c r="C392" s="1">
        <v>39.28</v>
      </c>
      <c r="D392" s="1">
        <v>10.6</v>
      </c>
      <c r="E392" s="1">
        <v>30.32</v>
      </c>
      <c r="H392">
        <f>B392-实验结果!B11</f>
        <v>0.67999999999999972</v>
      </c>
      <c r="I392">
        <f>C392-实验结果!C11</f>
        <v>-3.1514299999999977</v>
      </c>
      <c r="J392">
        <f>D392-实验结果!D11</f>
        <v>-0.86000000000000121</v>
      </c>
      <c r="K392">
        <f>E392-实验结果!E11</f>
        <v>0.19189000000000078</v>
      </c>
      <c r="T392">
        <f>H392/实验结果!B11*100</f>
        <v>5.5829228243021323</v>
      </c>
      <c r="U392">
        <f>I392/实验结果!C11*100</f>
        <v>-7.4271124022923516</v>
      </c>
      <c r="V392">
        <f>J392/实验结果!D11*100</f>
        <v>-7.5043630017452108</v>
      </c>
      <c r="W392">
        <f>K392/实验结果!E11*100</f>
        <v>0.63691350038220373</v>
      </c>
    </row>
    <row r="393" spans="1:23" x14ac:dyDescent="0.2">
      <c r="A393" s="1" t="s">
        <v>11</v>
      </c>
      <c r="B393">
        <v>11.41</v>
      </c>
      <c r="C393" s="1">
        <v>36.28</v>
      </c>
      <c r="D393" s="1">
        <v>9.99</v>
      </c>
      <c r="E393" s="1">
        <v>28.13</v>
      </c>
      <c r="H393">
        <f>B393-实验结果!B12</f>
        <v>-0.16999999999999993</v>
      </c>
      <c r="I393">
        <f>C393-实验结果!C12</f>
        <v>-1.6199999999999974</v>
      </c>
      <c r="J393">
        <f>D393-实验结果!D12</f>
        <v>-0.78999999999999915</v>
      </c>
      <c r="K393">
        <f>E393-实验结果!E12</f>
        <v>-0.46400000000000219</v>
      </c>
      <c r="T393">
        <f>H393/实验结果!B12*100</f>
        <v>-1.4680483592400686</v>
      </c>
      <c r="U393">
        <f>I393/实验结果!C12*100</f>
        <v>-4.2744063324538191</v>
      </c>
      <c r="V393">
        <f>J393/实验结果!D12*100</f>
        <v>-7.3283858998144646</v>
      </c>
      <c r="W393">
        <f>K393/实验结果!E12*100</f>
        <v>-1.6227180527383442</v>
      </c>
    </row>
    <row r="394" spans="1:23" x14ac:dyDescent="0.2">
      <c r="A394" s="1" t="s">
        <v>12</v>
      </c>
      <c r="B394">
        <v>10.83</v>
      </c>
      <c r="C394" s="1">
        <v>32.54</v>
      </c>
      <c r="D394" s="1">
        <v>9.82</v>
      </c>
      <c r="E394" s="1">
        <v>23.89</v>
      </c>
      <c r="H394">
        <f>B394-实验结果!B13</f>
        <v>0.17999999999999972</v>
      </c>
      <c r="I394">
        <f>C394-实验结果!C13</f>
        <v>-3.5000000000003695E-2</v>
      </c>
      <c r="J394">
        <f>D394-实验结果!D13</f>
        <v>8.0000000000000071E-2</v>
      </c>
      <c r="K394">
        <f>E394-实验结果!E13</f>
        <v>1.0316700000000019</v>
      </c>
      <c r="T394">
        <f>H394/实验结果!B13*100</f>
        <v>1.6901408450704198</v>
      </c>
      <c r="U394">
        <f>I394/实验结果!C13*100</f>
        <v>-0.10744435917115484</v>
      </c>
      <c r="V394">
        <f>J394/实验结果!D13*100</f>
        <v>0.82135523613963113</v>
      </c>
      <c r="W394">
        <f>K394/实验结果!E13*100</f>
        <v>4.5133218393469772</v>
      </c>
    </row>
    <row r="395" spans="1:23" x14ac:dyDescent="0.2">
      <c r="A395" s="1" t="s">
        <v>13</v>
      </c>
      <c r="B395">
        <v>10.39</v>
      </c>
      <c r="C395" s="1">
        <v>28.55</v>
      </c>
      <c r="D395" s="1">
        <v>9.6999999999999993</v>
      </c>
      <c r="E395" s="1">
        <v>19.2</v>
      </c>
      <c r="H395">
        <f>B395-实验结果!B14</f>
        <v>0.25</v>
      </c>
      <c r="I395">
        <f>C395-实验结果!C14</f>
        <v>-1.777429999999999</v>
      </c>
      <c r="J395">
        <f>D395-实验结果!D14</f>
        <v>1.5699999999999985</v>
      </c>
      <c r="K395">
        <f>E395-实验结果!E14</f>
        <v>-0.22500000000000142</v>
      </c>
      <c r="T395">
        <f>H395/实验结果!B14*100</f>
        <v>2.4654832347140037</v>
      </c>
      <c r="U395">
        <f>I395/实验结果!C14*100</f>
        <v>-5.8607999424942996</v>
      </c>
      <c r="V395">
        <f>J395/实验结果!D14*100</f>
        <v>19.3111931119311</v>
      </c>
      <c r="W395">
        <f>K395/实验结果!E14*100</f>
        <v>-1.1583011583011655</v>
      </c>
    </row>
    <row r="396" spans="1:23" x14ac:dyDescent="0.2">
      <c r="B396">
        <f>CORREL(B383:B395,实验结果!B$2:B$14)</f>
        <v>0.97696131762628813</v>
      </c>
      <c r="C396">
        <f>CORREL(C383:C395,实验结果!C$2:C$14)</f>
        <v>0.96062512416020829</v>
      </c>
      <c r="D396">
        <f>CORREL(D383:D395,实验结果!D$2:D$14)</f>
        <v>0.96668771419080257</v>
      </c>
      <c r="E396">
        <f>CORREL(E383:E395,实验结果!E$2:E$14)</f>
        <v>0.99471861462854672</v>
      </c>
    </row>
    <row r="397" spans="1:23" x14ac:dyDescent="0.2">
      <c r="B397" cm="1">
        <f t="array" ref="B397">1-SUM((B383:B395-实验结果!B$2:B$14)^2)/DEVSQ(B383:B395)</f>
        <v>0.94991051076054489</v>
      </c>
      <c r="C397" cm="1">
        <f t="array" ref="C397">1-SUM((C383:C395-实验结果!C$2:C$14)^2)/DEVSQ(C383:C395)</f>
        <v>0.91974377519573847</v>
      </c>
      <c r="D397" cm="1">
        <f t="array" ref="D397">1-SUM((D383:D395-实验结果!D$2:D$14)^2)/DEVSQ(D383:D395)</f>
        <v>0.93057555441345885</v>
      </c>
      <c r="E397" cm="1">
        <f t="array" ref="E397">1-SUM((E383:E395-实验结果!E$2:E$14)^2)/DEVSQ(E383:E395)</f>
        <v>0.98788211127368231</v>
      </c>
      <c r="H397" cm="1">
        <f t="array" ref="H397">MAX(ABS(H383:H395))</f>
        <v>1.25</v>
      </c>
      <c r="I397" cm="1">
        <f t="array" ref="I397">MAX(ABS(I383:I395))</f>
        <v>5.0579999999999998</v>
      </c>
      <c r="J397" cm="1">
        <f t="array" ref="J397">MAX(ABS(J383:J395))</f>
        <v>1.5699999999999985</v>
      </c>
      <c r="K397" cm="1">
        <f t="array" ref="K397">MAX(ABS(K383:K395))</f>
        <v>2.0300000000000011</v>
      </c>
    </row>
    <row r="398" spans="1:23" x14ac:dyDescent="0.2">
      <c r="H398" cm="1">
        <f t="array" ref="H398">SUM(H383:H395^2)/9</f>
        <v>0.66267777777777737</v>
      </c>
      <c r="I398" cm="1">
        <f t="array" ref="I398">SUM(I383:I395^2)/8</f>
        <v>9.5514782119499984</v>
      </c>
      <c r="J398" cm="1">
        <f t="array" ref="J398">SUM(J383:J395^2)/10</f>
        <v>0.80487999999999948</v>
      </c>
      <c r="K398" cm="1">
        <f t="array" ref="K398">SUM(K383:K395^2)/10</f>
        <v>0.663472976100001</v>
      </c>
    </row>
    <row r="399" spans="1:23" x14ac:dyDescent="0.2">
      <c r="B399">
        <v>2.4102592826000002</v>
      </c>
      <c r="H399" cm="1">
        <f t="array" ref="H399">SUM(H383:H395^2)</f>
        <v>5.9640999999999966</v>
      </c>
      <c r="I399" cm="1">
        <f t="array" ref="I399">SUM(I383:I395^2)</f>
        <v>76.411825695599987</v>
      </c>
      <c r="J399" cm="1">
        <f t="array" ref="J399">SUM(J383:J395^2)</f>
        <v>8.0487999999999946</v>
      </c>
      <c r="K399" cm="1">
        <f t="array" ref="K399">SUM(K383:K395^2)</f>
        <v>6.6347297610000098</v>
      </c>
    </row>
    <row r="400" spans="1:23" x14ac:dyDescent="0.2">
      <c r="H400" cm="1">
        <f t="array" ref="H400">AVERAGE(ABS(H383:H395))</f>
        <v>0.54999999999999993</v>
      </c>
      <c r="I400" cm="1">
        <f t="array" ref="I400">AVERAGE(ABS(I383:I395))</f>
        <v>1.9388507692307686</v>
      </c>
      <c r="J400" cm="1">
        <f t="array" ref="J400">AVERAGE(ABS(J383:J395))</f>
        <v>0.62307692307692286</v>
      </c>
      <c r="K400" cm="1">
        <f t="array" ref="K400">AVERAGE(ABS(K383:K395))</f>
        <v>0.49527384615384662</v>
      </c>
    </row>
    <row r="401" spans="1:23" x14ac:dyDescent="0.2">
      <c r="H401">
        <f>H400/AVERAGE(B383:B395)*100</f>
        <v>5.1111587676031167</v>
      </c>
      <c r="I401">
        <f t="shared" ref="I401" si="7">I400/AVERAGE(C383:C395)*100</f>
        <v>6.2277772287013224</v>
      </c>
      <c r="J401">
        <f t="shared" ref="J401" si="8">J400/AVERAGE(D383:D395)*100</f>
        <v>7.1504237288135553</v>
      </c>
      <c r="K401">
        <f t="shared" ref="K401" si="9">K400/AVERAGE(E383:E395)*100</f>
        <v>2.5950425214622577</v>
      </c>
    </row>
    <row r="402" spans="1:23" x14ac:dyDescent="0.2">
      <c r="A402" s="1"/>
      <c r="B402" s="1" t="s">
        <v>14</v>
      </c>
      <c r="C402" s="1" t="s">
        <v>15</v>
      </c>
      <c r="D402" s="1" t="s">
        <v>16</v>
      </c>
      <c r="E402" s="1" t="s">
        <v>17</v>
      </c>
    </row>
    <row r="403" spans="1:23" x14ac:dyDescent="0.2">
      <c r="A403" s="2" t="s">
        <v>1</v>
      </c>
      <c r="B403" s="1">
        <v>18.47</v>
      </c>
      <c r="C403" s="1">
        <v>49.38</v>
      </c>
      <c r="D403" s="1">
        <v>16.28</v>
      </c>
      <c r="E403" s="1">
        <v>23.73</v>
      </c>
      <c r="H403">
        <f>B403-实验结果!B2</f>
        <v>1.009999999999998</v>
      </c>
      <c r="I403">
        <f>C403-实验结果!C2</f>
        <v>0.74687000000000126</v>
      </c>
      <c r="J403">
        <f>D403-实验结果!D2</f>
        <v>0.26999999999999957</v>
      </c>
      <c r="K403">
        <f>E403-实验结果!E2</f>
        <v>0.20800000000000196</v>
      </c>
      <c r="T403">
        <f>H403/实验结果!B2*100</f>
        <v>5.7846506300114431</v>
      </c>
      <c r="U403">
        <f>I403/实验结果!C2*100</f>
        <v>1.5357226647760513</v>
      </c>
      <c r="V403">
        <f>J403/实验结果!D2*100</f>
        <v>1.6864459712679545</v>
      </c>
      <c r="W403">
        <f>K403/实验结果!E2*100</f>
        <v>0.88427854774254733</v>
      </c>
    </row>
    <row r="404" spans="1:23" x14ac:dyDescent="0.2">
      <c r="A404" s="1" t="s">
        <v>2</v>
      </c>
      <c r="B404">
        <v>13.6</v>
      </c>
      <c r="C404" s="1">
        <v>33.65</v>
      </c>
      <c r="D404" s="1">
        <v>10.42</v>
      </c>
      <c r="E404" s="1">
        <v>14.07</v>
      </c>
      <c r="H404">
        <f>B404-实验结果!B3</f>
        <v>-1.3000000000000007</v>
      </c>
      <c r="I404">
        <f>C404-实验结果!C3</f>
        <v>-1.9260000000000019</v>
      </c>
      <c r="J404">
        <f>D404-实验结果!D3</f>
        <v>-1.4399999999999995</v>
      </c>
      <c r="K404">
        <f>E404-实验结果!E3</f>
        <v>-0.77399999999999913</v>
      </c>
      <c r="T404">
        <f>H404/实验结果!B3*100</f>
        <v>-8.7248322147651045</v>
      </c>
      <c r="U404">
        <f>I404/实验结果!C3*100</f>
        <v>-5.4137620868000953</v>
      </c>
      <c r="V404">
        <f>J404/实验结果!D3*100</f>
        <v>-12.14165261382799</v>
      </c>
      <c r="W404">
        <f>K404/实验结果!E3*100</f>
        <v>-5.2142279708973271</v>
      </c>
    </row>
    <row r="405" spans="1:23" x14ac:dyDescent="0.2">
      <c r="A405" s="1" t="s">
        <v>3</v>
      </c>
      <c r="B405">
        <v>11.95</v>
      </c>
      <c r="C405" s="1">
        <v>26.23</v>
      </c>
      <c r="D405" s="1">
        <v>8.58</v>
      </c>
      <c r="E405" s="1">
        <v>10.119999999999999</v>
      </c>
      <c r="H405">
        <f>B405-实验结果!B4</f>
        <v>0.98999999999999844</v>
      </c>
      <c r="I405">
        <f>C405-实验结果!C4</f>
        <v>-0.82932999999999879</v>
      </c>
      <c r="J405">
        <f>D405-实验结果!D4</f>
        <v>1.1799999999999997</v>
      </c>
      <c r="K405">
        <f>E405-实验结果!E4</f>
        <v>0.28999999999999915</v>
      </c>
      <c r="T405">
        <f>H405/实验结果!B4*100</f>
        <v>9.0328467153284517</v>
      </c>
      <c r="U405">
        <f>I405/实验结果!C4*100</f>
        <v>-3.0648578512476061</v>
      </c>
      <c r="V405">
        <f>J405/实验结果!D4*100</f>
        <v>15.945945945945942</v>
      </c>
      <c r="W405">
        <f>K405/实验结果!E4*100</f>
        <v>2.950152594099686</v>
      </c>
    </row>
    <row r="406" spans="1:23" x14ac:dyDescent="0.2">
      <c r="A406" s="1" t="s">
        <v>4</v>
      </c>
      <c r="B406">
        <v>10.84</v>
      </c>
      <c r="C406" s="1">
        <v>39.64</v>
      </c>
      <c r="D406" s="1">
        <v>9.2799999999999994</v>
      </c>
      <c r="E406" s="1">
        <v>24.31</v>
      </c>
      <c r="H406">
        <f>B406-实验结果!B5</f>
        <v>-0.41999999999999993</v>
      </c>
      <c r="I406">
        <f>C406-实验结果!C5</f>
        <v>1.1940000000000026</v>
      </c>
      <c r="J406">
        <f>D406-实验结果!D5</f>
        <v>-0.22000000000000064</v>
      </c>
      <c r="K406">
        <f>E406-实验结果!E5</f>
        <v>-0.38800000000000168</v>
      </c>
      <c r="T406">
        <f>H406/实验结果!B5*100</f>
        <v>-3.7300177619893424</v>
      </c>
      <c r="U406">
        <f>I406/实验结果!C5*100</f>
        <v>3.1056546844925417</v>
      </c>
      <c r="V406">
        <f>J406/实验结果!D5*100</f>
        <v>-2.3157894736842173</v>
      </c>
      <c r="W406">
        <f>K406/实验结果!E5*100</f>
        <v>-1.5709774070775027</v>
      </c>
    </row>
    <row r="407" spans="1:23" x14ac:dyDescent="0.2">
      <c r="A407" s="1" t="s">
        <v>5</v>
      </c>
      <c r="B407">
        <v>8.9499999999999993</v>
      </c>
      <c r="C407" s="1">
        <v>31.79</v>
      </c>
      <c r="D407" s="1">
        <v>6.86</v>
      </c>
      <c r="E407" s="1">
        <v>20.83</v>
      </c>
      <c r="H407">
        <f>B407-实验结果!B6</f>
        <v>1.0599999999999996</v>
      </c>
      <c r="I407">
        <f>C407-实验结果!C6</f>
        <v>5.4079999999999977</v>
      </c>
      <c r="J407">
        <f>D407-实验结果!D6</f>
        <v>0.60000000000000053</v>
      </c>
      <c r="K407">
        <f>E407-实验结果!E6</f>
        <v>0.21599999999999753</v>
      </c>
      <c r="T407">
        <f>H407/实验结果!B6*100</f>
        <v>13.434727503168563</v>
      </c>
      <c r="U407">
        <f>I407/实验结果!C6*100</f>
        <v>20.498824956409663</v>
      </c>
      <c r="V407">
        <f>J407/实验结果!D6*100</f>
        <v>9.584664536741224</v>
      </c>
      <c r="W407">
        <f>K407/实验结果!E6*100</f>
        <v>1.0478315707771297</v>
      </c>
    </row>
    <row r="408" spans="1:23" x14ac:dyDescent="0.2">
      <c r="A408" s="1" t="s">
        <v>6</v>
      </c>
      <c r="B408">
        <v>8.3000000000000007</v>
      </c>
      <c r="C408" s="1">
        <v>27.2</v>
      </c>
      <c r="D408" s="1">
        <v>6.12</v>
      </c>
      <c r="E408" s="1">
        <v>17.440000000000001</v>
      </c>
      <c r="H408">
        <f>B408-实验结果!B7</f>
        <v>0.65000000000000036</v>
      </c>
      <c r="I408">
        <f>C408-实验结果!C7</f>
        <v>-0.41199999999999903</v>
      </c>
      <c r="J408">
        <f>D408-实验结果!D7</f>
        <v>0.24000000000000021</v>
      </c>
      <c r="K408">
        <f>E408-实验结果!E7</f>
        <v>9.800000000000253E-2</v>
      </c>
      <c r="T408">
        <f>H408/实验结果!B7*100</f>
        <v>8.4967320261437962</v>
      </c>
      <c r="U408">
        <f>I408/实验结果!C7*100</f>
        <v>-1.492104881935387</v>
      </c>
      <c r="V408">
        <f>J408/实验结果!D7*100</f>
        <v>4.0816326530612281</v>
      </c>
      <c r="W408">
        <f>K408/实验结果!E7*100</f>
        <v>0.5651020643524538</v>
      </c>
    </row>
    <row r="409" spans="1:23" x14ac:dyDescent="0.2">
      <c r="A409" s="1" t="s">
        <v>7</v>
      </c>
      <c r="B409">
        <v>7.88</v>
      </c>
      <c r="C409" s="1">
        <v>23.75</v>
      </c>
      <c r="D409" s="1">
        <v>5.66</v>
      </c>
      <c r="E409" s="1">
        <v>14.81</v>
      </c>
      <c r="H409">
        <f>B409-实验结果!B8</f>
        <v>0.25999999999999979</v>
      </c>
      <c r="I409">
        <f>C409-实验结果!C8</f>
        <v>4.7940000000000005</v>
      </c>
      <c r="J409">
        <f>D409-实验结果!D8</f>
        <v>-1.9999999999999574E-2</v>
      </c>
      <c r="K409">
        <f>E409-实验结果!E8</f>
        <v>0.57200000000000095</v>
      </c>
      <c r="T409">
        <f>H409/实验结果!B8*100</f>
        <v>3.4120734908136456</v>
      </c>
      <c r="U409">
        <f>I409/实验结果!C8*100</f>
        <v>25.290145600337627</v>
      </c>
      <c r="V409">
        <f>J409/实验结果!D8*100</f>
        <v>-0.35211267605633051</v>
      </c>
      <c r="W409">
        <f>K409/实验结果!E8*100</f>
        <v>4.0174181767102191</v>
      </c>
    </row>
    <row r="410" spans="1:23" x14ac:dyDescent="0.2">
      <c r="A410" s="1" t="s">
        <v>8</v>
      </c>
      <c r="B410">
        <v>7.57</v>
      </c>
      <c r="C410" s="1">
        <v>21.16</v>
      </c>
      <c r="D410" s="1">
        <v>5.33</v>
      </c>
      <c r="E410" s="1">
        <v>12.95</v>
      </c>
      <c r="H410">
        <f>B410-实验结果!B9</f>
        <v>7.0000000000000284E-2</v>
      </c>
      <c r="I410">
        <f>C410-实验结果!C9</f>
        <v>0.90500000000000114</v>
      </c>
      <c r="J410">
        <f>D410-实验结果!D9</f>
        <v>-0.20999999999999996</v>
      </c>
      <c r="K410">
        <f>E410-实验结果!E9</f>
        <v>1.266</v>
      </c>
      <c r="T410">
        <f>H410/实验结果!B9*100</f>
        <v>0.93333333333333701</v>
      </c>
      <c r="U410">
        <f>I410/实验结果!C9*100</f>
        <v>4.4680325845470312</v>
      </c>
      <c r="V410">
        <f>J410/实验结果!D9*100</f>
        <v>-3.7906137184115516</v>
      </c>
      <c r="W410">
        <f>K410/实验结果!E9*100</f>
        <v>10.835330366312908</v>
      </c>
    </row>
    <row r="411" spans="1:23" x14ac:dyDescent="0.2">
      <c r="A411" s="1" t="s">
        <v>9</v>
      </c>
      <c r="B411">
        <v>7.34</v>
      </c>
      <c r="C411" s="1">
        <v>19.239999999999998</v>
      </c>
      <c r="D411" s="1">
        <v>5.0599999999999996</v>
      </c>
      <c r="E411" s="1">
        <v>11.77</v>
      </c>
      <c r="H411">
        <f>B411-实验结果!B10</f>
        <v>-0.11000000000000032</v>
      </c>
      <c r="I411">
        <f>C411-实验结果!C10</f>
        <v>-1.9260000000000019</v>
      </c>
      <c r="J411">
        <f>D411-实验结果!D10</f>
        <v>-0.40000000000000036</v>
      </c>
      <c r="K411">
        <f>E411-实验结果!E10</f>
        <v>-0.69000000000000128</v>
      </c>
      <c r="T411">
        <f>H411/实验结果!B10*100</f>
        <v>-1.4765100671140983</v>
      </c>
      <c r="U411">
        <f>I411/实验结果!C10*100</f>
        <v>-9.0994991968251053</v>
      </c>
      <c r="V411">
        <f>J411/实验结果!D10*100</f>
        <v>-7.326007326007332</v>
      </c>
      <c r="W411">
        <f>K411/实验结果!E10*100</f>
        <v>-5.5377207062600426</v>
      </c>
    </row>
    <row r="412" spans="1:23" x14ac:dyDescent="0.2">
      <c r="A412" s="1" t="s">
        <v>10</v>
      </c>
      <c r="B412">
        <v>12.86</v>
      </c>
      <c r="C412" s="1">
        <v>39.64</v>
      </c>
      <c r="D412" s="1">
        <v>10.71</v>
      </c>
      <c r="E412" s="1">
        <v>30.3</v>
      </c>
      <c r="H412">
        <f>B412-实验结果!B11</f>
        <v>0.67999999999999972</v>
      </c>
      <c r="I412">
        <f>C412-实验结果!C11</f>
        <v>-2.7914299999999983</v>
      </c>
      <c r="J412">
        <f>D412-实验结果!D11</f>
        <v>-0.75</v>
      </c>
      <c r="K412">
        <f>E412-实验结果!E11</f>
        <v>0.17189000000000121</v>
      </c>
      <c r="T412">
        <f>H412/实验结果!B11*100</f>
        <v>5.5829228243021323</v>
      </c>
      <c r="U412">
        <f>I412/实验结果!C11*100</f>
        <v>-6.5786847155516526</v>
      </c>
      <c r="V412">
        <f>J412/实验结果!D11*100</f>
        <v>-6.5445026178010473</v>
      </c>
      <c r="W412">
        <f>K412/实验结果!E11*100</f>
        <v>0.57053031205741489</v>
      </c>
    </row>
    <row r="413" spans="1:23" x14ac:dyDescent="0.2">
      <c r="A413" s="1" t="s">
        <v>11</v>
      </c>
      <c r="B413">
        <v>11.36</v>
      </c>
      <c r="C413" s="1">
        <v>36.18</v>
      </c>
      <c r="D413" s="1">
        <v>9.99</v>
      </c>
      <c r="E413" s="1">
        <v>27.76</v>
      </c>
      <c r="H413">
        <f>B413-实验结果!B12</f>
        <v>-0.22000000000000064</v>
      </c>
      <c r="I413">
        <f>C413-实验结果!C12</f>
        <v>-1.7199999999999989</v>
      </c>
      <c r="J413">
        <f>D413-实验结果!D12</f>
        <v>-0.78999999999999915</v>
      </c>
      <c r="K413">
        <f>E413-实验结果!E12</f>
        <v>-0.83399999999999963</v>
      </c>
      <c r="T413">
        <f>H413/实验结果!B12*100</f>
        <v>-1.8998272884283303</v>
      </c>
      <c r="U413">
        <f>I413/实验结果!C12*100</f>
        <v>-4.5382585751978866</v>
      </c>
      <c r="V413">
        <f>J413/实验结果!D12*100</f>
        <v>-7.3283858998144646</v>
      </c>
      <c r="W413">
        <f>K413/实验结果!E12*100</f>
        <v>-2.9166958103098537</v>
      </c>
    </row>
    <row r="414" spans="1:23" x14ac:dyDescent="0.2">
      <c r="A414" s="1" t="s">
        <v>12</v>
      </c>
      <c r="B414">
        <v>10.81</v>
      </c>
      <c r="C414" s="1">
        <v>32.44</v>
      </c>
      <c r="D414" s="1">
        <v>9.7799999999999994</v>
      </c>
      <c r="E414" s="1">
        <v>23.61</v>
      </c>
      <c r="H414">
        <f>B414-实验结果!B13</f>
        <v>0.16000000000000014</v>
      </c>
      <c r="I414">
        <f>C414-实验结果!C13</f>
        <v>-0.13500000000000512</v>
      </c>
      <c r="J414">
        <f>D414-实验结果!D13</f>
        <v>3.9999999999999147E-2</v>
      </c>
      <c r="K414">
        <f>E414-实验结果!E13</f>
        <v>0.75167000000000073</v>
      </c>
      <c r="T414">
        <f>H414/实验结果!B13*100</f>
        <v>1.5023474178403768</v>
      </c>
      <c r="U414">
        <f>I414/实验结果!C13*100</f>
        <v>-0.41442824251728355</v>
      </c>
      <c r="V414">
        <f>J414/实验结果!D13*100</f>
        <v>0.41067761806980646</v>
      </c>
      <c r="W414">
        <f>K414/实验结果!E13*100</f>
        <v>3.2883854594802018</v>
      </c>
    </row>
    <row r="415" spans="1:23" x14ac:dyDescent="0.2">
      <c r="A415" s="1" t="s">
        <v>13</v>
      </c>
      <c r="B415">
        <v>10.42</v>
      </c>
      <c r="C415" s="1">
        <v>28.81</v>
      </c>
      <c r="D415" s="1">
        <v>9.64</v>
      </c>
      <c r="E415" s="1">
        <v>19.41</v>
      </c>
      <c r="H415">
        <f>B415-实验结果!B14</f>
        <v>0.27999999999999936</v>
      </c>
      <c r="I415">
        <f>C415-实验结果!C14</f>
        <v>-1.5174300000000009</v>
      </c>
      <c r="J415">
        <f>D415-实验结果!D14</f>
        <v>1.5099999999999998</v>
      </c>
      <c r="K415">
        <f>E415-实验结果!E14</f>
        <v>-1.5000000000000568E-2</v>
      </c>
      <c r="T415">
        <f>H415/实验结果!B14*100</f>
        <v>2.7613412228796781</v>
      </c>
      <c r="U415">
        <f>I415/实验结果!C14*100</f>
        <v>-5.0034902396939041</v>
      </c>
      <c r="V415">
        <f>J415/实验结果!D14*100</f>
        <v>18.573185731857315</v>
      </c>
      <c r="W415">
        <f>K415/实验结果!E14*100</f>
        <v>-7.7220077220080147E-2</v>
      </c>
    </row>
    <row r="416" spans="1:23" x14ac:dyDescent="0.2">
      <c r="B416">
        <f>CORREL(B403:B415,实验结果!B$2:B$14)</f>
        <v>0.97641399647720928</v>
      </c>
      <c r="C416">
        <f>CORREL(C403:C415,实验结果!C$2:C$14)</f>
        <v>0.96039950138843189</v>
      </c>
      <c r="D416">
        <f>CORREL(D403:D415,实验结果!D$2:D$14)</f>
        <v>0.96823740711041228</v>
      </c>
      <c r="E416">
        <f>CORREL(E403:E415,实验结果!E$2:E$14)</f>
        <v>0.99559156584775821</v>
      </c>
    </row>
    <row r="417" spans="1:23" x14ac:dyDescent="0.2">
      <c r="B417" cm="1">
        <f t="array" ref="B417">1-SUM((B403:B415-实验结果!B$2:B$14)^2)/DEVSQ(B403:B415)</f>
        <v>0.94605284312399551</v>
      </c>
      <c r="C417" cm="1">
        <f t="array" ref="C417">1-SUM((C403:C415-实验结果!C$2:C$14)^2)/DEVSQ(C403:C415)</f>
        <v>0.91019279449091761</v>
      </c>
      <c r="D417" cm="1">
        <f t="array" ref="D417">1-SUM((D403:D415-实验结果!D$2:D$14)^2)/DEVSQ(D403:D415)</f>
        <v>0.93168168034560372</v>
      </c>
      <c r="E417" cm="1">
        <f t="array" ref="E417">1-SUM((E403:E415-实验结果!E$2:E$14)^2)/DEVSQ(E403:E415)</f>
        <v>0.99056125042045806</v>
      </c>
      <c r="H417" cm="1">
        <f t="array" ref="H417">MAX(ABS(H403:H415))</f>
        <v>1.3000000000000007</v>
      </c>
      <c r="I417" cm="1">
        <f t="array" ref="I417">MAX(ABS(I403:I415))</f>
        <v>5.4079999999999977</v>
      </c>
      <c r="J417" cm="1">
        <f t="array" ref="J417">MAX(ABS(J403:J415))</f>
        <v>1.5099999999999998</v>
      </c>
      <c r="K417" cm="1">
        <f t="array" ref="K417">MAX(ABS(K403:K415))</f>
        <v>1.266</v>
      </c>
    </row>
    <row r="418" spans="1:23" x14ac:dyDescent="0.2">
      <c r="H418" cm="1">
        <f t="array" ref="H418">SUM(H403:H415^2)/9</f>
        <v>0.67912222222222152</v>
      </c>
      <c r="I418" cm="1">
        <f t="array" ref="I418">SUM(I403:I415^2)/8</f>
        <v>9.5473950369499985</v>
      </c>
      <c r="J418" cm="1">
        <f t="array" ref="J418">SUM(J403:J415^2)/10</f>
        <v>0.76776999999999984</v>
      </c>
      <c r="K418" cm="1">
        <f t="array" ref="K418">SUM(K403:K415^2)/10</f>
        <v>0.46296189610000038</v>
      </c>
    </row>
    <row r="419" spans="1:23" x14ac:dyDescent="0.2">
      <c r="B419">
        <v>2.2955152710278801</v>
      </c>
      <c r="H419" cm="1">
        <f t="array" ref="H419">SUM(H403:H415^2)</f>
        <v>6.1120999999999936</v>
      </c>
      <c r="I419" cm="1">
        <f t="array" ref="I419">SUM(I403:I415^2)</f>
        <v>76.379160295599988</v>
      </c>
      <c r="J419" cm="1">
        <f t="array" ref="J419">SUM(J403:J415^2)</f>
        <v>7.677699999999998</v>
      </c>
      <c r="K419" cm="1">
        <f t="array" ref="K419">SUM(K403:K415^2)</f>
        <v>4.6296189610000038</v>
      </c>
    </row>
    <row r="420" spans="1:23" x14ac:dyDescent="0.2">
      <c r="H420" cm="1">
        <f t="array" ref="H420">AVERAGE(ABS(H403:H415))</f>
        <v>0.5546153846153844</v>
      </c>
      <c r="I420" cm="1">
        <f t="array" ref="I420">AVERAGE(ABS(I403:I415))</f>
        <v>1.8696200000000007</v>
      </c>
      <c r="J420" cm="1">
        <f t="array" ref="J420">AVERAGE(ABS(J403:J415))</f>
        <v>0.58999999999999986</v>
      </c>
      <c r="K420" cm="1">
        <f t="array" ref="K420">AVERAGE(ABS(K403:K415))</f>
        <v>0.48265846153846204</v>
      </c>
    </row>
    <row r="421" spans="1:23" x14ac:dyDescent="0.2">
      <c r="A421" s="6"/>
      <c r="B421" s="6"/>
      <c r="C421" s="6"/>
      <c r="D421" s="6"/>
      <c r="E421" s="6"/>
      <c r="F421" s="6"/>
      <c r="G421" s="6"/>
      <c r="H421">
        <f>H420/AVERAGE(B403:B415)*100</f>
        <v>5.1371571072319187</v>
      </c>
      <c r="I421">
        <f t="shared" ref="I421" si="10">I420/AVERAGE(C403:C415)*100</f>
        <v>5.9409596441055008</v>
      </c>
      <c r="J421">
        <f t="shared" ref="J421" si="11">J420/AVERAGE(D403:D415)*100</f>
        <v>6.7452290915486737</v>
      </c>
      <c r="K421">
        <f>K420/AVERAGE(E403:E415)*100</f>
        <v>2.4987296403966415</v>
      </c>
      <c r="L421" s="6"/>
    </row>
    <row r="422" spans="1:23" x14ac:dyDescent="0.2">
      <c r="A422">
        <v>0</v>
      </c>
      <c r="B422" s="7" t="s">
        <v>35</v>
      </c>
      <c r="C422" s="7"/>
      <c r="D422" s="7"/>
      <c r="E422" s="7"/>
    </row>
    <row r="423" spans="1:23" x14ac:dyDescent="0.2">
      <c r="A423" s="1"/>
      <c r="B423" s="1" t="s">
        <v>14</v>
      </c>
      <c r="C423" s="1" t="s">
        <v>15</v>
      </c>
      <c r="D423" s="1" t="s">
        <v>16</v>
      </c>
      <c r="E423" s="1" t="s">
        <v>17</v>
      </c>
    </row>
    <row r="424" spans="1:23" x14ac:dyDescent="0.2">
      <c r="A424" s="2" t="s">
        <v>1</v>
      </c>
      <c r="B424" s="1">
        <v>18.79</v>
      </c>
      <c r="C424" s="1">
        <v>50.45</v>
      </c>
      <c r="D424" s="1">
        <v>15.62</v>
      </c>
      <c r="E424" s="1">
        <v>28.19</v>
      </c>
      <c r="H424">
        <f>B424-实验结果!B2</f>
        <v>1.3299999999999983</v>
      </c>
      <c r="I424">
        <f>C424-实验结果!C2</f>
        <v>1.8168700000000015</v>
      </c>
      <c r="J424">
        <f>D424-实验结果!D2</f>
        <v>-0.39000000000000234</v>
      </c>
      <c r="K424">
        <f>E424-实验结果!E2</f>
        <v>4.6680000000000028</v>
      </c>
      <c r="T424">
        <f>H424/实验结果!B2*100</f>
        <v>7.6174112256586382</v>
      </c>
      <c r="U424">
        <f>I424/实验结果!C2*100</f>
        <v>3.7358689436604253</v>
      </c>
      <c r="V424">
        <f>J424/实验结果!D2*100</f>
        <v>-2.435977514053731</v>
      </c>
      <c r="W424">
        <f>K424/实验结果!E2*100</f>
        <v>19.845251254145069</v>
      </c>
    </row>
    <row r="425" spans="1:23" x14ac:dyDescent="0.2">
      <c r="A425" s="1" t="s">
        <v>2</v>
      </c>
      <c r="B425">
        <v>14.14</v>
      </c>
      <c r="C425" s="1">
        <v>36.299999999999997</v>
      </c>
      <c r="D425" s="1">
        <v>10.63</v>
      </c>
      <c r="E425" s="1">
        <v>16.77</v>
      </c>
      <c r="H425">
        <f>B425-实验结果!B3</f>
        <v>-0.75999999999999979</v>
      </c>
      <c r="I425">
        <f>C425-实验结果!C3</f>
        <v>0.72399999999999665</v>
      </c>
      <c r="J425">
        <f>D425-实验结果!D3</f>
        <v>-1.2299999999999986</v>
      </c>
      <c r="K425">
        <f>E425-实验结果!E3</f>
        <v>1.9260000000000002</v>
      </c>
      <c r="T425">
        <f>H425/实验结果!B3*100</f>
        <v>-5.1006711409395962</v>
      </c>
      <c r="U425">
        <f>I425/实验结果!C3*100</f>
        <v>2.035079829098259</v>
      </c>
      <c r="V425">
        <f>J425/实验结果!D3*100</f>
        <v>-10.370994940978067</v>
      </c>
      <c r="W425">
        <f>K425/实验结果!E3*100</f>
        <v>12.9749393694422</v>
      </c>
    </row>
    <row r="426" spans="1:23" x14ac:dyDescent="0.2">
      <c r="A426" s="1" t="s">
        <v>3</v>
      </c>
      <c r="B426">
        <v>12.05</v>
      </c>
      <c r="C426" s="1">
        <v>26.87</v>
      </c>
      <c r="D426" s="1">
        <v>9.09</v>
      </c>
      <c r="E426" s="1">
        <v>7.26</v>
      </c>
      <c r="H426">
        <f>B426-实验结果!B4</f>
        <v>1.0899999999999999</v>
      </c>
      <c r="I426">
        <f>C426-实验结果!C4</f>
        <v>-0.18932999999999822</v>
      </c>
      <c r="J426">
        <f>D426-实验结果!D4</f>
        <v>1.6899999999999995</v>
      </c>
      <c r="K426">
        <f>E426-实验结果!E4</f>
        <v>-2.5700000000000003</v>
      </c>
      <c r="T426">
        <f>H426/实验结果!B4*100</f>
        <v>9.9452554744525514</v>
      </c>
      <c r="U426">
        <f>I426/实验结果!C4*100</f>
        <v>-0.69968472981407237</v>
      </c>
      <c r="V426">
        <f>J426/实验结果!D4*100</f>
        <v>22.837837837837828</v>
      </c>
      <c r="W426">
        <f>K426/实验结果!E4*100</f>
        <v>-26.144455747711092</v>
      </c>
    </row>
    <row r="427" spans="1:23" x14ac:dyDescent="0.2">
      <c r="A427" s="1" t="s">
        <v>4</v>
      </c>
      <c r="B427">
        <v>10.72</v>
      </c>
      <c r="C427" s="1">
        <v>39.11</v>
      </c>
      <c r="D427" s="1">
        <v>9.76</v>
      </c>
      <c r="E427" s="1">
        <v>24.97</v>
      </c>
      <c r="H427">
        <f>B427-实验结果!B5</f>
        <v>-0.53999999999999915</v>
      </c>
      <c r="I427">
        <f>C427-实验结果!C5</f>
        <v>0.66400000000000148</v>
      </c>
      <c r="J427">
        <f>D427-实验结果!D5</f>
        <v>0.25999999999999979</v>
      </c>
      <c r="K427">
        <f>E427-实验结果!E5</f>
        <v>0.27199999999999847</v>
      </c>
      <c r="T427">
        <f>H427/实验结果!B5*100</f>
        <v>-4.7957371225577186</v>
      </c>
      <c r="U427">
        <f>I427/实验结果!C5*100</f>
        <v>1.72709774748999</v>
      </c>
      <c r="V427">
        <f>J427/实验结果!D5*100</f>
        <v>2.7368421052631557</v>
      </c>
      <c r="W427">
        <f>K427/实验结果!E5*100</f>
        <v>1.1013037492914344</v>
      </c>
    </row>
    <row r="428" spans="1:23" x14ac:dyDescent="0.2">
      <c r="A428" s="1" t="s">
        <v>5</v>
      </c>
      <c r="B428">
        <v>8.91</v>
      </c>
      <c r="C428" s="1">
        <v>31.61</v>
      </c>
      <c r="D428" s="1">
        <v>6.68</v>
      </c>
      <c r="E428" s="1">
        <v>23.72</v>
      </c>
      <c r="H428">
        <f>B428-实验结果!B6</f>
        <v>1.0200000000000005</v>
      </c>
      <c r="I428">
        <f>C428-实验结果!C6</f>
        <v>5.227999999999998</v>
      </c>
      <c r="J428">
        <f>D428-实验结果!D6</f>
        <v>0.41999999999999993</v>
      </c>
      <c r="K428">
        <f>E428-实验结果!E6</f>
        <v>3.1059999999999981</v>
      </c>
      <c r="T428">
        <f>H428/实验结果!B6*100</f>
        <v>12.9277566539924</v>
      </c>
      <c r="U428">
        <f>I428/实验结果!C6*100</f>
        <v>19.816541581381237</v>
      </c>
      <c r="V428">
        <f>J428/实验结果!D6*100</f>
        <v>6.7092651757188495</v>
      </c>
      <c r="W428">
        <f>K428/实验结果!E6*100</f>
        <v>15.067429902008334</v>
      </c>
    </row>
    <row r="429" spans="1:23" x14ac:dyDescent="0.2">
      <c r="A429" s="1" t="s">
        <v>6</v>
      </c>
      <c r="B429">
        <v>8.2899999999999991</v>
      </c>
      <c r="C429" s="1">
        <v>27.94</v>
      </c>
      <c r="D429" s="1">
        <v>5.73</v>
      </c>
      <c r="E429" s="1">
        <v>22.23</v>
      </c>
      <c r="H429">
        <f>B429-实验结果!B7</f>
        <v>0.63999999999999879</v>
      </c>
      <c r="I429">
        <f>C429-实验结果!C7</f>
        <v>0.32800000000000296</v>
      </c>
      <c r="J429">
        <f>D429-实验结果!D7</f>
        <v>-0.14999999999999947</v>
      </c>
      <c r="K429">
        <f>E429-实验结果!E7</f>
        <v>4.8880000000000017</v>
      </c>
      <c r="T429">
        <f>H429/实验结果!B7*100</f>
        <v>8.3660130718954093</v>
      </c>
      <c r="U429">
        <f>I429/实验结果!C7*100</f>
        <v>1.1878893234825545</v>
      </c>
      <c r="V429">
        <f>J429/实验结果!D7*100</f>
        <v>-2.5510204081632564</v>
      </c>
      <c r="W429">
        <f>K429/实验结果!E7*100</f>
        <v>28.185907046476771</v>
      </c>
    </row>
    <row r="430" spans="1:23" x14ac:dyDescent="0.2">
      <c r="A430" s="1" t="s">
        <v>7</v>
      </c>
      <c r="B430">
        <v>7.88</v>
      </c>
      <c r="C430" s="1">
        <v>25.25</v>
      </c>
      <c r="D430" s="1">
        <v>5.14</v>
      </c>
      <c r="E430" s="1">
        <v>21.03</v>
      </c>
      <c r="H430">
        <f>B430-实验结果!B8</f>
        <v>0.25999999999999979</v>
      </c>
      <c r="I430">
        <f>C430-实验结果!C8</f>
        <v>6.2940000000000005</v>
      </c>
      <c r="J430">
        <f>D430-实验结果!D8</f>
        <v>-0.54</v>
      </c>
      <c r="K430">
        <f>E430-实验结果!E8</f>
        <v>6.7920000000000016</v>
      </c>
      <c r="T430">
        <f>H430/实验结果!B8*100</f>
        <v>3.4120734908136456</v>
      </c>
      <c r="U430">
        <f>I430/实验结果!C8*100</f>
        <v>33.203207427727371</v>
      </c>
      <c r="V430">
        <f>J430/实验结果!D8*100</f>
        <v>-9.5070422535211279</v>
      </c>
      <c r="W430">
        <f>K430/实验结果!E8*100</f>
        <v>47.703329119258335</v>
      </c>
    </row>
    <row r="431" spans="1:23" x14ac:dyDescent="0.2">
      <c r="A431" s="1" t="s">
        <v>8</v>
      </c>
      <c r="B431">
        <v>7.57</v>
      </c>
      <c r="C431" s="1">
        <v>23.24</v>
      </c>
      <c r="D431" s="1">
        <v>4.71</v>
      </c>
      <c r="E431" s="1">
        <v>20.22</v>
      </c>
      <c r="H431">
        <f>B431-实验结果!B9</f>
        <v>7.0000000000000284E-2</v>
      </c>
      <c r="I431">
        <f>C431-实验结果!C9</f>
        <v>2.9849999999999994</v>
      </c>
      <c r="J431">
        <f>D431-实验结果!D9</f>
        <v>-0.83000000000000007</v>
      </c>
      <c r="K431">
        <f>E431-实验结果!E9</f>
        <v>8.5359999999999996</v>
      </c>
      <c r="T431">
        <f>H431/实验结果!B9*100</f>
        <v>0.93333333333333701</v>
      </c>
      <c r="U431">
        <f>I431/实验结果!C9*100</f>
        <v>14.737101950135767</v>
      </c>
      <c r="V431">
        <f>J431/实验结果!D9*100</f>
        <v>-14.981949458483756</v>
      </c>
      <c r="W431">
        <f>K431/实验结果!E9*100</f>
        <v>73.057172201300929</v>
      </c>
    </row>
    <row r="432" spans="1:23" x14ac:dyDescent="0.2">
      <c r="A432" s="1" t="s">
        <v>9</v>
      </c>
      <c r="B432">
        <v>7.34</v>
      </c>
      <c r="C432" s="1">
        <v>21.75</v>
      </c>
      <c r="D432" s="1">
        <v>4.37</v>
      </c>
      <c r="E432" s="1">
        <v>19.75</v>
      </c>
      <c r="H432">
        <f>B432-实验结果!B10</f>
        <v>-0.11000000000000032</v>
      </c>
      <c r="I432">
        <f>C432-实验结果!C10</f>
        <v>0.58399999999999963</v>
      </c>
      <c r="J432">
        <f>D432-实验结果!D10</f>
        <v>-1.0899999999999999</v>
      </c>
      <c r="K432">
        <f>E432-实验结果!E10</f>
        <v>7.2899999999999991</v>
      </c>
      <c r="T432">
        <f>H432/实验结果!B10*100</f>
        <v>-1.4765100671140983</v>
      </c>
      <c r="U432">
        <f>I432/实验结果!C10*100</f>
        <v>2.7591420202211077</v>
      </c>
      <c r="V432">
        <f>J432/实验结果!D10*100</f>
        <v>-19.963369963369964</v>
      </c>
      <c r="W432">
        <f>K432/实验结果!E10*100</f>
        <v>58.507223113964677</v>
      </c>
    </row>
    <row r="433" spans="1:23" x14ac:dyDescent="0.2">
      <c r="A433" s="1" t="s">
        <v>10</v>
      </c>
      <c r="B433">
        <v>12.83</v>
      </c>
      <c r="C433" s="1">
        <v>39.11</v>
      </c>
      <c r="D433" s="1">
        <v>11.88</v>
      </c>
      <c r="E433" s="1">
        <v>25.68</v>
      </c>
      <c r="H433">
        <f>B433-实验结果!B11</f>
        <v>0.65000000000000036</v>
      </c>
      <c r="I433">
        <f>C433-实验结果!C11</f>
        <v>-3.3214299999999994</v>
      </c>
      <c r="J433">
        <f>D433-实验结果!D11</f>
        <v>0.41999999999999993</v>
      </c>
      <c r="K433">
        <f>E433-实验结果!E11</f>
        <v>-4.4481099999999998</v>
      </c>
      <c r="T433">
        <f>H433/实验结果!B11*100</f>
        <v>5.3366174055829259</v>
      </c>
      <c r="U433">
        <f>I433/实验结果!C11*100</f>
        <v>-7.82775880991991</v>
      </c>
      <c r="V433">
        <f>J433/实验结果!D11*100</f>
        <v>3.6649214659685856</v>
      </c>
      <c r="W433">
        <f>K433/实验结果!E11*100</f>
        <v>-14.763986190969163</v>
      </c>
    </row>
    <row r="434" spans="1:23" x14ac:dyDescent="0.2">
      <c r="A434" s="1" t="s">
        <v>11</v>
      </c>
      <c r="B434">
        <v>11.15</v>
      </c>
      <c r="C434" s="1">
        <v>32.51</v>
      </c>
      <c r="D434" s="1">
        <v>10.27</v>
      </c>
      <c r="E434" s="1">
        <v>21.1</v>
      </c>
      <c r="H434">
        <f>B434-实验结果!B12</f>
        <v>-0.42999999999999972</v>
      </c>
      <c r="I434">
        <f>C434-实验结果!C12</f>
        <v>-5.3900000000000006</v>
      </c>
      <c r="J434">
        <f>D434-实验结果!D12</f>
        <v>-0.50999999999999979</v>
      </c>
      <c r="K434">
        <f>E434-实验结果!E12</f>
        <v>-7.4939999999999998</v>
      </c>
      <c r="T434">
        <f>H434/实验结果!B12*100</f>
        <v>-3.7132987910189956</v>
      </c>
      <c r="U434">
        <f>I434/实验结果!C12*100</f>
        <v>-14.221635883905016</v>
      </c>
      <c r="V434">
        <f>J434/实验结果!D12*100</f>
        <v>-4.7309833024118726</v>
      </c>
      <c r="W434">
        <f>K434/实验结果!E12*100</f>
        <v>-26.208295446597184</v>
      </c>
    </row>
    <row r="435" spans="1:23" x14ac:dyDescent="0.2">
      <c r="A435" s="1" t="s">
        <v>12</v>
      </c>
      <c r="B435">
        <v>10.4</v>
      </c>
      <c r="C435" s="1">
        <v>26.89</v>
      </c>
      <c r="D435" s="1">
        <v>9.7799999999999994</v>
      </c>
      <c r="E435" s="1">
        <v>15.16</v>
      </c>
      <c r="H435">
        <f>B435-实验结果!B13</f>
        <v>-0.25</v>
      </c>
      <c r="I435">
        <f>C435-实验结果!C13</f>
        <v>-5.6850000000000023</v>
      </c>
      <c r="J435">
        <f>D435-实验结果!D13</f>
        <v>3.9999999999999147E-2</v>
      </c>
      <c r="K435">
        <f>E435-实验结果!E13</f>
        <v>-7.6983299999999986</v>
      </c>
      <c r="T435">
        <f>H435/实验结果!B13*100</f>
        <v>-2.3474178403755865</v>
      </c>
      <c r="U435">
        <f>I435/实验结果!C13*100</f>
        <v>-17.452033768227174</v>
      </c>
      <c r="V435">
        <f>J435/实验结果!D13*100</f>
        <v>0.41067761806980646</v>
      </c>
      <c r="W435">
        <f>K435/实验结果!E13*100</f>
        <v>-33.678444575784837</v>
      </c>
    </row>
    <row r="436" spans="1:23" x14ac:dyDescent="0.2">
      <c r="A436" s="1" t="s">
        <v>13</v>
      </c>
      <c r="B436">
        <v>9.81</v>
      </c>
      <c r="C436" s="1">
        <v>21.48</v>
      </c>
      <c r="D436" s="1">
        <v>9.49</v>
      </c>
      <c r="E436" s="1">
        <v>9.07</v>
      </c>
      <c r="H436">
        <f>B436-实验结果!B14</f>
        <v>-0.33000000000000007</v>
      </c>
      <c r="I436">
        <f>C436-实验结果!C14</f>
        <v>-8.8474299999999992</v>
      </c>
      <c r="J436">
        <f>D436-实验结果!D14</f>
        <v>1.3599999999999994</v>
      </c>
      <c r="K436">
        <f>E436-实验结果!E14</f>
        <v>-10.355</v>
      </c>
      <c r="T436">
        <f>H436/实验结果!B14*100</f>
        <v>-3.2544378698224858</v>
      </c>
      <c r="U436">
        <f>I436/实验结果!C14*100</f>
        <v>-29.173029168643698</v>
      </c>
      <c r="V436">
        <f>J436/实验结果!D14*100</f>
        <v>16.72816728167281</v>
      </c>
      <c r="W436">
        <f>K436/实验结果!E14*100</f>
        <v>-53.307593307593301</v>
      </c>
    </row>
    <row r="437" spans="1:23" x14ac:dyDescent="0.2">
      <c r="B437">
        <f>CORREL(B424:B436,实验结果!B$2:B$14)</f>
        <v>0.97698198042114759</v>
      </c>
      <c r="C437">
        <f>CORREL(C424:C436,实验结果!C$2:C$14)</f>
        <v>0.87618307233396553</v>
      </c>
      <c r="D437">
        <f>CORREL(D424:D436,实验结果!D$2:D$14)</f>
        <v>0.96331567897874493</v>
      </c>
      <c r="E437">
        <f>CORREL(E424:E436,实验结果!E$2:E$14)</f>
        <v>0.50631180341171922</v>
      </c>
    </row>
    <row r="438" spans="1:23" x14ac:dyDescent="0.2">
      <c r="B438" cm="1">
        <f t="array" ref="B438">1-SUM((B424:B436-实验结果!B$2:B$14)^2)/DEVSQ(B424:B436)</f>
        <v>0.94997490434317822</v>
      </c>
      <c r="C438" cm="1">
        <f t="array" ref="C438">1-SUM((C424:C436-实验结果!C$2:C$14)^2)/DEVSQ(C424:C436)</f>
        <v>0.72896721771906481</v>
      </c>
      <c r="D438" cm="1">
        <f t="array" ref="D438">1-SUM((D424:D436-实验结果!D$2:D$14)^2)/DEVSQ(D424:D436)</f>
        <v>0.92749797493859054</v>
      </c>
      <c r="E438" cm="1">
        <f t="array" ref="E438">1-SUM((E424:E436-实验结果!E$2:E$14)^2)/DEVSQ(E424:E436)</f>
        <v>-4.6266826732664024E-2</v>
      </c>
      <c r="H438" cm="1">
        <f t="array" ref="H438">MAX(ABS(H424:H436))</f>
        <v>1.3299999999999983</v>
      </c>
      <c r="I438" cm="1">
        <f t="array" ref="I438">MAX(ABS(I424:I436))</f>
        <v>8.8474299999999992</v>
      </c>
      <c r="J438" cm="1">
        <f t="array" ref="J438">MAX(ABS(J424:J436))</f>
        <v>1.6899999999999995</v>
      </c>
      <c r="K438" cm="1">
        <f t="array" ref="K438">MAX(ABS(K424:K436))</f>
        <v>10.355</v>
      </c>
      <c r="M438">
        <v>0.57538461538461516</v>
      </c>
      <c r="N438">
        <v>3.2351584615384619</v>
      </c>
      <c r="O438">
        <v>0.68692307692307675</v>
      </c>
      <c r="P438">
        <v>5.3879569230769233</v>
      </c>
    </row>
    <row r="439" spans="1:23" x14ac:dyDescent="0.2">
      <c r="H439" cm="1">
        <f t="array" ref="H439">SUM(H424:H436^2)/9</f>
        <v>0.68217777777777711</v>
      </c>
      <c r="I439" cm="1">
        <f t="array" ref="I439">SUM(I424:I436^2)/8</f>
        <v>28.910932411949997</v>
      </c>
      <c r="J439" cm="1">
        <f t="array" ref="J439">SUM(J424:J436^2)/10</f>
        <v>0.92438999999999949</v>
      </c>
      <c r="K439" cm="1">
        <f t="array" ref="K439">SUM(K424:K436^2)/10</f>
        <v>48.029305236100001</v>
      </c>
    </row>
    <row r="440" spans="1:23" x14ac:dyDescent="0.2">
      <c r="H440" cm="1">
        <f t="array" ref="H440">AVERAGE(ABS(H424:H436))</f>
        <v>0.57538461538461516</v>
      </c>
      <c r="I440" cm="1">
        <f t="array" ref="I440">AVERAGE(ABS(I424:I436))</f>
        <v>3.2351584615384619</v>
      </c>
      <c r="J440" cm="1">
        <f t="array" ref="J440">AVERAGE(ABS(J424:J436))</f>
        <v>0.68692307692307675</v>
      </c>
      <c r="K440" cm="1">
        <f t="array" ref="K440">AVERAGE(ABS(K424:K436))</f>
        <v>5.3879569230769233</v>
      </c>
    </row>
    <row r="441" spans="1:23" x14ac:dyDescent="0.2">
      <c r="H441">
        <f>H440/AVERAGE(B424:B436)*100</f>
        <v>5.3474406634257923</v>
      </c>
      <c r="I441">
        <f t="shared" ref="I441" si="12">I440/AVERAGE(C423:C435)*100</f>
        <v>10.188673211679275</v>
      </c>
      <c r="J441">
        <f t="shared" ref="J441" si="13">J440/AVERAGE(D423:D435)*100</f>
        <v>7.9520325323913958</v>
      </c>
      <c r="K441">
        <f>K440/AVERAGE(E423:E435)*100</f>
        <v>26.274172251675505</v>
      </c>
    </row>
    <row r="443" spans="1:23" x14ac:dyDescent="0.2">
      <c r="A443">
        <v>0</v>
      </c>
      <c r="B443" s="7" t="s">
        <v>25</v>
      </c>
      <c r="C443" s="7"/>
      <c r="D443" s="7"/>
      <c r="E443" s="7"/>
    </row>
    <row r="444" spans="1:23" x14ac:dyDescent="0.2">
      <c r="A444" s="1"/>
      <c r="B444" s="1" t="s">
        <v>14</v>
      </c>
      <c r="C444" s="1" t="s">
        <v>15</v>
      </c>
      <c r="D444" s="1" t="s">
        <v>16</v>
      </c>
      <c r="E444" s="1" t="s">
        <v>17</v>
      </c>
    </row>
    <row r="445" spans="1:23" x14ac:dyDescent="0.2">
      <c r="A445" s="2" t="s">
        <v>1</v>
      </c>
      <c r="B445" s="1">
        <v>18.850000000000001</v>
      </c>
      <c r="C445" s="1">
        <v>50.11</v>
      </c>
      <c r="D445" s="1">
        <v>15.8</v>
      </c>
      <c r="E445" s="1">
        <v>27.24</v>
      </c>
    </row>
    <row r="446" spans="1:23" x14ac:dyDescent="0.2">
      <c r="A446" s="1" t="s">
        <v>2</v>
      </c>
      <c r="B446">
        <v>13.9</v>
      </c>
      <c r="C446" s="1">
        <v>35.26</v>
      </c>
      <c r="D446" s="1">
        <v>10.57</v>
      </c>
      <c r="E446" s="1">
        <v>15.1</v>
      </c>
    </row>
    <row r="447" spans="1:23" x14ac:dyDescent="0.2">
      <c r="A447" s="1" t="s">
        <v>3</v>
      </c>
      <c r="B447">
        <v>11.84</v>
      </c>
      <c r="C447" s="1">
        <v>25.98</v>
      </c>
      <c r="D447" s="1">
        <v>8.9600000000000009</v>
      </c>
      <c r="E447" s="1">
        <v>6.13</v>
      </c>
    </row>
    <row r="448" spans="1:23" x14ac:dyDescent="0.2">
      <c r="A448" s="1" t="s">
        <v>4</v>
      </c>
      <c r="B448">
        <v>10.76</v>
      </c>
      <c r="C448" s="1">
        <v>39.25</v>
      </c>
      <c r="D448" s="1">
        <v>9.77</v>
      </c>
      <c r="E448" s="1">
        <v>25.35</v>
      </c>
    </row>
    <row r="449" spans="1:5" x14ac:dyDescent="0.2">
      <c r="A449" s="1" t="s">
        <v>5</v>
      </c>
      <c r="B449">
        <v>8.94</v>
      </c>
      <c r="C449" s="1">
        <v>32.22</v>
      </c>
      <c r="D449" s="1">
        <v>6.69</v>
      </c>
      <c r="E449" s="1">
        <v>24.47</v>
      </c>
    </row>
    <row r="450" spans="1:5" x14ac:dyDescent="0.2">
      <c r="A450" s="1" t="s">
        <v>6</v>
      </c>
      <c r="B450">
        <v>8.34</v>
      </c>
      <c r="C450" s="1">
        <v>28.92</v>
      </c>
      <c r="D450" s="1">
        <v>5.73</v>
      </c>
      <c r="E450" s="1">
        <v>23.28</v>
      </c>
    </row>
    <row r="451" spans="1:5" x14ac:dyDescent="0.2">
      <c r="A451" s="1" t="s">
        <v>7</v>
      </c>
      <c r="B451">
        <v>7.94</v>
      </c>
      <c r="C451" s="1">
        <v>26.53</v>
      </c>
      <c r="D451" s="1">
        <v>5.15</v>
      </c>
      <c r="E451" s="1">
        <v>22.29</v>
      </c>
    </row>
    <row r="452" spans="1:5" x14ac:dyDescent="0.2">
      <c r="A452" s="1" t="s">
        <v>8</v>
      </c>
      <c r="B452">
        <v>7.66</v>
      </c>
      <c r="C452" s="1">
        <v>24.73</v>
      </c>
      <c r="D452" s="1">
        <v>4.72</v>
      </c>
      <c r="E452" s="1">
        <v>21.62</v>
      </c>
    </row>
    <row r="453" spans="1:5" x14ac:dyDescent="0.2">
      <c r="A453" s="1" t="s">
        <v>9</v>
      </c>
      <c r="B453">
        <v>7.43</v>
      </c>
      <c r="C453" s="1">
        <v>26.39</v>
      </c>
      <c r="D453" s="1">
        <v>4.38</v>
      </c>
      <c r="E453" s="1">
        <v>21.23</v>
      </c>
    </row>
    <row r="454" spans="1:5" x14ac:dyDescent="0.2">
      <c r="A454" s="1" t="s">
        <v>10</v>
      </c>
      <c r="B454">
        <v>12.79</v>
      </c>
      <c r="C454" s="1">
        <v>39.25</v>
      </c>
      <c r="D454" s="1">
        <v>11.44</v>
      </c>
      <c r="E454" s="1">
        <v>25.96</v>
      </c>
    </row>
    <row r="455" spans="1:5" x14ac:dyDescent="0.2">
      <c r="A455" s="1" t="s">
        <v>11</v>
      </c>
      <c r="B455">
        <v>11.22</v>
      </c>
      <c r="C455" s="1">
        <v>33.67</v>
      </c>
      <c r="D455" s="1">
        <v>9.93</v>
      </c>
      <c r="E455" s="1">
        <v>22.37</v>
      </c>
    </row>
    <row r="456" spans="1:5" x14ac:dyDescent="0.2">
      <c r="A456" s="1" t="s">
        <v>12</v>
      </c>
      <c r="B456">
        <v>10.58</v>
      </c>
      <c r="C456" s="1">
        <v>29.08</v>
      </c>
      <c r="D456" s="1">
        <v>9.49</v>
      </c>
      <c r="E456" s="1">
        <v>17.559999999999999</v>
      </c>
    </row>
    <row r="457" spans="1:5" x14ac:dyDescent="0.2">
      <c r="A457" s="1" t="s">
        <v>13</v>
      </c>
      <c r="B457">
        <v>10.08</v>
      </c>
      <c r="C457" s="1">
        <v>24.7</v>
      </c>
      <c r="D457" s="1">
        <v>9.1999999999999993</v>
      </c>
      <c r="E457" s="1">
        <v>12.72</v>
      </c>
    </row>
    <row r="458" spans="1:5" x14ac:dyDescent="0.2">
      <c r="B458">
        <f>CORREL(B445:B457,实验结果!B$2:B$14)</f>
        <v>0.97690249004523133</v>
      </c>
      <c r="C458">
        <f>CORREL(C445:C457,实验结果!C$2:C$14)</f>
        <v>0.88708105174466978</v>
      </c>
      <c r="D458">
        <f>CORREL(D445:D457,实验结果!D$2:D$14)</f>
        <v>0.96688890321169718</v>
      </c>
      <c r="E458">
        <f>CORREL(E445:E457,实验结果!E$2:E$14)</f>
        <v>0.54597635309517711</v>
      </c>
    </row>
    <row r="459" spans="1:5" x14ac:dyDescent="0.2">
      <c r="B459" cm="1">
        <f t="array" ref="B459">1-SUM((B445:B457-实验结果!B$2:B$14)^2)/DEVSQ(B445:B457)</f>
        <v>0.94816630575111882</v>
      </c>
      <c r="C459" cm="1">
        <f t="array" ref="C459">1-SUM((C445:C457-实验结果!C$2:C$14)^2)/DEVSQ(C445:C457)</f>
        <v>0.67612180589419446</v>
      </c>
      <c r="D459" cm="1">
        <f t="array" ref="D459">1-SUM((D445:D457-实验结果!D$2:D$14)^2)/DEVSQ(D445:D457)</f>
        <v>0.93214515649075769</v>
      </c>
      <c r="E459" cm="1">
        <f t="array" ref="E459">1-SUM((E445:E457-实验结果!E$2:E$14)^2)/DEVSQ(E445:E457)</f>
        <v>-2.8209166491108384E-2</v>
      </c>
    </row>
    <row r="464" spans="1:5" x14ac:dyDescent="0.2">
      <c r="A464">
        <v>0</v>
      </c>
      <c r="B464" s="7" t="s">
        <v>38</v>
      </c>
      <c r="C464" s="7"/>
      <c r="D464" s="7"/>
      <c r="E464" s="7"/>
    </row>
    <row r="465" spans="1:5" x14ac:dyDescent="0.2">
      <c r="A465" s="1"/>
      <c r="B465" s="1" t="s">
        <v>14</v>
      </c>
      <c r="C465" s="1" t="s">
        <v>15</v>
      </c>
      <c r="D465" s="1" t="s">
        <v>16</v>
      </c>
      <c r="E465" s="1" t="s">
        <v>17</v>
      </c>
    </row>
    <row r="466" spans="1:5" x14ac:dyDescent="0.2">
      <c r="A466" s="2" t="s">
        <v>1</v>
      </c>
      <c r="B466" s="1">
        <v>18.75</v>
      </c>
      <c r="C466" s="1">
        <v>50.04</v>
      </c>
      <c r="D466" s="1">
        <v>15.64</v>
      </c>
      <c r="E466" s="1">
        <v>27.6</v>
      </c>
    </row>
    <row r="467" spans="1:5" x14ac:dyDescent="0.2">
      <c r="A467" s="1" t="s">
        <v>2</v>
      </c>
      <c r="B467">
        <v>13.93</v>
      </c>
      <c r="C467" s="1">
        <v>35.33</v>
      </c>
      <c r="D467" s="1">
        <v>10.64</v>
      </c>
      <c r="E467" s="1">
        <v>14.97</v>
      </c>
    </row>
    <row r="468" spans="1:5" x14ac:dyDescent="0.2">
      <c r="A468" s="1" t="s">
        <v>3</v>
      </c>
      <c r="B468">
        <v>11.95</v>
      </c>
      <c r="C468" s="1">
        <v>26</v>
      </c>
      <c r="D468" s="1">
        <v>9.09</v>
      </c>
      <c r="E468" s="1">
        <v>5.5</v>
      </c>
    </row>
    <row r="469" spans="1:5" x14ac:dyDescent="0.2">
      <c r="A469" s="1" t="s">
        <v>4</v>
      </c>
      <c r="B469">
        <v>10.77</v>
      </c>
      <c r="C469" s="1">
        <v>39.28</v>
      </c>
      <c r="D469" s="1">
        <v>9.7200000000000006</v>
      </c>
      <c r="E469" s="1">
        <v>25.29</v>
      </c>
    </row>
    <row r="470" spans="1:5" x14ac:dyDescent="0.2">
      <c r="A470" s="1" t="s">
        <v>5</v>
      </c>
      <c r="B470">
        <v>8.9700000000000006</v>
      </c>
      <c r="C470" s="1">
        <v>32.200000000000003</v>
      </c>
      <c r="D470" s="1">
        <v>6.82</v>
      </c>
      <c r="E470" s="1">
        <v>23.73</v>
      </c>
    </row>
    <row r="471" spans="1:5" x14ac:dyDescent="0.2">
      <c r="A471" s="1" t="s">
        <v>6</v>
      </c>
      <c r="B471">
        <v>8.35</v>
      </c>
      <c r="C471" s="1">
        <v>28.51</v>
      </c>
      <c r="D471" s="1">
        <v>5.94</v>
      </c>
      <c r="E471" s="1">
        <v>21.83</v>
      </c>
    </row>
    <row r="472" spans="1:5" x14ac:dyDescent="0.2">
      <c r="A472" s="1" t="s">
        <v>7</v>
      </c>
      <c r="B472">
        <v>7.94</v>
      </c>
      <c r="C472" s="1">
        <v>25.7</v>
      </c>
      <c r="D472" s="1">
        <v>5.38</v>
      </c>
      <c r="E472" s="1">
        <v>20.27</v>
      </c>
    </row>
    <row r="473" spans="1:5" x14ac:dyDescent="0.2">
      <c r="A473" s="1" t="s">
        <v>8</v>
      </c>
      <c r="B473">
        <v>7.64</v>
      </c>
      <c r="C473" s="1">
        <v>23.57</v>
      </c>
      <c r="D473" s="1">
        <v>4.9800000000000004</v>
      </c>
      <c r="E473" s="1">
        <v>19.149999999999999</v>
      </c>
    </row>
    <row r="474" spans="1:5" x14ac:dyDescent="0.2">
      <c r="A474" s="1" t="s">
        <v>9</v>
      </c>
      <c r="B474">
        <v>7.41</v>
      </c>
      <c r="C474" s="1">
        <v>21.97</v>
      </c>
      <c r="D474" s="1">
        <v>4.66</v>
      </c>
      <c r="E474" s="1">
        <v>18.41</v>
      </c>
    </row>
    <row r="475" spans="1:5" x14ac:dyDescent="0.2">
      <c r="A475" s="1" t="s">
        <v>10</v>
      </c>
      <c r="B475">
        <v>12.79</v>
      </c>
      <c r="C475" s="1">
        <v>39.28</v>
      </c>
      <c r="D475" s="1">
        <v>11.35</v>
      </c>
      <c r="E475" s="1">
        <v>26.28</v>
      </c>
    </row>
    <row r="476" spans="1:5" x14ac:dyDescent="0.2">
      <c r="A476" s="1" t="s">
        <v>11</v>
      </c>
      <c r="B476">
        <v>11.25</v>
      </c>
      <c r="C476" s="1">
        <v>33.89</v>
      </c>
      <c r="D476" s="1">
        <v>9.94</v>
      </c>
      <c r="E476" s="1">
        <v>22.65</v>
      </c>
    </row>
    <row r="477" spans="1:5" x14ac:dyDescent="0.2">
      <c r="A477" s="1" t="s">
        <v>12</v>
      </c>
      <c r="B477">
        <v>10.62</v>
      </c>
      <c r="C477" s="1">
        <v>29.3</v>
      </c>
      <c r="D477" s="1">
        <v>9.51</v>
      </c>
      <c r="E477" s="1">
        <v>17.77</v>
      </c>
    </row>
    <row r="478" spans="1:5" x14ac:dyDescent="0.2">
      <c r="A478" s="1" t="s">
        <v>13</v>
      </c>
      <c r="B478">
        <v>10.15</v>
      </c>
      <c r="C478" s="1">
        <v>24.93</v>
      </c>
      <c r="D478" s="1">
        <v>9.25</v>
      </c>
      <c r="E478" s="1">
        <v>12.79</v>
      </c>
    </row>
    <row r="479" spans="1:5" x14ac:dyDescent="0.2">
      <c r="B479">
        <f>CORREL(B466:B478,实验结果!B$2:B$14)</f>
        <v>0.97747161891705969</v>
      </c>
      <c r="C479">
        <f>CORREL(C466:C478,实验结果!C$2:C$14)</f>
        <v>0.91401573355612775</v>
      </c>
      <c r="D479">
        <f>CORREL(D466:D478,实验结果!D$2:D$14)</f>
        <v>0.96737279502319695</v>
      </c>
      <c r="E479">
        <f>CORREL(E466:E478,实验结果!E$2:E$14)</f>
        <v>0.67581973744804003</v>
      </c>
    </row>
    <row r="480" spans="1:5" x14ac:dyDescent="0.2">
      <c r="B480" cm="1">
        <f t="array" ref="B480">1-SUM((B466:B478-实验结果!B$2:B$14)^2)/DEVSQ(B466:B478)</f>
        <v>0.94839076917016685</v>
      </c>
      <c r="C480" cm="1">
        <f t="array" ref="C480">1-SUM((C466:C478-实验结果!C$2:C$14)^2)/DEVSQ(C466:C478)</f>
        <v>0.78755094716588037</v>
      </c>
      <c r="D480" cm="1">
        <f t="array" ref="D480">1-SUM((D466:D478-实验结果!D$2:D$14)^2)/DEVSQ(D466:D478)</f>
        <v>0.93115091923399629</v>
      </c>
      <c r="E480" cm="1">
        <f t="array" ref="E480">1-SUM((E466:E478-实验结果!E$2:E$14)^2)/DEVSQ(E466:E478)</f>
        <v>0.29497640830295546</v>
      </c>
    </row>
    <row r="485" spans="1:5" x14ac:dyDescent="0.2">
      <c r="A485">
        <v>0</v>
      </c>
      <c r="B485" s="7"/>
      <c r="C485" s="7"/>
      <c r="D485" s="7"/>
      <c r="E485" s="7"/>
    </row>
    <row r="486" spans="1:5" x14ac:dyDescent="0.2">
      <c r="A486" s="1"/>
      <c r="B486" s="1" t="s">
        <v>14</v>
      </c>
      <c r="C486" s="1" t="s">
        <v>15</v>
      </c>
      <c r="D486" s="1" t="s">
        <v>16</v>
      </c>
      <c r="E486" s="1" t="s">
        <v>17</v>
      </c>
    </row>
    <row r="487" spans="1:5" x14ac:dyDescent="0.2">
      <c r="A487" s="2" t="s">
        <v>1</v>
      </c>
      <c r="B487" s="1">
        <v>18.649999999999999</v>
      </c>
      <c r="C487" s="1">
        <v>49.38</v>
      </c>
      <c r="D487" s="1">
        <v>15.47</v>
      </c>
      <c r="E487" s="1">
        <v>26.72</v>
      </c>
    </row>
    <row r="488" spans="1:5" x14ac:dyDescent="0.2">
      <c r="A488" s="1" t="s">
        <v>2</v>
      </c>
      <c r="B488">
        <v>13.86</v>
      </c>
      <c r="C488" s="1">
        <v>34.479999999999997</v>
      </c>
      <c r="D488" s="1">
        <v>10.69</v>
      </c>
      <c r="E488" s="1">
        <v>13.24</v>
      </c>
    </row>
    <row r="489" spans="1:5" x14ac:dyDescent="0.2">
      <c r="A489" s="1" t="s">
        <v>3</v>
      </c>
      <c r="B489">
        <v>12.01</v>
      </c>
      <c r="C489" s="1">
        <v>26</v>
      </c>
      <c r="D489" s="1">
        <v>9.2200000000000006</v>
      </c>
      <c r="E489" s="1">
        <v>4.8600000000000003</v>
      </c>
    </row>
    <row r="490" spans="1:5" x14ac:dyDescent="0.2">
      <c r="A490" s="1" t="s">
        <v>4</v>
      </c>
      <c r="B490">
        <v>10.78</v>
      </c>
      <c r="C490" s="1">
        <v>39.64</v>
      </c>
      <c r="D490" s="1">
        <v>9.66</v>
      </c>
      <c r="E490" s="1">
        <v>25.77</v>
      </c>
    </row>
    <row r="491" spans="1:5" x14ac:dyDescent="0.2">
      <c r="A491" s="1" t="s">
        <v>5</v>
      </c>
      <c r="B491">
        <v>9</v>
      </c>
      <c r="C491" s="1">
        <v>32.549999999999997</v>
      </c>
      <c r="D491" s="1">
        <v>6.92</v>
      </c>
      <c r="E491" s="1">
        <v>23.6</v>
      </c>
    </row>
    <row r="492" spans="1:5" x14ac:dyDescent="0.2">
      <c r="A492" s="1" t="s">
        <v>6</v>
      </c>
      <c r="B492">
        <v>8.39</v>
      </c>
      <c r="C492" s="1">
        <v>28.65</v>
      </c>
      <c r="D492" s="1">
        <v>6.08</v>
      </c>
      <c r="E492" s="1">
        <v>21.25</v>
      </c>
    </row>
    <row r="493" spans="1:5" x14ac:dyDescent="0.2">
      <c r="A493" s="1" t="s">
        <v>7</v>
      </c>
      <c r="B493">
        <v>7.98</v>
      </c>
      <c r="C493" s="1">
        <v>25.74</v>
      </c>
      <c r="D493" s="1">
        <v>5.56</v>
      </c>
      <c r="E493" s="1">
        <v>19.41</v>
      </c>
    </row>
    <row r="494" spans="1:5" x14ac:dyDescent="0.2">
      <c r="A494" s="1" t="s">
        <v>8</v>
      </c>
      <c r="B494">
        <v>7.69</v>
      </c>
      <c r="C494" s="1">
        <v>23.57</v>
      </c>
      <c r="D494" s="1">
        <v>5.18</v>
      </c>
      <c r="E494" s="1">
        <v>18.11</v>
      </c>
    </row>
    <row r="495" spans="1:5" x14ac:dyDescent="0.2">
      <c r="A495" s="1" t="s">
        <v>9</v>
      </c>
      <c r="B495">
        <v>7.46</v>
      </c>
      <c r="C495" s="1">
        <v>21.95</v>
      </c>
      <c r="D495" s="1">
        <v>4.88</v>
      </c>
      <c r="E495" s="1">
        <v>17.27</v>
      </c>
    </row>
    <row r="496" spans="1:5" x14ac:dyDescent="0.2">
      <c r="A496" s="1" t="s">
        <v>10</v>
      </c>
      <c r="B496">
        <v>12.78</v>
      </c>
      <c r="C496" s="1">
        <v>39.64</v>
      </c>
      <c r="D496" s="1">
        <v>11.27</v>
      </c>
      <c r="E496" s="1">
        <v>27.05</v>
      </c>
    </row>
    <row r="497" spans="1:5" x14ac:dyDescent="0.2">
      <c r="A497" s="1" t="s">
        <v>11</v>
      </c>
      <c r="B497">
        <v>11.29</v>
      </c>
      <c r="C497" s="1">
        <v>34.47</v>
      </c>
      <c r="D497" s="1">
        <v>9.94</v>
      </c>
      <c r="E497" s="1">
        <v>23.42</v>
      </c>
    </row>
    <row r="498" spans="1:5" x14ac:dyDescent="0.2">
      <c r="A498" s="1" t="s">
        <v>12</v>
      </c>
      <c r="B498">
        <v>10.71</v>
      </c>
      <c r="C498" s="1">
        <v>30.17</v>
      </c>
      <c r="D498" s="1">
        <v>9.5399999999999991</v>
      </c>
      <c r="E498" s="1">
        <v>18.84</v>
      </c>
    </row>
    <row r="499" spans="1:5" x14ac:dyDescent="0.2">
      <c r="A499" s="1" t="s">
        <v>13</v>
      </c>
      <c r="B499">
        <v>10.28</v>
      </c>
      <c r="C499" s="1">
        <v>26.3</v>
      </c>
      <c r="D499" s="1">
        <v>9.3000000000000007</v>
      </c>
      <c r="E499" s="1">
        <v>14.45</v>
      </c>
    </row>
    <row r="500" spans="1:5" x14ac:dyDescent="0.2">
      <c r="B500">
        <f>CORREL(B487:B499,实验结果!B$2:B$14)</f>
        <v>0.97718118132994047</v>
      </c>
      <c r="C500">
        <f>CORREL(C487:C499,实验结果!C$2:C$14)</f>
        <v>0.92715581658692392</v>
      </c>
      <c r="D500">
        <f>CORREL(D487:D499,实验结果!D$2:D$14)</f>
        <v>0.96692080168944605</v>
      </c>
      <c r="E500">
        <f>CORREL(E487:E499,实验结果!E$2:E$14)</f>
        <v>0.76553266386385133</v>
      </c>
    </row>
    <row r="501" spans="1:5" x14ac:dyDescent="0.2">
      <c r="B501" cm="1">
        <f t="array" ref="B501">1-SUM((B487:B499-实验结果!B$2:B$14)^2)/DEVSQ(B487:B499)</f>
        <v>0.94556760407242701</v>
      </c>
      <c r="C501" cm="1">
        <f t="array" ref="C501">1-SUM((C487:C499-实验结果!C$2:C$14)^2)/DEVSQ(C487:C499)</f>
        <v>0.80322086440507623</v>
      </c>
      <c r="D501" cm="1">
        <f t="array" ref="D501">1-SUM((D487:D499-实验结果!D$2:D$14)^2)/DEVSQ(D487:D499)</f>
        <v>0.92427947997428417</v>
      </c>
      <c r="E501" cm="1">
        <f t="array" ref="E501">1-SUM((E487:E499-实验结果!E$2:E$14)^2)/DEVSQ(E487:E499)</f>
        <v>0.50820316074078797</v>
      </c>
    </row>
  </sheetData>
  <mergeCells count="23">
    <mergeCell ref="B298:E298"/>
    <mergeCell ref="B319:E319"/>
    <mergeCell ref="B255:E255"/>
    <mergeCell ref="B276:E276"/>
    <mergeCell ref="A97:E97"/>
    <mergeCell ref="A116:E116"/>
    <mergeCell ref="B174:E174"/>
    <mergeCell ref="B194:E194"/>
    <mergeCell ref="B213:E213"/>
    <mergeCell ref="B233:E233"/>
    <mergeCell ref="B155:E155"/>
    <mergeCell ref="A1:E1"/>
    <mergeCell ref="A20:E20"/>
    <mergeCell ref="A40:E40"/>
    <mergeCell ref="A59:E59"/>
    <mergeCell ref="A78:E78"/>
    <mergeCell ref="B464:E464"/>
    <mergeCell ref="B485:E485"/>
    <mergeCell ref="B339:E339"/>
    <mergeCell ref="B360:E360"/>
    <mergeCell ref="B381:E381"/>
    <mergeCell ref="B422:E422"/>
    <mergeCell ref="B443:E443"/>
  </mergeCells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I35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E8F6-5994-46F8-B9D0-475992E6A0ED}">
  <dimension ref="A1:T28"/>
  <sheetViews>
    <sheetView workbookViewId="0">
      <selection activeCell="E26" sqref="E26"/>
    </sheetView>
  </sheetViews>
  <sheetFormatPr defaultRowHeight="14.25" x14ac:dyDescent="0.2"/>
  <cols>
    <col min="1" max="6" width="10.625" style="1" customWidth="1"/>
  </cols>
  <sheetData>
    <row r="1" spans="1:20" x14ac:dyDescent="0.2">
      <c r="B1" s="1" t="s">
        <v>14</v>
      </c>
      <c r="C1" s="1" t="s">
        <v>15</v>
      </c>
      <c r="D1" s="1" t="s">
        <v>16</v>
      </c>
      <c r="E1" s="1" t="s">
        <v>17</v>
      </c>
    </row>
    <row r="2" spans="1:20" x14ac:dyDescent="0.2">
      <c r="A2" s="2" t="s">
        <v>1</v>
      </c>
      <c r="B2" s="1">
        <v>17.46</v>
      </c>
      <c r="C2" s="1">
        <v>48.633130000000001</v>
      </c>
      <c r="D2" s="1">
        <v>16.010000000000002</v>
      </c>
      <c r="E2" s="1">
        <v>23.521999999999998</v>
      </c>
      <c r="F2" s="1">
        <v>23.521999999999998</v>
      </c>
      <c r="M2">
        <f>50*(1-0.21098)</f>
        <v>39.451000000000001</v>
      </c>
      <c r="N2">
        <f>$M$2*C2/100/(1-C2/100)</f>
        <v>37.351421482951956</v>
      </c>
      <c r="P2">
        <f>$M$2*E2/100/(1-E2/100)</f>
        <v>12.133769476189229</v>
      </c>
      <c r="Q2">
        <f>N2-P2</f>
        <v>25.217652006762727</v>
      </c>
      <c r="S2">
        <v>59.5946</v>
      </c>
      <c r="T2">
        <f>$M$2*S2/100/(1-S2/100)</f>
        <v>58.186939483336388</v>
      </c>
    </row>
    <row r="3" spans="1:20" x14ac:dyDescent="0.2">
      <c r="A3" s="1" t="s">
        <v>2</v>
      </c>
      <c r="B3" s="1">
        <v>14.9</v>
      </c>
      <c r="C3" s="1">
        <v>35.576000000000001</v>
      </c>
      <c r="D3" s="1">
        <v>11.86</v>
      </c>
      <c r="E3" s="1">
        <v>14.843999999999999</v>
      </c>
      <c r="F3" s="1">
        <v>14.843999999999999</v>
      </c>
      <c r="M3">
        <f>50-M2</f>
        <v>10.548999999999999</v>
      </c>
      <c r="N3">
        <f t="shared" ref="N3:N14" si="0">$M$2*C3/100/(1-C3/100)</f>
        <v>21.785495715882284</v>
      </c>
      <c r="P3">
        <f t="shared" ref="P3:P14" si="1">$M$2*E3/100/(1-E3/100)</f>
        <v>6.8769158250739819</v>
      </c>
      <c r="Q3">
        <f t="shared" ref="Q3:Q14" si="2">N3-P3</f>
        <v>14.908579890808301</v>
      </c>
      <c r="S3">
        <v>37.008449679730099</v>
      </c>
      <c r="T3">
        <f t="shared" ref="T3:T14" si="3">$M$2*S3/100/(1-S3/100)</f>
        <v>23.178034845813528</v>
      </c>
    </row>
    <row r="4" spans="1:20" x14ac:dyDescent="0.2">
      <c r="A4" s="1" t="s">
        <v>3</v>
      </c>
      <c r="B4" s="1">
        <v>10.96</v>
      </c>
      <c r="C4" s="1">
        <v>27.059329999999999</v>
      </c>
      <c r="D4" s="1">
        <v>7.4</v>
      </c>
      <c r="E4" s="1">
        <v>9.83</v>
      </c>
      <c r="N4">
        <f t="shared" si="0"/>
        <v>14.63542393879848</v>
      </c>
      <c r="P4">
        <f t="shared" si="1"/>
        <v>4.3008021514916273</v>
      </c>
      <c r="Q4">
        <f t="shared" si="2"/>
        <v>10.334621787306853</v>
      </c>
      <c r="S4">
        <v>30.470866751108499</v>
      </c>
      <c r="T4">
        <f t="shared" si="3"/>
        <v>17.28924420637944</v>
      </c>
    </row>
    <row r="5" spans="1:20" x14ac:dyDescent="0.2">
      <c r="A5" s="1" t="s">
        <v>4</v>
      </c>
      <c r="B5" s="1">
        <v>11.26</v>
      </c>
      <c r="C5" s="1">
        <v>38.445999999999998</v>
      </c>
      <c r="D5" s="1">
        <v>9.5</v>
      </c>
      <c r="E5" s="1">
        <v>24.698</v>
      </c>
      <c r="F5" s="1">
        <v>38.445999999999998</v>
      </c>
      <c r="G5" s="1">
        <v>24.698</v>
      </c>
      <c r="I5" s="1">
        <v>9.5</v>
      </c>
      <c r="N5">
        <f t="shared" si="0"/>
        <v>24.64069184780843</v>
      </c>
      <c r="P5">
        <f t="shared" si="1"/>
        <v>12.939374757642559</v>
      </c>
      <c r="Q5">
        <f t="shared" si="2"/>
        <v>11.701317090165871</v>
      </c>
      <c r="S5">
        <v>59.5946</v>
      </c>
      <c r="T5">
        <f t="shared" si="3"/>
        <v>58.186939483336388</v>
      </c>
    </row>
    <row r="6" spans="1:20" x14ac:dyDescent="0.2">
      <c r="A6" s="1" t="s">
        <v>5</v>
      </c>
      <c r="B6" s="1">
        <v>7.89</v>
      </c>
      <c r="C6" s="1">
        <v>26.382000000000001</v>
      </c>
      <c r="D6" s="1">
        <v>6.26</v>
      </c>
      <c r="E6" s="1">
        <v>20.614000000000001</v>
      </c>
      <c r="I6" s="1">
        <v>6.26</v>
      </c>
      <c r="N6">
        <f t="shared" si="0"/>
        <v>14.137796218316172</v>
      </c>
      <c r="P6">
        <f t="shared" si="1"/>
        <v>10.24416035573023</v>
      </c>
      <c r="Q6">
        <f t="shared" si="2"/>
        <v>3.893635862585942</v>
      </c>
      <c r="S6">
        <v>38.772821015331097</v>
      </c>
      <c r="T6">
        <f t="shared" si="3"/>
        <v>24.982803180575104</v>
      </c>
    </row>
    <row r="7" spans="1:20" x14ac:dyDescent="0.2">
      <c r="A7" s="1" t="s">
        <v>6</v>
      </c>
      <c r="B7" s="1">
        <v>7.65</v>
      </c>
      <c r="C7" s="1">
        <v>27.611999999999998</v>
      </c>
      <c r="D7" s="1">
        <v>5.88</v>
      </c>
      <c r="E7" s="1">
        <v>17.341999999999999</v>
      </c>
      <c r="N7">
        <f t="shared" si="0"/>
        <v>15.048364535558377</v>
      </c>
      <c r="P7">
        <f t="shared" si="1"/>
        <v>8.2769876116044419</v>
      </c>
      <c r="Q7">
        <f t="shared" si="2"/>
        <v>6.7713769239539356</v>
      </c>
      <c r="S7">
        <v>32.7459370663857</v>
      </c>
      <c r="T7">
        <f t="shared" si="3"/>
        <v>19.208653081393194</v>
      </c>
    </row>
    <row r="8" spans="1:20" x14ac:dyDescent="0.2">
      <c r="A8" s="1" t="s">
        <v>7</v>
      </c>
      <c r="B8" s="1">
        <v>7.62</v>
      </c>
      <c r="C8" s="1">
        <v>18.956</v>
      </c>
      <c r="D8" s="1">
        <v>5.68</v>
      </c>
      <c r="E8" s="1">
        <v>14.238</v>
      </c>
      <c r="N8">
        <f t="shared" si="0"/>
        <v>9.227495632002368</v>
      </c>
      <c r="P8">
        <f t="shared" si="1"/>
        <v>6.5495596884401017</v>
      </c>
      <c r="Q8">
        <f t="shared" si="2"/>
        <v>2.6779359435622663</v>
      </c>
      <c r="S8">
        <v>29.091245133219001</v>
      </c>
      <c r="T8">
        <f t="shared" si="3"/>
        <v>16.185289304639618</v>
      </c>
    </row>
    <row r="9" spans="1:20" x14ac:dyDescent="0.2">
      <c r="A9" s="1" t="s">
        <v>8</v>
      </c>
      <c r="B9" s="1">
        <v>7.5</v>
      </c>
      <c r="C9" s="1">
        <v>20.254999999999999</v>
      </c>
      <c r="D9" s="1">
        <v>5.54</v>
      </c>
      <c r="E9" s="1">
        <v>11.683999999999999</v>
      </c>
      <c r="I9">
        <f>(C5+C11)/2</f>
        <v>40.438715000000002</v>
      </c>
      <c r="N9">
        <f t="shared" si="0"/>
        <v>10.020440215687502</v>
      </c>
      <c r="P9">
        <f t="shared" si="1"/>
        <v>5.2192749218714614</v>
      </c>
      <c r="Q9">
        <f t="shared" si="2"/>
        <v>4.801165293816041</v>
      </c>
      <c r="S9">
        <v>26.460295744519001</v>
      </c>
      <c r="T9">
        <f t="shared" si="3"/>
        <v>14.194850767831545</v>
      </c>
    </row>
    <row r="10" spans="1:20" x14ac:dyDescent="0.2">
      <c r="A10" s="1" t="s">
        <v>9</v>
      </c>
      <c r="B10" s="1">
        <v>7.45</v>
      </c>
      <c r="C10" s="1">
        <v>21.166</v>
      </c>
      <c r="D10" s="1">
        <v>5.46</v>
      </c>
      <c r="E10" s="1">
        <v>12.46</v>
      </c>
      <c r="N10">
        <f t="shared" si="0"/>
        <v>10.592128599335313</v>
      </c>
      <c r="P10">
        <f t="shared" si="1"/>
        <v>5.6152554260909309</v>
      </c>
      <c r="Q10">
        <f t="shared" si="2"/>
        <v>4.9768731732443818</v>
      </c>
      <c r="S10">
        <v>24.403305667083298</v>
      </c>
      <c r="T10">
        <f t="shared" si="3"/>
        <v>12.735144312426691</v>
      </c>
    </row>
    <row r="11" spans="1:20" x14ac:dyDescent="0.2">
      <c r="A11" s="1" t="s">
        <v>10</v>
      </c>
      <c r="B11" s="1">
        <v>12.18</v>
      </c>
      <c r="C11" s="1">
        <v>42.431429999999999</v>
      </c>
      <c r="D11" s="1">
        <v>11.46</v>
      </c>
      <c r="E11">
        <v>30.12811</v>
      </c>
      <c r="F11">
        <v>37.441670000000002</v>
      </c>
      <c r="G11">
        <v>30.12811</v>
      </c>
      <c r="N11">
        <f t="shared" si="0"/>
        <v>29.077712802836686</v>
      </c>
      <c r="P11">
        <f t="shared" si="1"/>
        <v>17.010904780305783</v>
      </c>
      <c r="Q11">
        <f t="shared" si="2"/>
        <v>12.066808022530903</v>
      </c>
      <c r="S11">
        <v>59.5946</v>
      </c>
      <c r="T11">
        <f t="shared" si="3"/>
        <v>58.186939483336388</v>
      </c>
    </row>
    <row r="12" spans="1:20" x14ac:dyDescent="0.2">
      <c r="A12" s="1" t="s">
        <v>11</v>
      </c>
      <c r="B12" s="1">
        <v>11.58</v>
      </c>
      <c r="C12" s="1">
        <v>37.9</v>
      </c>
      <c r="D12" s="1">
        <v>10.78</v>
      </c>
      <c r="E12" s="1">
        <v>28.594000000000001</v>
      </c>
      <c r="N12">
        <f t="shared" si="0"/>
        <v>24.077180354267309</v>
      </c>
      <c r="P12">
        <f t="shared" si="1"/>
        <v>15.797858639330032</v>
      </c>
      <c r="Q12">
        <f t="shared" si="2"/>
        <v>8.2793217149372769</v>
      </c>
      <c r="S12">
        <v>40.537192350932003</v>
      </c>
      <c r="T12">
        <f t="shared" si="3"/>
        <v>26.894673135429798</v>
      </c>
    </row>
    <row r="13" spans="1:20" x14ac:dyDescent="0.2">
      <c r="A13" s="1" t="s">
        <v>12</v>
      </c>
      <c r="B13" s="1">
        <v>10.65</v>
      </c>
      <c r="C13" s="1">
        <v>32.575000000000003</v>
      </c>
      <c r="D13" s="1">
        <v>9.74</v>
      </c>
      <c r="E13" s="1">
        <v>22.858329999999999</v>
      </c>
      <c r="N13">
        <f t="shared" si="0"/>
        <v>19.059938079347425</v>
      </c>
      <c r="P13">
        <f t="shared" si="1"/>
        <v>11.689972187923853</v>
      </c>
      <c r="Q13">
        <f t="shared" si="2"/>
        <v>7.3699658914235719</v>
      </c>
      <c r="S13">
        <v>35.021007381662798</v>
      </c>
      <c r="T13">
        <f t="shared" si="3"/>
        <v>21.262468169198502</v>
      </c>
    </row>
    <row r="14" spans="1:20" x14ac:dyDescent="0.2">
      <c r="A14" s="1" t="s">
        <v>13</v>
      </c>
      <c r="B14" s="1">
        <v>10.14</v>
      </c>
      <c r="C14" s="1">
        <v>30.32743</v>
      </c>
      <c r="D14" s="1">
        <v>8.1300000000000008</v>
      </c>
      <c r="E14" s="1">
        <v>19.425000000000001</v>
      </c>
      <c r="N14">
        <f t="shared" si="0"/>
        <v>17.172431574291004</v>
      </c>
      <c r="P14">
        <f t="shared" si="1"/>
        <v>9.5108367980142727</v>
      </c>
      <c r="Q14">
        <f t="shared" si="2"/>
        <v>7.6615947762767309</v>
      </c>
      <c r="S14">
        <v>31.676002420588102</v>
      </c>
      <c r="T14">
        <f t="shared" si="3"/>
        <v>18.290059360800324</v>
      </c>
    </row>
    <row r="16" spans="1:20" x14ac:dyDescent="0.2">
      <c r="B16" s="1">
        <f>DEVSQ((B2:B8,B11:B13))</f>
        <v>90.718850000000018</v>
      </c>
      <c r="C16" s="1">
        <f>DEVSQ((C2:C8,C11:C13))</f>
        <v>696.08242495149</v>
      </c>
      <c r="D16" s="1">
        <f>DEVSQ((D2:D8,D11:D13))</f>
        <v>96.073210000000032</v>
      </c>
      <c r="E16" s="1">
        <f>DEVSQ((E2:E8,E11:E13))</f>
        <v>385.29021735764007</v>
      </c>
      <c r="N16">
        <v>10.548999999999999</v>
      </c>
      <c r="O16">
        <v>37.351421482951956</v>
      </c>
      <c r="P16">
        <f>O16-N16</f>
        <v>26.802421482951956</v>
      </c>
    </row>
    <row r="17" spans="2:16" x14ac:dyDescent="0.2">
      <c r="B17" s="1">
        <f>DEVSQ((B9:B10,B14))</f>
        <v>4.7360666666666686</v>
      </c>
      <c r="C17" s="1">
        <f>DEVSQ((C9:C10,C14))</f>
        <v>62.071855583266668</v>
      </c>
      <c r="D17" s="1">
        <f>DEVSQ((D9:D10,D14))</f>
        <v>4.6144666666666696</v>
      </c>
      <c r="E17" s="1">
        <f>DEVSQ((E9:E10,E14))</f>
        <v>36.345494000000002</v>
      </c>
      <c r="N17">
        <v>12.133769476189229</v>
      </c>
      <c r="O17">
        <v>21.785495715882284</v>
      </c>
      <c r="P17">
        <f t="shared" ref="P17:P28" si="4">O17-N17</f>
        <v>9.6517262396930548</v>
      </c>
    </row>
    <row r="18" spans="2:16" x14ac:dyDescent="0.2">
      <c r="N18">
        <v>6.8769158250739819</v>
      </c>
      <c r="O18">
        <v>14.63542393879848</v>
      </c>
      <c r="P18">
        <f t="shared" si="4"/>
        <v>7.7585081137244982</v>
      </c>
    </row>
    <row r="19" spans="2:16" x14ac:dyDescent="0.2">
      <c r="B19" s="1">
        <f>DEVSQ((B2:B8,B11:B14))</f>
        <v>91.769418181818182</v>
      </c>
      <c r="C19" s="1">
        <f>DEVSQ((C2:C8,C11:C14))</f>
        <v>705.5648770026545</v>
      </c>
      <c r="D19" s="1">
        <f>DEVSQ((D2:D8,D11:D14))</f>
        <v>97.674054545454567</v>
      </c>
      <c r="E19" s="1">
        <f>DEVSQ((E2:E8,E11:E14))</f>
        <v>386.69219601249085</v>
      </c>
      <c r="N19">
        <v>10.548999999999999</v>
      </c>
      <c r="O19">
        <v>24.64069184780843</v>
      </c>
      <c r="P19">
        <f t="shared" si="4"/>
        <v>14.091691847808431</v>
      </c>
    </row>
    <row r="20" spans="2:16" x14ac:dyDescent="0.2">
      <c r="B20" s="1">
        <f>DEVSQ(B9:B10)</f>
        <v>1.2499999999999911E-3</v>
      </c>
      <c r="C20" s="1">
        <f t="shared" ref="C20:E20" si="5">DEVSQ(C9:C10)</f>
        <v>0.41496050000000123</v>
      </c>
      <c r="D20" s="1">
        <f t="shared" si="5"/>
        <v>3.2000000000000058E-3</v>
      </c>
      <c r="E20" s="1">
        <f t="shared" si="5"/>
        <v>0.30108800000000124</v>
      </c>
      <c r="N20">
        <v>12.939374757642559</v>
      </c>
      <c r="O20">
        <v>14.137796218316172</v>
      </c>
      <c r="P20">
        <f t="shared" si="4"/>
        <v>1.1984214606736128</v>
      </c>
    </row>
    <row r="21" spans="2:16" x14ac:dyDescent="0.2">
      <c r="N21">
        <v>10.24416035573023</v>
      </c>
      <c r="O21">
        <v>15.048364535558377</v>
      </c>
      <c r="P21">
        <f t="shared" si="4"/>
        <v>4.8042041798281474</v>
      </c>
    </row>
    <row r="22" spans="2:16" x14ac:dyDescent="0.2">
      <c r="B22" s="1">
        <f>DEVSQ(B2:B9,B11:B14)</f>
        <v>103.76369166666669</v>
      </c>
      <c r="C22" s="1">
        <f t="shared" ref="C22:E22" si="6">DEVSQ(C2:C9,C11:C14)</f>
        <v>860.68380297706665</v>
      </c>
      <c r="D22" s="1">
        <f t="shared" si="6"/>
        <v>110.88540000000003</v>
      </c>
      <c r="E22" s="1">
        <f t="shared" si="6"/>
        <v>458.81185981486669</v>
      </c>
      <c r="N22">
        <v>8.2769876116044419</v>
      </c>
      <c r="O22">
        <v>9.227495632002368</v>
      </c>
      <c r="P22">
        <f t="shared" si="4"/>
        <v>0.95050802039792615</v>
      </c>
    </row>
    <row r="23" spans="2:16" x14ac:dyDescent="0.2">
      <c r="B23" s="1">
        <f>DEVSQ(B10)</f>
        <v>0</v>
      </c>
      <c r="C23" s="1">
        <f t="shared" ref="C23:E23" si="7">DEVSQ(C10)</f>
        <v>0</v>
      </c>
      <c r="D23" s="1">
        <f t="shared" si="7"/>
        <v>0</v>
      </c>
      <c r="E23" s="1">
        <f t="shared" si="7"/>
        <v>0</v>
      </c>
      <c r="N23">
        <v>6.5495596884401017</v>
      </c>
      <c r="O23">
        <v>10.020440215687502</v>
      </c>
      <c r="P23">
        <f t="shared" si="4"/>
        <v>3.4708805272474006</v>
      </c>
    </row>
    <row r="24" spans="2:16" x14ac:dyDescent="0.2">
      <c r="N24">
        <v>5.2192749218714614</v>
      </c>
      <c r="O24">
        <v>10.592128599335313</v>
      </c>
      <c r="P24">
        <f t="shared" si="4"/>
        <v>5.3728536774638513</v>
      </c>
    </row>
    <row r="25" spans="2:16" x14ac:dyDescent="0.2">
      <c r="N25">
        <v>10.548999999999999</v>
      </c>
      <c r="O25">
        <v>29.077712802836686</v>
      </c>
      <c r="P25">
        <f t="shared" si="4"/>
        <v>18.528712802836687</v>
      </c>
    </row>
    <row r="26" spans="2:16" x14ac:dyDescent="0.2">
      <c r="N26">
        <v>17.010904780305783</v>
      </c>
      <c r="O26">
        <v>24.077180354267309</v>
      </c>
      <c r="P26">
        <f t="shared" si="4"/>
        <v>7.0662755739615264</v>
      </c>
    </row>
    <row r="27" spans="2:16" x14ac:dyDescent="0.2">
      <c r="N27">
        <v>15.797858639330032</v>
      </c>
      <c r="O27">
        <v>19.059938079347425</v>
      </c>
      <c r="P27">
        <f t="shared" si="4"/>
        <v>3.2620794400173931</v>
      </c>
    </row>
    <row r="28" spans="2:16" x14ac:dyDescent="0.2">
      <c r="N28">
        <v>11.689972187923853</v>
      </c>
      <c r="O28">
        <v>17.172431574291004</v>
      </c>
      <c r="P28">
        <f t="shared" si="4"/>
        <v>5.4824593863671502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E569-2460-4CC3-811A-ECF2D037C023}">
  <dimension ref="A1:Z84"/>
  <sheetViews>
    <sheetView tabSelected="1" topLeftCell="A67" workbookViewId="0">
      <selection activeCell="S88" sqref="S88"/>
    </sheetView>
  </sheetViews>
  <sheetFormatPr defaultRowHeight="14.25" x14ac:dyDescent="0.2"/>
  <sheetData>
    <row r="1" spans="1:26" x14ac:dyDescent="0.2">
      <c r="A1" t="s">
        <v>47</v>
      </c>
      <c r="B1" t="s">
        <v>42</v>
      </c>
      <c r="C1" t="s">
        <v>39</v>
      </c>
      <c r="D1" t="s">
        <v>40</v>
      </c>
      <c r="E1" t="s">
        <v>41</v>
      </c>
      <c r="H1" s="9" t="s">
        <v>48</v>
      </c>
      <c r="I1" t="s">
        <v>42</v>
      </c>
      <c r="J1" t="s">
        <v>39</v>
      </c>
      <c r="K1" t="s">
        <v>40</v>
      </c>
      <c r="L1" t="s">
        <v>41</v>
      </c>
    </row>
    <row r="2" spans="1:26" x14ac:dyDescent="0.2">
      <c r="A2" t="s">
        <v>43</v>
      </c>
      <c r="B2">
        <v>0.53846153846153821</v>
      </c>
      <c r="C2">
        <v>0.55153846153846142</v>
      </c>
      <c r="D2">
        <v>0.54999999999999993</v>
      </c>
      <c r="E2">
        <v>0.5546153846153844</v>
      </c>
      <c r="F2">
        <v>0.57538461538461516</v>
      </c>
      <c r="H2" t="s">
        <v>43</v>
      </c>
      <c r="I2">
        <v>0.95364564843237343</v>
      </c>
      <c r="J2">
        <v>0.95075310388822942</v>
      </c>
      <c r="K2">
        <v>0.94991051076054489</v>
      </c>
      <c r="L2">
        <v>0.94605284312399551</v>
      </c>
      <c r="P2" t="s">
        <v>47</v>
      </c>
      <c r="Q2" t="s">
        <v>43</v>
      </c>
      <c r="R2" t="s">
        <v>44</v>
      </c>
      <c r="S2" t="s">
        <v>45</v>
      </c>
      <c r="T2" t="s">
        <v>46</v>
      </c>
    </row>
    <row r="3" spans="1:26" x14ac:dyDescent="0.2">
      <c r="A3" t="s">
        <v>44</v>
      </c>
      <c r="B3">
        <v>2.3173123076923079</v>
      </c>
      <c r="C3">
        <v>1.9457738461538456</v>
      </c>
      <c r="D3">
        <v>1.9388507692307686</v>
      </c>
      <c r="E3">
        <v>1.8696200000000007</v>
      </c>
      <c r="F3">
        <v>3.2351584615384619</v>
      </c>
      <c r="H3" t="s">
        <v>44</v>
      </c>
      <c r="I3">
        <v>0.90975609936991031</v>
      </c>
      <c r="J3">
        <v>0.91952617029163086</v>
      </c>
      <c r="K3">
        <v>0.91974377519573847</v>
      </c>
      <c r="L3">
        <v>0.91019279449091761</v>
      </c>
      <c r="P3" t="s">
        <v>42</v>
      </c>
      <c r="Q3">
        <v>0.53846153846153821</v>
      </c>
      <c r="R3">
        <v>2.3173123076923079</v>
      </c>
      <c r="S3">
        <v>0.63307692307692298</v>
      </c>
      <c r="T3">
        <v>0.62035076923077004</v>
      </c>
      <c r="W3">
        <v>0.95364564843237343</v>
      </c>
      <c r="X3">
        <v>0.90975609936991031</v>
      </c>
      <c r="Y3">
        <v>0.92527087255744045</v>
      </c>
      <c r="Z3">
        <v>0.98208784851730235</v>
      </c>
    </row>
    <row r="4" spans="1:26" x14ac:dyDescent="0.2">
      <c r="A4" t="s">
        <v>45</v>
      </c>
      <c r="B4">
        <v>0.63307692307692298</v>
      </c>
      <c r="C4">
        <v>0.63461538461538447</v>
      </c>
      <c r="D4">
        <v>0.62307692307692286</v>
      </c>
      <c r="E4">
        <v>0.58999999999999986</v>
      </c>
      <c r="F4">
        <v>0.68692307692307675</v>
      </c>
      <c r="H4" t="s">
        <v>45</v>
      </c>
      <c r="I4">
        <v>0.92527087255744045</v>
      </c>
      <c r="J4">
        <v>0.93155167865573962</v>
      </c>
      <c r="K4">
        <v>0.93057555441345885</v>
      </c>
      <c r="L4">
        <v>0.93168168034560372</v>
      </c>
      <c r="P4" t="s">
        <v>39</v>
      </c>
      <c r="Q4">
        <v>0.55153846153846142</v>
      </c>
      <c r="R4">
        <v>1.9457738461538456</v>
      </c>
      <c r="S4">
        <v>0.63461538461538447</v>
      </c>
      <c r="T4">
        <v>0.50065846153846172</v>
      </c>
      <c r="W4">
        <v>0.95075310388822942</v>
      </c>
      <c r="X4">
        <v>0.91952617029163086</v>
      </c>
      <c r="Y4">
        <v>0.93155167865573962</v>
      </c>
      <c r="Z4">
        <v>0.989071691722479</v>
      </c>
    </row>
    <row r="5" spans="1:26" x14ac:dyDescent="0.2">
      <c r="A5" t="s">
        <v>46</v>
      </c>
      <c r="B5">
        <v>0.62035076923077004</v>
      </c>
      <c r="C5">
        <v>0.50065846153846172</v>
      </c>
      <c r="D5">
        <v>0.49527384615384662</v>
      </c>
      <c r="E5">
        <v>0.48265846153846204</v>
      </c>
      <c r="F5">
        <v>5.3879569230769233</v>
      </c>
      <c r="H5" t="s">
        <v>46</v>
      </c>
      <c r="I5">
        <v>0.98208784851730235</v>
      </c>
      <c r="J5">
        <v>0.989071691722479</v>
      </c>
      <c r="K5">
        <v>0.98788211127368231</v>
      </c>
      <c r="L5">
        <v>0.99056125042045806</v>
      </c>
      <c r="P5" t="s">
        <v>40</v>
      </c>
      <c r="Q5">
        <v>0.54999999999999993</v>
      </c>
      <c r="R5">
        <v>1.9388507692307686</v>
      </c>
      <c r="S5">
        <v>0.62307692307692286</v>
      </c>
      <c r="T5">
        <v>0.49527384615384662</v>
      </c>
      <c r="W5">
        <v>0.94991051076054489</v>
      </c>
      <c r="X5">
        <v>0.91974377519573847</v>
      </c>
      <c r="Y5">
        <v>0.93057555441345885</v>
      </c>
      <c r="Z5">
        <v>0.98788211127368231</v>
      </c>
    </row>
    <row r="6" spans="1:26" x14ac:dyDescent="0.2">
      <c r="P6" t="s">
        <v>55</v>
      </c>
      <c r="Q6">
        <v>0.5546153846153844</v>
      </c>
      <c r="R6">
        <v>1.8696200000000007</v>
      </c>
      <c r="S6">
        <v>0.58999999999999986</v>
      </c>
      <c r="T6">
        <v>0.48265846153846204</v>
      </c>
      <c r="W6">
        <v>0.94605284312399551</v>
      </c>
      <c r="X6">
        <v>0.91019279449091761</v>
      </c>
      <c r="Y6">
        <v>0.93168168034560372</v>
      </c>
      <c r="Z6">
        <v>0.99056125042045806</v>
      </c>
    </row>
    <row r="8" spans="1:26" x14ac:dyDescent="0.2">
      <c r="B8">
        <f>B2/2*100</f>
        <v>26.923076923076909</v>
      </c>
      <c r="C8">
        <f t="shared" ref="C8:E8" si="0">C2/2*100</f>
        <v>27.57692307692307</v>
      </c>
      <c r="D8">
        <f t="shared" si="0"/>
        <v>27.499999999999996</v>
      </c>
      <c r="E8">
        <f t="shared" si="0"/>
        <v>27.730769230769219</v>
      </c>
      <c r="F8">
        <f t="shared" ref="F8" si="1">F2/2*100</f>
        <v>28.769230769230759</v>
      </c>
    </row>
    <row r="9" spans="1:26" x14ac:dyDescent="0.2">
      <c r="B9">
        <f>B3/5*100</f>
        <v>46.34624615384616</v>
      </c>
      <c r="C9">
        <f t="shared" ref="C9:E9" si="2">C3/5*100</f>
        <v>38.915476923076916</v>
      </c>
      <c r="D9">
        <f t="shared" si="2"/>
        <v>38.777015384615368</v>
      </c>
      <c r="E9">
        <f t="shared" si="2"/>
        <v>37.392400000000016</v>
      </c>
      <c r="F9">
        <f t="shared" ref="F9" si="3">F3/5*100</f>
        <v>64.703169230769248</v>
      </c>
    </row>
    <row r="10" spans="1:26" x14ac:dyDescent="0.2">
      <c r="B10">
        <f t="shared" ref="B9:E11" si="4">B4/2*100</f>
        <v>31.65384615384615</v>
      </c>
      <c r="C10">
        <f t="shared" si="4"/>
        <v>31.730769230769223</v>
      </c>
      <c r="D10">
        <f t="shared" si="4"/>
        <v>31.153846153846143</v>
      </c>
      <c r="E10">
        <f t="shared" si="4"/>
        <v>29.499999999999993</v>
      </c>
      <c r="F10">
        <f t="shared" ref="F10" si="5">F4/2*100</f>
        <v>34.34615384615384</v>
      </c>
    </row>
    <row r="11" spans="1:26" x14ac:dyDescent="0.2">
      <c r="B11">
        <f>B5/5*100</f>
        <v>12.4070153846154</v>
      </c>
      <c r="C11">
        <f t="shared" ref="C11:E11" si="6">C5/5*100</f>
        <v>10.013169230769234</v>
      </c>
      <c r="D11">
        <f t="shared" si="6"/>
        <v>9.9054769230769324</v>
      </c>
      <c r="E11">
        <f t="shared" si="6"/>
        <v>9.6531692307692403</v>
      </c>
      <c r="F11">
        <f t="shared" ref="F11" si="7">F5/5*100</f>
        <v>107.75913846153846</v>
      </c>
    </row>
    <row r="13" spans="1:26" ht="16.5" x14ac:dyDescent="0.2">
      <c r="A13" s="10" t="s">
        <v>56</v>
      </c>
      <c r="B13" t="s">
        <v>43</v>
      </c>
      <c r="C13" t="s">
        <v>44</v>
      </c>
      <c r="D13" t="s">
        <v>45</v>
      </c>
      <c r="E13" t="s">
        <v>46</v>
      </c>
      <c r="H13" s="9" t="s">
        <v>57</v>
      </c>
      <c r="I13" t="s">
        <v>43</v>
      </c>
      <c r="J13" t="s">
        <v>44</v>
      </c>
      <c r="K13" t="s">
        <v>45</v>
      </c>
      <c r="L13" t="s">
        <v>46</v>
      </c>
    </row>
    <row r="14" spans="1:26" x14ac:dyDescent="0.2">
      <c r="A14" t="s">
        <v>42</v>
      </c>
      <c r="B14">
        <v>5.1005537744097902</v>
      </c>
      <c r="C14">
        <v>7.3959320171702165</v>
      </c>
      <c r="D14">
        <v>7.2383465259454685</v>
      </c>
      <c r="E14">
        <v>3.2227631484721111</v>
      </c>
      <c r="H14" t="s">
        <v>42</v>
      </c>
      <c r="I14">
        <v>0.95364564843237343</v>
      </c>
      <c r="J14">
        <v>0.90975609936991031</v>
      </c>
      <c r="K14">
        <v>0.92527087255744045</v>
      </c>
      <c r="L14">
        <v>0.98208784851730235</v>
      </c>
    </row>
    <row r="15" spans="1:26" x14ac:dyDescent="0.2">
      <c r="A15" t="s">
        <v>39</v>
      </c>
      <c r="B15">
        <v>5.2244243660740297</v>
      </c>
      <c r="C15">
        <v>6.2101301750184597</v>
      </c>
      <c r="D15">
        <v>7.25593667546174</v>
      </c>
      <c r="E15">
        <v>2.6009537181966067</v>
      </c>
      <c r="H15" t="s">
        <v>39</v>
      </c>
      <c r="I15">
        <v>0.95075310388822942</v>
      </c>
      <c r="J15">
        <v>0.91952617029163086</v>
      </c>
      <c r="K15">
        <v>0.93155167865573962</v>
      </c>
      <c r="L15">
        <v>0.989071691722479</v>
      </c>
    </row>
    <row r="16" spans="1:26" x14ac:dyDescent="0.2">
      <c r="A16" t="s">
        <v>40</v>
      </c>
      <c r="B16">
        <v>5.2098513552900023</v>
      </c>
      <c r="C16">
        <v>6.1880344885187366</v>
      </c>
      <c r="D16">
        <v>7.1240105540897058</v>
      </c>
      <c r="E16">
        <v>2.57298028624334</v>
      </c>
      <c r="H16" t="s">
        <v>40</v>
      </c>
      <c r="I16">
        <v>0.94991051076054489</v>
      </c>
      <c r="J16">
        <v>0.91974377519573847</v>
      </c>
      <c r="K16">
        <v>0.93057555441345885</v>
      </c>
      <c r="L16">
        <v>0.98788211127368231</v>
      </c>
    </row>
    <row r="17" spans="1:26" x14ac:dyDescent="0.2">
      <c r="A17" t="s">
        <v>55</v>
      </c>
      <c r="B17">
        <v>5.2535703876420845</v>
      </c>
      <c r="C17">
        <v>5.9670776235215195</v>
      </c>
      <c r="D17">
        <v>6.7458223394898837</v>
      </c>
      <c r="E17">
        <v>2.5074425313813977</v>
      </c>
      <c r="H17" t="s">
        <v>55</v>
      </c>
      <c r="I17">
        <v>0.94605284312399551</v>
      </c>
      <c r="J17">
        <v>0.91019279449091761</v>
      </c>
      <c r="K17">
        <v>0.93168168034560372</v>
      </c>
      <c r="L17">
        <v>0.99056125042045806</v>
      </c>
    </row>
    <row r="18" spans="1:26" x14ac:dyDescent="0.2">
      <c r="A18" t="s">
        <v>52</v>
      </c>
      <c r="B18">
        <v>5.4503060332264628</v>
      </c>
      <c r="C18">
        <v>10.325329031777823</v>
      </c>
      <c r="D18">
        <v>7.8540017590149489</v>
      </c>
      <c r="E18">
        <v>27.990791465897352</v>
      </c>
      <c r="H18" t="s">
        <v>52</v>
      </c>
      <c r="I18">
        <v>0.94997490434317822</v>
      </c>
      <c r="J18">
        <v>0.72896721771906481</v>
      </c>
      <c r="K18">
        <v>0.92749797493859054</v>
      </c>
      <c r="L18">
        <v>-4.6266826732664024E-2</v>
      </c>
    </row>
    <row r="22" spans="1:26" x14ac:dyDescent="0.2">
      <c r="B22">
        <v>1.2699999999999996</v>
      </c>
      <c r="C22">
        <v>1.8168700000000015</v>
      </c>
      <c r="D22">
        <v>0.32999999999999829</v>
      </c>
      <c r="E22">
        <v>0.50800000000000267</v>
      </c>
      <c r="I22">
        <v>1.3200000000000003</v>
      </c>
      <c r="J22">
        <v>1.4768699999999981</v>
      </c>
      <c r="K22">
        <v>0.44999999999999929</v>
      </c>
      <c r="L22">
        <v>0.49800000000000111</v>
      </c>
      <c r="P22">
        <v>1.1699999999999982</v>
      </c>
      <c r="Q22">
        <v>1.4068699999999978</v>
      </c>
      <c r="R22">
        <v>0.41000000000000014</v>
      </c>
      <c r="S22">
        <v>0.51800000000000068</v>
      </c>
      <c r="W22">
        <v>1.009999999999998</v>
      </c>
      <c r="X22">
        <v>0.74687000000000126</v>
      </c>
      <c r="Y22">
        <v>0.26999999999999957</v>
      </c>
      <c r="Z22">
        <v>0.20800000000000196</v>
      </c>
    </row>
    <row r="23" spans="1:26" x14ac:dyDescent="0.2">
      <c r="B23">
        <v>-1.1300000000000008</v>
      </c>
      <c r="C23">
        <v>-0.92600000000000193</v>
      </c>
      <c r="D23">
        <v>-1.4399999999999995</v>
      </c>
      <c r="E23">
        <v>-0.13399999999999856</v>
      </c>
      <c r="I23">
        <v>-1.2699999999999996</v>
      </c>
      <c r="J23">
        <v>-1.4660000000000011</v>
      </c>
      <c r="K23">
        <v>-1.4799999999999986</v>
      </c>
      <c r="L23">
        <v>-0.38399999999999856</v>
      </c>
      <c r="P23">
        <v>-1.25</v>
      </c>
      <c r="Q23">
        <v>-1.4859999999999971</v>
      </c>
      <c r="R23">
        <v>-1.4699999999999989</v>
      </c>
      <c r="S23">
        <v>-0.42399999999999949</v>
      </c>
      <c r="W23">
        <v>-1.3000000000000007</v>
      </c>
      <c r="X23">
        <v>-1.9260000000000019</v>
      </c>
      <c r="Y23">
        <v>-1.4399999999999995</v>
      </c>
      <c r="Z23">
        <v>-0.77399999999999913</v>
      </c>
    </row>
    <row r="24" spans="1:26" x14ac:dyDescent="0.2">
      <c r="B24">
        <v>0.76999999999999957</v>
      </c>
      <c r="C24">
        <v>-1.0093299999999985</v>
      </c>
      <c r="D24">
        <v>1.1600000000000001</v>
      </c>
      <c r="E24">
        <v>-0.47000000000000064</v>
      </c>
      <c r="I24">
        <v>0.6899999999999995</v>
      </c>
      <c r="J24">
        <v>-1.2993299999999977</v>
      </c>
      <c r="K24">
        <v>1.0600000000000005</v>
      </c>
      <c r="L24">
        <v>-0.29000000000000092</v>
      </c>
      <c r="P24">
        <v>0.84999999999999964</v>
      </c>
      <c r="Q24">
        <v>-1.2593299999999985</v>
      </c>
      <c r="R24">
        <v>1.0899999999999999</v>
      </c>
      <c r="S24">
        <v>-0.30000000000000071</v>
      </c>
      <c r="W24">
        <v>0.98999999999999844</v>
      </c>
      <c r="X24">
        <v>-0.82932999999999879</v>
      </c>
      <c r="Y24">
        <v>1.1799999999999997</v>
      </c>
      <c r="Z24">
        <v>0.28999999999999915</v>
      </c>
    </row>
    <row r="25" spans="1:26" x14ac:dyDescent="0.2">
      <c r="B25">
        <v>-0.53999999999999915</v>
      </c>
      <c r="C25">
        <v>0.66400000000000148</v>
      </c>
      <c r="D25">
        <v>-0.34999999999999964</v>
      </c>
      <c r="E25">
        <v>-0.80799999999999983</v>
      </c>
      <c r="I25">
        <v>-0.5</v>
      </c>
      <c r="J25">
        <v>0.80400000000000205</v>
      </c>
      <c r="K25">
        <v>-0.38000000000000078</v>
      </c>
      <c r="L25">
        <v>-0.70800000000000196</v>
      </c>
      <c r="P25">
        <v>-0.47000000000000064</v>
      </c>
      <c r="Q25">
        <v>0.83400000000000318</v>
      </c>
      <c r="R25">
        <v>-0.33999999999999986</v>
      </c>
      <c r="S25">
        <v>-0.68799999999999883</v>
      </c>
      <c r="W25">
        <v>-0.41999999999999993</v>
      </c>
      <c r="X25">
        <v>1.1940000000000026</v>
      </c>
      <c r="Y25">
        <v>-0.22000000000000064</v>
      </c>
      <c r="Z25">
        <v>-0.38800000000000168</v>
      </c>
    </row>
    <row r="26" spans="1:26" x14ac:dyDescent="0.2">
      <c r="B26">
        <v>0.96999999999999975</v>
      </c>
      <c r="C26">
        <v>4.5380000000000003</v>
      </c>
      <c r="D26">
        <v>0.4300000000000006</v>
      </c>
      <c r="E26">
        <v>0.16600000000000037</v>
      </c>
      <c r="I26">
        <v>0.9900000000000011</v>
      </c>
      <c r="J26">
        <v>5.0279999999999987</v>
      </c>
      <c r="K26">
        <v>0.45000000000000018</v>
      </c>
      <c r="L26">
        <v>0.15599999999999881</v>
      </c>
      <c r="P26">
        <v>1.0200000000000005</v>
      </c>
      <c r="Q26">
        <v>5.0579999999999998</v>
      </c>
      <c r="R26">
        <v>0.52000000000000046</v>
      </c>
      <c r="S26">
        <v>7.6000000000000512E-2</v>
      </c>
      <c r="W26">
        <v>1.0599999999999996</v>
      </c>
      <c r="X26">
        <v>5.4079999999999977</v>
      </c>
      <c r="Y26">
        <v>0.60000000000000053</v>
      </c>
      <c r="Z26">
        <v>0.21599999999999753</v>
      </c>
    </row>
    <row r="27" spans="1:26" x14ac:dyDescent="0.2">
      <c r="B27">
        <v>0.49000000000000021</v>
      </c>
      <c r="C27">
        <v>-1.5219999999999985</v>
      </c>
      <c r="D27">
        <v>7.0000000000000284E-2</v>
      </c>
      <c r="E27">
        <v>4.8000000000001819E-2</v>
      </c>
      <c r="I27">
        <v>0.51999999999999957</v>
      </c>
      <c r="J27">
        <v>-0.90199999999999747</v>
      </c>
      <c r="K27">
        <v>8.9999999999999858E-2</v>
      </c>
      <c r="L27">
        <v>-1.9999999999988916E-3</v>
      </c>
      <c r="P27">
        <v>0.58999999999999986</v>
      </c>
      <c r="Q27">
        <v>-0.90199999999999747</v>
      </c>
      <c r="R27">
        <v>0.16999999999999993</v>
      </c>
      <c r="S27">
        <v>-0.15199999999999747</v>
      </c>
      <c r="W27">
        <v>0.65000000000000036</v>
      </c>
      <c r="X27">
        <v>-0.41199999999999903</v>
      </c>
      <c r="Y27">
        <v>0.24000000000000021</v>
      </c>
      <c r="Z27">
        <v>9.800000000000253E-2</v>
      </c>
    </row>
    <row r="28" spans="1:26" x14ac:dyDescent="0.2">
      <c r="B28">
        <v>9.9999999999997868E-3</v>
      </c>
      <c r="C28">
        <v>3.2540000000000013</v>
      </c>
      <c r="D28">
        <v>-0.1899999999999995</v>
      </c>
      <c r="E28">
        <v>0.29199999999999982</v>
      </c>
      <c r="I28">
        <v>7.0000000000000284E-2</v>
      </c>
      <c r="J28">
        <v>4.0240000000000009</v>
      </c>
      <c r="K28">
        <v>-0.16000000000000014</v>
      </c>
      <c r="L28">
        <v>0.22200000000000131</v>
      </c>
      <c r="P28">
        <v>0.16000000000000014</v>
      </c>
      <c r="Q28">
        <v>4.0040000000000013</v>
      </c>
      <c r="R28">
        <v>-8.0000000000000071E-2</v>
      </c>
      <c r="S28">
        <v>1.2000000000000455E-2</v>
      </c>
      <c r="W28">
        <v>0.25999999999999979</v>
      </c>
      <c r="X28">
        <v>4.7940000000000005</v>
      </c>
      <c r="Y28">
        <v>-1.9999999999999574E-2</v>
      </c>
      <c r="Z28">
        <v>0.57200000000000095</v>
      </c>
    </row>
    <row r="29" spans="1:26" x14ac:dyDescent="0.2">
      <c r="B29">
        <v>-0.25999999999999979</v>
      </c>
      <c r="C29">
        <v>-1.0949999999999989</v>
      </c>
      <c r="D29">
        <v>-0.38999999999999968</v>
      </c>
      <c r="E29">
        <v>0.69600000000000151</v>
      </c>
      <c r="I29">
        <v>-0.17999999999999972</v>
      </c>
      <c r="J29">
        <v>-0.20499999999999829</v>
      </c>
      <c r="K29">
        <v>-0.34999999999999964</v>
      </c>
      <c r="L29">
        <v>0.57600000000000051</v>
      </c>
      <c r="P29">
        <v>-7.0000000000000284E-2</v>
      </c>
      <c r="Q29">
        <v>-0.24499999999999744</v>
      </c>
      <c r="R29">
        <v>-0.27000000000000046</v>
      </c>
      <c r="S29">
        <v>0.32600000000000051</v>
      </c>
      <c r="W29">
        <v>7.0000000000000284E-2</v>
      </c>
      <c r="X29">
        <v>0.90500000000000114</v>
      </c>
      <c r="Y29">
        <v>-0.20999999999999996</v>
      </c>
      <c r="Z29">
        <v>1.266</v>
      </c>
    </row>
    <row r="30" spans="1:26" x14ac:dyDescent="0.2">
      <c r="B30">
        <v>-0.5</v>
      </c>
      <c r="C30">
        <v>-4.3460000000000001</v>
      </c>
      <c r="D30">
        <v>-0.57000000000000028</v>
      </c>
      <c r="E30">
        <v>-1.5900000000000016</v>
      </c>
      <c r="I30">
        <v>-0.41000000000000014</v>
      </c>
      <c r="J30">
        <v>-3.3859999999999992</v>
      </c>
      <c r="K30">
        <v>-0.53000000000000025</v>
      </c>
      <c r="L30">
        <v>-1.75</v>
      </c>
      <c r="P30">
        <v>-0.29000000000000004</v>
      </c>
      <c r="Q30">
        <v>-3.4260000000000019</v>
      </c>
      <c r="R30">
        <v>-0.45000000000000018</v>
      </c>
      <c r="S30">
        <v>-2.0300000000000011</v>
      </c>
      <c r="W30">
        <v>-0.11000000000000032</v>
      </c>
      <c r="X30">
        <v>-1.9260000000000019</v>
      </c>
      <c r="Y30">
        <v>-0.40000000000000036</v>
      </c>
      <c r="Z30">
        <v>-0.69000000000000128</v>
      </c>
    </row>
    <row r="31" spans="1:26" x14ac:dyDescent="0.2">
      <c r="B31">
        <v>0.73000000000000043</v>
      </c>
      <c r="C31">
        <v>-3.3214299999999994</v>
      </c>
      <c r="D31">
        <v>-0.34000000000000163</v>
      </c>
      <c r="E31">
        <v>0.49189000000000149</v>
      </c>
      <c r="I31">
        <v>0.66999999999999993</v>
      </c>
      <c r="J31">
        <v>-3.1814299999999989</v>
      </c>
      <c r="K31">
        <v>-0.86000000000000121</v>
      </c>
      <c r="L31">
        <v>0.15189000000000163</v>
      </c>
      <c r="P31">
        <v>0.67999999999999972</v>
      </c>
      <c r="Q31">
        <v>-3.1514299999999977</v>
      </c>
      <c r="R31">
        <v>-0.86000000000000121</v>
      </c>
      <c r="S31">
        <v>0.19189000000000078</v>
      </c>
      <c r="W31">
        <v>0.67999999999999972</v>
      </c>
      <c r="X31">
        <v>-2.7914299999999983</v>
      </c>
      <c r="Y31">
        <v>-0.75</v>
      </c>
      <c r="Z31">
        <v>0.17189000000000121</v>
      </c>
    </row>
    <row r="32" spans="1:26" x14ac:dyDescent="0.2">
      <c r="B32">
        <v>-0.11999999999999922</v>
      </c>
      <c r="C32">
        <v>-2.2800000000000011</v>
      </c>
      <c r="D32">
        <v>-0.25999999999999979</v>
      </c>
      <c r="E32">
        <v>-0.66400000000000148</v>
      </c>
      <c r="I32">
        <v>-0.14000000000000057</v>
      </c>
      <c r="J32">
        <v>-1.6400000000000006</v>
      </c>
      <c r="K32">
        <v>-0.78999999999999915</v>
      </c>
      <c r="L32">
        <v>-0.4740000000000002</v>
      </c>
      <c r="P32">
        <v>-0.16999999999999993</v>
      </c>
      <c r="Q32">
        <v>-1.6199999999999974</v>
      </c>
      <c r="R32">
        <v>-0.78999999999999915</v>
      </c>
      <c r="S32">
        <v>-0.46400000000000219</v>
      </c>
      <c r="W32">
        <v>-0.22000000000000064</v>
      </c>
      <c r="X32">
        <v>-1.7199999999999989</v>
      </c>
      <c r="Y32">
        <v>-0.78999999999999915</v>
      </c>
      <c r="Z32">
        <v>-0.83399999999999963</v>
      </c>
    </row>
    <row r="33" spans="2:26" x14ac:dyDescent="0.2">
      <c r="B33">
        <v>0.12999999999999901</v>
      </c>
      <c r="C33">
        <v>-1.3950000000000031</v>
      </c>
      <c r="D33">
        <v>0.59999999999999964</v>
      </c>
      <c r="E33">
        <v>7.1670000000001011E-2</v>
      </c>
      <c r="I33">
        <v>0.1899999999999995</v>
      </c>
      <c r="J33">
        <v>-5.4999999999999716E-2</v>
      </c>
      <c r="K33">
        <v>8.0000000000000071E-2</v>
      </c>
      <c r="L33">
        <v>1.0416699999999999</v>
      </c>
      <c r="P33">
        <v>0.17999999999999972</v>
      </c>
      <c r="Q33">
        <v>-3.5000000000003695E-2</v>
      </c>
      <c r="R33">
        <v>8.0000000000000071E-2</v>
      </c>
      <c r="S33">
        <v>1.0316700000000019</v>
      </c>
      <c r="W33">
        <v>0.16000000000000014</v>
      </c>
      <c r="X33">
        <v>-0.13500000000000512</v>
      </c>
      <c r="Y33">
        <v>3.9999999999999147E-2</v>
      </c>
      <c r="Z33">
        <v>0.75167000000000073</v>
      </c>
    </row>
    <row r="34" spans="2:26" x14ac:dyDescent="0.2">
      <c r="B34">
        <v>8.0000000000000071E-2</v>
      </c>
      <c r="C34">
        <v>-3.9574299999999987</v>
      </c>
      <c r="D34">
        <v>2.0999999999999996</v>
      </c>
      <c r="E34">
        <v>-2.125</v>
      </c>
      <c r="I34">
        <v>0.21999999999999886</v>
      </c>
      <c r="J34">
        <v>-1.8274299999999997</v>
      </c>
      <c r="K34">
        <v>1.5699999999999985</v>
      </c>
      <c r="L34">
        <v>-0.25499999999999901</v>
      </c>
      <c r="P34">
        <v>0.25</v>
      </c>
      <c r="Q34">
        <v>-1.777429999999999</v>
      </c>
      <c r="R34">
        <v>1.5699999999999985</v>
      </c>
      <c r="S34">
        <v>-0.22500000000000142</v>
      </c>
      <c r="W34">
        <v>0.27999999999999936</v>
      </c>
      <c r="X34">
        <v>-1.5174300000000009</v>
      </c>
      <c r="Y34">
        <v>1.5099999999999998</v>
      </c>
      <c r="Z34">
        <v>-1.5000000000000568E-2</v>
      </c>
    </row>
    <row r="36" spans="2:26" x14ac:dyDescent="0.2">
      <c r="B36" cm="1">
        <f t="array" ref="B36">(SUM(ABS(B22:B28))+SUM(ABS(B31:B33)))/10</f>
        <v>0.61599999999999977</v>
      </c>
      <c r="C36" cm="1">
        <f t="array" ref="C36">(SUM(ABS(C22:C28))+SUM(ABS(C31:C33)))/10</f>
        <v>2.0726630000000008</v>
      </c>
      <c r="D36" cm="1">
        <f t="array" ref="D36">(SUM(ABS(D22:D28))+SUM(ABS(D31:D33)))/10</f>
        <v>0.5169999999999999</v>
      </c>
      <c r="E36" cm="1">
        <f t="array" ref="E36">(SUM(ABS(E22:E28))+SUM(ABS(E31:E33)))/10</f>
        <v>0.36535600000000079</v>
      </c>
      <c r="I36" cm="1">
        <f t="array" ref="I36">(SUM(ABS(I22:I28))+SUM(ABS(I31:I34)))/11</f>
        <v>0.59818181818181815</v>
      </c>
      <c r="J36" cm="1">
        <f t="array" ref="J36">(SUM(ABS(J22:J28))+SUM(ABS(J31:J34)))/11</f>
        <v>1.9730963636363632</v>
      </c>
      <c r="K36" cm="1">
        <f t="array" ref="K36">(SUM(ABS(K22:K28))+SUM(ABS(K31:K34)))/11</f>
        <v>0.66999999999999982</v>
      </c>
      <c r="L36" cm="1">
        <f t="array" ref="L36">(SUM(ABS(L22:L28))+SUM(ABS(L31:L34)))/11</f>
        <v>0.3802327272727275</v>
      </c>
      <c r="P36" cm="1">
        <f t="array" ref="P36">(SUM(ABS(P22:P29))+SUM(ABS(P31:P34)))/12</f>
        <v>0.57166666666666655</v>
      </c>
      <c r="Q36" cm="1">
        <f t="array" ref="Q36">(SUM(ABS(Q22:Q29))+SUM(ABS(Q31:Q34)))/12</f>
        <v>1.8149216666666659</v>
      </c>
      <c r="R36" cm="1">
        <f t="array" ref="R36">(SUM(ABS(R22:R29))+SUM(ABS(R31:R34)))/12</f>
        <v>0.63749999999999984</v>
      </c>
      <c r="S36" cm="1">
        <f t="array" ref="S36">(SUM(ABS(S22:S29))+SUM(ABS(S31:S34)))/12</f>
        <v>0.36738000000000043</v>
      </c>
      <c r="W36" cm="1">
        <f t="array" ref="W36">AVERAGE(ABS(W22:W34))</f>
        <v>0.5546153846153844</v>
      </c>
      <c r="X36" cm="1">
        <f t="array" ref="X36">AVERAGE(ABS(X22:X34))</f>
        <v>1.8696200000000007</v>
      </c>
      <c r="Y36" cm="1">
        <f t="array" ref="Y36">AVERAGE(ABS(Y22:Y34))</f>
        <v>0.58999999999999986</v>
      </c>
      <c r="Z36" cm="1">
        <f t="array" ref="Z36">AVERAGE(ABS(Z22:Z34))</f>
        <v>0.48265846153846204</v>
      </c>
    </row>
    <row r="37" spans="2:26" x14ac:dyDescent="0.2">
      <c r="B37" cm="1">
        <f t="array" ref="B37">(SUM(ABS(B29:B30))+SUM(ABS(B34)))/3</f>
        <v>0.27999999999999997</v>
      </c>
      <c r="C37" cm="1">
        <f t="array" ref="C37">(SUM(ABS(C29:C30))+SUM(ABS(C34)))/3</f>
        <v>3.1328099999999992</v>
      </c>
      <c r="D37" cm="1">
        <f t="array" ref="D37">(SUM(ABS(D29:D30))+SUM(ABS(D34)))/3</f>
        <v>1.0199999999999998</v>
      </c>
      <c r="E37" cm="1">
        <f t="array" ref="E37">(SUM(ABS(E29:E30))+SUM(ABS(E34)))/3</f>
        <v>1.4703333333333344</v>
      </c>
      <c r="I37" cm="1">
        <f t="array" ref="I37">AVERAGE(ABS(I29:I30))</f>
        <v>0.29499999999999993</v>
      </c>
      <c r="J37" cm="1">
        <f t="array" ref="J37">AVERAGE(ABS(J29:J30))</f>
        <v>1.7954999999999988</v>
      </c>
      <c r="K37" cm="1">
        <f t="array" ref="K37">AVERAGE(ABS(K29:K30))</f>
        <v>0.43999999999999995</v>
      </c>
      <c r="L37" cm="1">
        <f t="array" ref="L37">AVERAGE(ABS(L29:L30))</f>
        <v>1.1630000000000003</v>
      </c>
      <c r="P37">
        <f>ABS(P29)</f>
        <v>7.0000000000000284E-2</v>
      </c>
      <c r="Q37">
        <f t="shared" ref="Q37:S37" si="8">ABS(Q29)</f>
        <v>0.24499999999999744</v>
      </c>
      <c r="R37">
        <f t="shared" si="8"/>
        <v>0.27000000000000046</v>
      </c>
      <c r="S37">
        <f t="shared" si="8"/>
        <v>0.32600000000000051</v>
      </c>
    </row>
    <row r="47" spans="2:26" x14ac:dyDescent="0.2">
      <c r="B47">
        <v>1.3299999999999983</v>
      </c>
      <c r="C47">
        <v>1.8168700000000015</v>
      </c>
      <c r="D47">
        <v>-0.39000000000000234</v>
      </c>
      <c r="E47">
        <v>4.6680000000000028</v>
      </c>
    </row>
    <row r="48" spans="2:26" ht="16.5" x14ac:dyDescent="0.2">
      <c r="B48">
        <v>-0.75999999999999979</v>
      </c>
      <c r="C48">
        <v>0.72399999999999665</v>
      </c>
      <c r="D48">
        <v>-1.2299999999999986</v>
      </c>
      <c r="E48">
        <v>1.9260000000000002</v>
      </c>
      <c r="H48" t="s">
        <v>50</v>
      </c>
      <c r="I48" t="s">
        <v>43</v>
      </c>
      <c r="J48" t="s">
        <v>44</v>
      </c>
      <c r="K48" t="s">
        <v>45</v>
      </c>
      <c r="L48" t="s">
        <v>46</v>
      </c>
      <c r="O48" s="10" t="s">
        <v>53</v>
      </c>
      <c r="P48" t="s">
        <v>43</v>
      </c>
      <c r="Q48" t="s">
        <v>44</v>
      </c>
      <c r="R48" t="s">
        <v>45</v>
      </c>
      <c r="S48" t="s">
        <v>46</v>
      </c>
    </row>
    <row r="49" spans="2:19" x14ac:dyDescent="0.2">
      <c r="B49">
        <v>1.0899999999999999</v>
      </c>
      <c r="C49">
        <v>-0.18932999999999822</v>
      </c>
      <c r="D49">
        <v>1.6899999999999995</v>
      </c>
      <c r="E49">
        <v>-2.5700000000000003</v>
      </c>
      <c r="H49" t="s">
        <v>49</v>
      </c>
      <c r="I49">
        <v>0.61599999999999977</v>
      </c>
      <c r="J49">
        <v>2.0726630000000008</v>
      </c>
      <c r="K49">
        <v>0.5169999999999999</v>
      </c>
      <c r="L49">
        <v>0.36535600000000079</v>
      </c>
      <c r="O49" t="s">
        <v>49</v>
      </c>
      <c r="P49">
        <f>I49/AVERAGE(实验结果!B$2:B$14)*100</f>
        <v>5.835033517924801</v>
      </c>
      <c r="Q49">
        <f>J49/AVERAGE(实验结果!C$2:C$14)*100</f>
        <v>6.6151094919828539</v>
      </c>
      <c r="R49">
        <f>K49/AVERAGE(实验结果!D$2:D$14)*100</f>
        <v>5.9111697449428302</v>
      </c>
      <c r="S49">
        <f>L49/AVERAGE(实验结果!E$2:E$14)*100</f>
        <v>1.8980485094476709</v>
      </c>
    </row>
    <row r="50" spans="2:19" x14ac:dyDescent="0.2">
      <c r="B50">
        <v>-0.53999999999999915</v>
      </c>
      <c r="C50">
        <v>0.66400000000000148</v>
      </c>
      <c r="D50">
        <v>0.25999999999999979</v>
      </c>
      <c r="E50">
        <v>0.27199999999999847</v>
      </c>
      <c r="H50" t="s">
        <v>39</v>
      </c>
      <c r="I50">
        <v>0.59818181818181815</v>
      </c>
      <c r="J50">
        <v>1.9730963636363632</v>
      </c>
      <c r="K50">
        <v>0.66999999999999982</v>
      </c>
      <c r="L50">
        <v>0.3802327272727275</v>
      </c>
      <c r="O50" t="s">
        <v>39</v>
      </c>
      <c r="P50">
        <f>I50/AVERAGE(实验结果!B$2:B$14)*100</f>
        <v>5.6662515566625151</v>
      </c>
      <c r="Q50">
        <f>J50/AVERAGE(实验结果!C$2:C$14)*100</f>
        <v>6.2973326988940093</v>
      </c>
      <c r="R50">
        <f>K50/AVERAGE(实验结果!D$2:D$14)*100</f>
        <v>7.6605101143359695</v>
      </c>
      <c r="S50">
        <f>L50/AVERAGE(实验结果!E$2:E$14)*100</f>
        <v>1.9753340885142756</v>
      </c>
    </row>
    <row r="51" spans="2:19" x14ac:dyDescent="0.2">
      <c r="B51">
        <v>1.0200000000000005</v>
      </c>
      <c r="C51">
        <v>5.227999999999998</v>
      </c>
      <c r="D51">
        <v>0.41999999999999993</v>
      </c>
      <c r="E51">
        <v>3.1059999999999981</v>
      </c>
      <c r="H51" t="s">
        <v>40</v>
      </c>
      <c r="I51">
        <v>0.57166666666666655</v>
      </c>
      <c r="J51">
        <v>1.8149216666666659</v>
      </c>
      <c r="K51">
        <v>0.63749999999999984</v>
      </c>
      <c r="L51">
        <v>0.36738000000000043</v>
      </c>
      <c r="O51" t="s">
        <v>40</v>
      </c>
      <c r="P51">
        <f>I51/AVERAGE(实验结果!B$2:B$14)*100</f>
        <v>5.4150879238317291</v>
      </c>
      <c r="Q51">
        <f>J51/AVERAGE(实验结果!C$2:C$14)*100</f>
        <v>5.7925024687428674</v>
      </c>
      <c r="R51">
        <f>K51/AVERAGE(实验结果!D$2:D$14)*100</f>
        <v>7.2889182058047464</v>
      </c>
      <c r="S51">
        <f>L51/AVERAGE(实验结果!E$2:E$14)*100</f>
        <v>1.9085633228984462</v>
      </c>
    </row>
    <row r="52" spans="2:19" x14ac:dyDescent="0.2">
      <c r="B52">
        <v>0.63999999999999879</v>
      </c>
      <c r="C52">
        <v>0.32800000000000296</v>
      </c>
      <c r="D52">
        <v>-0.14999999999999947</v>
      </c>
      <c r="E52">
        <v>4.8880000000000017</v>
      </c>
      <c r="H52" t="s">
        <v>55</v>
      </c>
      <c r="I52">
        <v>0.5546153846153844</v>
      </c>
      <c r="J52">
        <v>1.8696200000000007</v>
      </c>
      <c r="K52">
        <v>0.58999999999999986</v>
      </c>
      <c r="L52">
        <v>0.48265846153846204</v>
      </c>
      <c r="O52" t="s">
        <v>55</v>
      </c>
      <c r="P52">
        <f>I52/AVERAGE(实验结果!B$2:B$14)*100</f>
        <v>5.2535703876420845</v>
      </c>
      <c r="Q52">
        <f>J52/AVERAGE(实验结果!C$2:C$14)*100</f>
        <v>5.9670776235215195</v>
      </c>
      <c r="R52">
        <f>K52/AVERAGE(实验结果!D$2:D$14)*100</f>
        <v>6.7458223394898837</v>
      </c>
      <c r="S52">
        <f>L52/AVERAGE(实验结果!E$2:E$14)*100</f>
        <v>2.5074425313813977</v>
      </c>
    </row>
    <row r="53" spans="2:19" x14ac:dyDescent="0.2">
      <c r="B53">
        <v>0.25999999999999979</v>
      </c>
      <c r="C53">
        <v>6.2940000000000005</v>
      </c>
      <c r="D53">
        <v>-0.54</v>
      </c>
      <c r="E53">
        <v>6.7920000000000016</v>
      </c>
      <c r="H53" t="s">
        <v>52</v>
      </c>
      <c r="I53">
        <v>0.69699999999999962</v>
      </c>
      <c r="J53">
        <v>2.9640630000000003</v>
      </c>
      <c r="K53">
        <v>0.56499999999999984</v>
      </c>
      <c r="L53">
        <v>4.3862439999999996</v>
      </c>
      <c r="O53" t="s">
        <v>52</v>
      </c>
      <c r="P53">
        <f>I53/AVERAGE(实验结果!B$2:B$14)*100</f>
        <v>6.6023025357038732</v>
      </c>
      <c r="Q53">
        <f>J53/AVERAGE(实验结果!C$2:C$14)*100</f>
        <v>9.4601009841615191</v>
      </c>
      <c r="R53">
        <f>K53/AVERAGE(实验结果!D$2:D$14)*100</f>
        <v>6.4599824098504817</v>
      </c>
      <c r="S53">
        <f>L53/AVERAGE(实验结果!E$2:E$14)*100</f>
        <v>22.786826783394201</v>
      </c>
    </row>
    <row r="54" spans="2:19" x14ac:dyDescent="0.2">
      <c r="B54">
        <v>7.0000000000000284E-2</v>
      </c>
      <c r="C54">
        <v>2.9849999999999994</v>
      </c>
      <c r="D54">
        <v>-0.83000000000000007</v>
      </c>
      <c r="E54">
        <v>8.5359999999999996</v>
      </c>
    </row>
    <row r="55" spans="2:19" ht="16.5" x14ac:dyDescent="0.2">
      <c r="B55">
        <v>-0.11000000000000032</v>
      </c>
      <c r="C55">
        <v>0.58399999999999963</v>
      </c>
      <c r="D55">
        <v>-1.0899999999999999</v>
      </c>
      <c r="E55">
        <v>7.2899999999999991</v>
      </c>
      <c r="H55" t="s">
        <v>51</v>
      </c>
      <c r="I55" t="s">
        <v>43</v>
      </c>
      <c r="J55" t="s">
        <v>44</v>
      </c>
      <c r="K55" t="s">
        <v>45</v>
      </c>
      <c r="L55" t="s">
        <v>46</v>
      </c>
      <c r="O55" s="10" t="s">
        <v>54</v>
      </c>
      <c r="P55" t="s">
        <v>43</v>
      </c>
      <c r="Q55" t="s">
        <v>44</v>
      </c>
      <c r="R55" t="s">
        <v>45</v>
      </c>
      <c r="S55" t="s">
        <v>46</v>
      </c>
    </row>
    <row r="56" spans="2:19" x14ac:dyDescent="0.2">
      <c r="B56">
        <v>0.65000000000000036</v>
      </c>
      <c r="C56">
        <v>-3.3214299999999994</v>
      </c>
      <c r="D56">
        <v>0.41999999999999993</v>
      </c>
      <c r="E56">
        <v>-4.4481099999999998</v>
      </c>
      <c r="H56" t="s">
        <v>49</v>
      </c>
      <c r="I56">
        <v>0.27999999999999997</v>
      </c>
      <c r="J56">
        <v>3.1328099999999992</v>
      </c>
      <c r="K56">
        <v>1.0199999999999998</v>
      </c>
      <c r="L56">
        <v>1.4703333333333344</v>
      </c>
      <c r="O56" t="s">
        <v>49</v>
      </c>
      <c r="P56">
        <f>I56/AVERAGE(实验结果!B$2:B$14)*100</f>
        <v>2.6522879626930917</v>
      </c>
      <c r="Q56">
        <f>J56/AVERAGE(实验结果!C$2:C$14)*100</f>
        <v>9.9986737677947612</v>
      </c>
      <c r="R56">
        <f>K56/AVERAGE(实验结果!D$2:D$14)*100</f>
        <v>11.662269129287596</v>
      </c>
      <c r="S56">
        <f>L56/AVERAGE(实验结果!E$2:E$14)*100</f>
        <v>7.6384786118869137</v>
      </c>
    </row>
    <row r="57" spans="2:19" x14ac:dyDescent="0.2">
      <c r="B57">
        <v>-0.42999999999999972</v>
      </c>
      <c r="C57">
        <v>-5.3900000000000006</v>
      </c>
      <c r="D57">
        <v>-0.50999999999999979</v>
      </c>
      <c r="E57">
        <v>-7.4939999999999998</v>
      </c>
      <c r="H57" t="s">
        <v>39</v>
      </c>
      <c r="I57">
        <v>0.29499999999999993</v>
      </c>
      <c r="J57">
        <v>1.7954999999999988</v>
      </c>
      <c r="K57">
        <v>0.43999999999999995</v>
      </c>
      <c r="L57">
        <v>1.1630000000000003</v>
      </c>
      <c r="O57" t="s">
        <v>39</v>
      </c>
      <c r="P57">
        <f>I57/AVERAGE(实验结果!B$2:B$14)*100</f>
        <v>2.7943748178373644</v>
      </c>
      <c r="Q57">
        <f>J57/AVERAGE(实验结果!C$2:C$14)*100</f>
        <v>5.7305162937029328</v>
      </c>
      <c r="R57">
        <f>K57/AVERAGE(实验结果!D$2:D$14)*100</f>
        <v>5.030782761653473</v>
      </c>
      <c r="S57">
        <f>L57/AVERAGE(实验结果!E$2:E$14)*100</f>
        <v>6.0418616814494275</v>
      </c>
    </row>
    <row r="58" spans="2:19" x14ac:dyDescent="0.2">
      <c r="B58">
        <v>-0.25</v>
      </c>
      <c r="C58">
        <v>-5.6850000000000023</v>
      </c>
      <c r="D58">
        <v>3.9999999999999147E-2</v>
      </c>
      <c r="E58">
        <v>-7.6983299999999986</v>
      </c>
      <c r="H58" t="s">
        <v>40</v>
      </c>
      <c r="I58">
        <v>7.0000000000000284E-2</v>
      </c>
      <c r="J58">
        <v>0.24499999999999744</v>
      </c>
      <c r="K58">
        <v>0.27000000000000046</v>
      </c>
      <c r="L58">
        <v>0.32600000000000051</v>
      </c>
      <c r="O58" t="s">
        <v>40</v>
      </c>
      <c r="P58">
        <f>I58/AVERAGE(实验结果!B$2:B$14)*100</f>
        <v>0.66307199067327571</v>
      </c>
      <c r="Q58">
        <f>J58/AVERAGE(实验结果!C$2:C$14)*100</f>
        <v>0.78194179446238088</v>
      </c>
      <c r="R58">
        <f>K58/AVERAGE(实验结果!D$2:D$14)*100</f>
        <v>3.0870712401055456</v>
      </c>
      <c r="S58">
        <f>L58/AVERAGE(实验结果!E$2:E$14)*100</f>
        <v>1.6935914945421464</v>
      </c>
    </row>
    <row r="59" spans="2:19" x14ac:dyDescent="0.2">
      <c r="B59">
        <v>-0.33000000000000007</v>
      </c>
      <c r="C59">
        <v>-8.8474299999999992</v>
      </c>
      <c r="D59">
        <v>1.3599999999999994</v>
      </c>
      <c r="E59">
        <v>-10.355</v>
      </c>
      <c r="H59" t="s">
        <v>55</v>
      </c>
      <c r="O59" t="s">
        <v>55</v>
      </c>
      <c r="P59">
        <f>I59/AVERAGE(实验结果!B$2:B$14)*100</f>
        <v>0</v>
      </c>
      <c r="Q59">
        <f>J59/AVERAGE(实验结果!C$2:C$14)*100</f>
        <v>0</v>
      </c>
      <c r="R59">
        <f>K59/AVERAGE(实验结果!D$2:D$14)*100</f>
        <v>0</v>
      </c>
      <c r="S59">
        <f>L59/AVERAGE(实验结果!E$2:E$14)*100</f>
        <v>0</v>
      </c>
    </row>
    <row r="60" spans="2:19" x14ac:dyDescent="0.2">
      <c r="H60" t="s">
        <v>52</v>
      </c>
      <c r="I60">
        <v>0.17000000000000023</v>
      </c>
      <c r="J60">
        <v>4.1388099999999994</v>
      </c>
      <c r="K60">
        <v>1.093333333333333</v>
      </c>
      <c r="L60">
        <v>8.7269999999999985</v>
      </c>
      <c r="O60" t="s">
        <v>52</v>
      </c>
      <c r="P60">
        <f>I60/AVERAGE(实验结果!B$2:B$14)*100</f>
        <v>1.6103176916350941</v>
      </c>
      <c r="Q60">
        <f>J60/AVERAGE(实验结果!C$2:C$14)*100</f>
        <v>13.209422523832162</v>
      </c>
      <c r="R60">
        <f>K60/AVERAGE(实验结果!D$2:D$14)*100</f>
        <v>12.500732922896507</v>
      </c>
      <c r="S60">
        <f>L60/AVERAGE(实验结果!E$2:E$14)*100</f>
        <v>45.337340407574494</v>
      </c>
    </row>
    <row r="61" spans="2:19" x14ac:dyDescent="0.2">
      <c r="B61" cm="1">
        <f t="array" ref="B61">(SUM(ABS(B47:B53))+SUM(ABS(B56:B58)))/10</f>
        <v>0.69699999999999962</v>
      </c>
      <c r="C61" cm="1">
        <f t="array" ref="C61">(SUM(ABS(C47:C53))+SUM(ABS(C56:C58)))/10</f>
        <v>2.9640630000000003</v>
      </c>
      <c r="D61" cm="1">
        <f t="array" ref="D61">(SUM(ABS(D47:D53))+SUM(ABS(D56:D58)))/10</f>
        <v>0.56499999999999984</v>
      </c>
      <c r="E61" cm="1">
        <f t="array" ref="E61">(SUM(ABS(E47:E53))+SUM(ABS(E56:E58)))/10</f>
        <v>4.3862439999999996</v>
      </c>
    </row>
    <row r="62" spans="2:19" x14ac:dyDescent="0.2">
      <c r="B62" cm="1">
        <f t="array" ref="B62">(SUM(ABS(B54:B55))+SUM(ABS(B59)))/3</f>
        <v>0.17000000000000023</v>
      </c>
      <c r="C62" cm="1">
        <f t="array" ref="C62">(SUM(ABS(C54:C55))+SUM(ABS(C59)))/3</f>
        <v>4.1388099999999994</v>
      </c>
      <c r="D62" cm="1">
        <f t="array" ref="D62">(SUM(ABS(D54:D55))+SUM(ABS(D59)))/3</f>
        <v>1.093333333333333</v>
      </c>
      <c r="E62" cm="1">
        <f t="array" ref="E62">(SUM(ABS(E54:E55))+SUM(ABS(E59)))/3</f>
        <v>8.7269999999999985</v>
      </c>
    </row>
    <row r="77" spans="11:17" x14ac:dyDescent="0.2">
      <c r="K77" s="11"/>
      <c r="L77" s="11"/>
      <c r="M77" s="11"/>
      <c r="N77" s="11"/>
      <c r="O77" s="11"/>
      <c r="P77" s="11"/>
      <c r="Q77" s="11"/>
    </row>
    <row r="78" spans="11:17" ht="15.75" x14ac:dyDescent="0.2">
      <c r="K78" s="11"/>
      <c r="L78" s="12"/>
      <c r="M78" s="12"/>
      <c r="N78" s="12"/>
      <c r="O78" s="12"/>
      <c r="P78" s="11"/>
      <c r="Q78" s="11"/>
    </row>
    <row r="79" spans="11:17" ht="15.75" x14ac:dyDescent="0.2">
      <c r="K79" s="11"/>
      <c r="L79" s="12"/>
      <c r="M79" s="12"/>
      <c r="N79" s="12"/>
      <c r="O79" s="12"/>
      <c r="P79" s="11"/>
      <c r="Q79" s="11"/>
    </row>
    <row r="80" spans="11:17" ht="15.75" x14ac:dyDescent="0.2">
      <c r="K80" s="11"/>
      <c r="L80" s="12"/>
      <c r="M80" s="12"/>
      <c r="N80" s="12"/>
      <c r="O80" s="12"/>
      <c r="P80" s="11"/>
      <c r="Q80" s="11"/>
    </row>
    <row r="81" spans="11:17" ht="15.75" x14ac:dyDescent="0.2">
      <c r="K81" s="11"/>
      <c r="L81" s="12"/>
      <c r="M81" s="12"/>
      <c r="N81" s="12"/>
      <c r="O81" s="12"/>
      <c r="P81" s="11"/>
      <c r="Q81" s="11"/>
    </row>
    <row r="82" spans="11:17" ht="15.75" x14ac:dyDescent="0.2">
      <c r="K82" s="11"/>
      <c r="L82" s="12"/>
      <c r="M82" s="12"/>
      <c r="N82" s="12"/>
      <c r="O82" s="12"/>
      <c r="P82" s="11"/>
      <c r="Q82" s="11"/>
    </row>
    <row r="83" spans="11:17" ht="15.75" x14ac:dyDescent="0.2">
      <c r="K83" s="11"/>
      <c r="L83" s="12"/>
      <c r="M83" s="12"/>
      <c r="N83" s="12"/>
      <c r="O83" s="12"/>
      <c r="P83" s="11"/>
      <c r="Q83" s="11"/>
    </row>
    <row r="84" spans="11:17" x14ac:dyDescent="0.2">
      <c r="K84" s="11"/>
      <c r="L84" s="11"/>
      <c r="M84" s="11"/>
      <c r="N84" s="11"/>
      <c r="O84" s="11"/>
      <c r="P84" s="11"/>
      <c r="Q84" s="11"/>
    </row>
  </sheetData>
  <phoneticPr fontId="1" type="noConversion"/>
  <pageMargins left="0.7" right="0.7" top="0.75" bottom="0.75" header="0.3" footer="0.3"/>
  <pageSetup paperSize="9" orientation="portrait" r:id="rId1"/>
  <ignoredErrors>
    <ignoredError sqref="B9:B10 C9:E9" formula="1"/>
    <ignoredError sqref="I37:L37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7DEA-347E-4968-AB24-3ACD1AE58BD9}">
  <dimension ref="A1:G13"/>
  <sheetViews>
    <sheetView workbookViewId="0">
      <selection activeCell="J9" sqref="J9"/>
    </sheetView>
  </sheetViews>
  <sheetFormatPr defaultRowHeight="14.25" x14ac:dyDescent="0.2"/>
  <sheetData>
    <row r="1" spans="1:7" x14ac:dyDescent="0.2">
      <c r="A1">
        <v>7.2925121708493004</v>
      </c>
      <c r="B1">
        <v>75</v>
      </c>
      <c r="C1">
        <v>45.191899999999997</v>
      </c>
      <c r="D1">
        <v>8</v>
      </c>
      <c r="E1">
        <f>A1*D1</f>
        <v>58.340097366794403</v>
      </c>
      <c r="G1">
        <v>7.2925121708493004</v>
      </c>
    </row>
    <row r="2" spans="1:7" x14ac:dyDescent="0.2">
      <c r="A2">
        <v>6.2232778548484902</v>
      </c>
      <c r="B2">
        <v>75</v>
      </c>
      <c r="C2">
        <v>15.4377220948034</v>
      </c>
      <c r="D2">
        <v>8</v>
      </c>
      <c r="E2">
        <f t="shared" ref="E2:E13" si="0">A2*D2</f>
        <v>49.786222838787921</v>
      </c>
      <c r="G2">
        <v>6.2232778548484902</v>
      </c>
    </row>
    <row r="3" spans="1:7" x14ac:dyDescent="0.2">
      <c r="A3">
        <v>4.5776594153784904</v>
      </c>
      <c r="B3">
        <v>75</v>
      </c>
      <c r="C3">
        <v>16.2049758199568</v>
      </c>
      <c r="D3">
        <v>8</v>
      </c>
      <c r="E3">
        <f t="shared" si="0"/>
        <v>36.621275323027923</v>
      </c>
      <c r="G3">
        <v>4.5776594153784904</v>
      </c>
    </row>
    <row r="4" spans="1:7" x14ac:dyDescent="0.2">
      <c r="A4">
        <v>9.40592062356966</v>
      </c>
      <c r="B4">
        <v>65</v>
      </c>
      <c r="C4">
        <v>45.191899999999997</v>
      </c>
      <c r="D4">
        <v>4</v>
      </c>
      <c r="E4">
        <f t="shared" si="0"/>
        <v>37.62368249427864</v>
      </c>
      <c r="F4">
        <f>A5/A1/10</f>
        <v>9.0378006872852287E-2</v>
      </c>
      <c r="G4">
        <f>A4/$F$4/10</f>
        <v>10.407311412390758</v>
      </c>
    </row>
    <row r="5" spans="1:7" x14ac:dyDescent="0.2">
      <c r="A5">
        <v>6.5908271509737704</v>
      </c>
      <c r="B5">
        <v>65</v>
      </c>
      <c r="C5">
        <v>17.082958452103199</v>
      </c>
      <c r="D5">
        <v>4</v>
      </c>
      <c r="E5">
        <f t="shared" si="0"/>
        <v>26.363308603895081</v>
      </c>
      <c r="G5">
        <f t="shared" ref="G5:G9" si="1">A5/$F$4/10</f>
        <v>7.2925121708493013</v>
      </c>
    </row>
    <row r="6" spans="1:7" x14ac:dyDescent="0.2">
      <c r="A6">
        <v>6.39034571672362</v>
      </c>
      <c r="B6">
        <v>65</v>
      </c>
      <c r="C6">
        <v>14.072821753724901</v>
      </c>
      <c r="D6">
        <v>4</v>
      </c>
      <c r="E6">
        <f t="shared" si="0"/>
        <v>25.56138286689448</v>
      </c>
      <c r="G6">
        <f t="shared" si="1"/>
        <v>7.0706867055763212</v>
      </c>
    </row>
    <row r="7" spans="1:7" x14ac:dyDescent="0.2">
      <c r="A7">
        <v>6.3652855374423503</v>
      </c>
      <c r="B7">
        <v>65</v>
      </c>
      <c r="C7">
        <v>13.0429496115077</v>
      </c>
      <c r="D7">
        <v>4</v>
      </c>
      <c r="E7">
        <f t="shared" si="0"/>
        <v>25.461142149769401</v>
      </c>
      <c r="G7">
        <f t="shared" si="1"/>
        <v>7.0429585224171971</v>
      </c>
    </row>
    <row r="8" spans="1:7" x14ac:dyDescent="0.2">
      <c r="A8">
        <v>6.2650448203172697</v>
      </c>
      <c r="B8">
        <v>65</v>
      </c>
      <c r="C8">
        <v>13.0501064056222</v>
      </c>
      <c r="D8">
        <v>4</v>
      </c>
      <c r="E8">
        <f t="shared" si="0"/>
        <v>25.060179281269079</v>
      </c>
      <c r="G8">
        <f t="shared" si="1"/>
        <v>6.9320457897807017</v>
      </c>
    </row>
    <row r="9" spans="1:7" x14ac:dyDescent="0.2">
      <c r="A9">
        <v>6.2232778548484902</v>
      </c>
      <c r="B9">
        <v>65</v>
      </c>
      <c r="C9">
        <v>13.182860381946799</v>
      </c>
      <c r="D9">
        <v>4</v>
      </c>
      <c r="E9">
        <f t="shared" si="0"/>
        <v>24.893111419393961</v>
      </c>
      <c r="G9">
        <f t="shared" si="1"/>
        <v>6.8858321511821661</v>
      </c>
    </row>
    <row r="10" spans="1:7" x14ac:dyDescent="0.2">
      <c r="A10">
        <v>10.174432788195199</v>
      </c>
      <c r="B10">
        <v>55</v>
      </c>
      <c r="C10">
        <v>45.191899999999997</v>
      </c>
      <c r="D10">
        <v>4</v>
      </c>
      <c r="E10">
        <f t="shared" si="0"/>
        <v>40.697731152780797</v>
      </c>
      <c r="F10">
        <f>A11/A1/20</f>
        <v>6.6323024054982874E-2</v>
      </c>
      <c r="G10">
        <f>A10/$F$10/20</f>
        <v>7.6703625423958552</v>
      </c>
    </row>
    <row r="11" spans="1:7" x14ac:dyDescent="0.2">
      <c r="A11">
        <v>9.6732292025698694</v>
      </c>
      <c r="B11">
        <v>55</v>
      </c>
      <c r="C11">
        <v>14.4740848094028</v>
      </c>
      <c r="D11">
        <v>4</v>
      </c>
      <c r="E11">
        <f t="shared" si="0"/>
        <v>38.692916810279478</v>
      </c>
      <c r="G11">
        <f t="shared" ref="G11:G13" si="2">A11/$F$10/20</f>
        <v>7.2925121708492995</v>
      </c>
    </row>
    <row r="12" spans="1:7" x14ac:dyDescent="0.2">
      <c r="A12">
        <v>8.8963636448505294</v>
      </c>
      <c r="B12">
        <v>55</v>
      </c>
      <c r="C12">
        <v>9.7306676874931206</v>
      </c>
      <c r="D12">
        <v>4</v>
      </c>
      <c r="E12">
        <f t="shared" si="0"/>
        <v>35.585454579402118</v>
      </c>
      <c r="G12">
        <f t="shared" si="2"/>
        <v>6.7068440949520776</v>
      </c>
    </row>
    <row r="13" spans="1:7" x14ac:dyDescent="0.2">
      <c r="A13">
        <v>8.4703405970689492</v>
      </c>
      <c r="B13">
        <v>55</v>
      </c>
      <c r="C13">
        <v>11.659656170638399</v>
      </c>
      <c r="D13">
        <v>4</v>
      </c>
      <c r="E13">
        <f t="shared" si="0"/>
        <v>33.881362388275797</v>
      </c>
      <c r="G13">
        <f t="shared" si="2"/>
        <v>6.3856712791374672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E5DD-53E2-44FD-B066-0792EEF97194}">
  <dimension ref="A1:D20"/>
  <sheetViews>
    <sheetView workbookViewId="0">
      <selection activeCell="F27" sqref="F27"/>
    </sheetView>
  </sheetViews>
  <sheetFormatPr defaultRowHeight="14.25" x14ac:dyDescent="0.2"/>
  <sheetData>
    <row r="1" spans="1:3" x14ac:dyDescent="0.2">
      <c r="A1" t="s">
        <v>26</v>
      </c>
      <c r="B1" t="s">
        <v>27</v>
      </c>
    </row>
    <row r="2" spans="1:3" x14ac:dyDescent="0.2">
      <c r="A2">
        <v>50.4457685263814</v>
      </c>
      <c r="B2">
        <v>48.633130000000001</v>
      </c>
      <c r="C2">
        <f>A2-B2</f>
        <v>1.8126385263813987</v>
      </c>
    </row>
    <row r="3" spans="1:3" x14ac:dyDescent="0.2">
      <c r="A3">
        <v>34.4498495251921</v>
      </c>
      <c r="B3">
        <v>35.576000000000001</v>
      </c>
      <c r="C3">
        <f t="shared" ref="C3:C14" si="0">A3-B3</f>
        <v>-1.1261504748079005</v>
      </c>
    </row>
    <row r="4" spans="1:3" x14ac:dyDescent="0.2">
      <c r="A4">
        <v>26.105697910806999</v>
      </c>
      <c r="B4">
        <v>27.059329999999999</v>
      </c>
      <c r="C4">
        <f t="shared" si="0"/>
        <v>-0.95363208919300035</v>
      </c>
    </row>
    <row r="5" spans="1:3" x14ac:dyDescent="0.2">
      <c r="A5">
        <v>39.1108657872078</v>
      </c>
      <c r="B5">
        <v>38.445999999999998</v>
      </c>
      <c r="C5">
        <f t="shared" si="0"/>
        <v>0.66486578720780187</v>
      </c>
    </row>
    <row r="6" spans="1:3" x14ac:dyDescent="0.2">
      <c r="A6">
        <v>31.4328657635083</v>
      </c>
      <c r="B6">
        <v>26.382000000000001</v>
      </c>
      <c r="C6">
        <f t="shared" si="0"/>
        <v>5.0508657635082983</v>
      </c>
    </row>
    <row r="7" spans="1:3" x14ac:dyDescent="0.2">
      <c r="A7">
        <v>25.984823661966999</v>
      </c>
      <c r="B7">
        <v>27.611999999999998</v>
      </c>
      <c r="C7">
        <f t="shared" si="0"/>
        <v>-1.6271763380329993</v>
      </c>
    </row>
    <row r="8" spans="1:3" x14ac:dyDescent="0.2">
      <c r="A8">
        <v>22.180577672684102</v>
      </c>
      <c r="B8">
        <v>18.956</v>
      </c>
      <c r="C8">
        <f t="shared" si="0"/>
        <v>3.2245776726841022</v>
      </c>
    </row>
    <row r="9" spans="1:3" x14ac:dyDescent="0.2">
      <c r="A9">
        <v>18.970932904943101</v>
      </c>
      <c r="B9">
        <v>20.254999999999999</v>
      </c>
      <c r="C9">
        <f t="shared" si="0"/>
        <v>-1.2840670950568978</v>
      </c>
    </row>
    <row r="10" spans="1:3" x14ac:dyDescent="0.2">
      <c r="A10">
        <v>16.381477095616301</v>
      </c>
      <c r="B10">
        <v>21.166</v>
      </c>
      <c r="C10">
        <f t="shared" si="0"/>
        <v>-4.7845229043836994</v>
      </c>
    </row>
    <row r="11" spans="1:3" x14ac:dyDescent="0.2">
      <c r="A11">
        <v>39.1108657872078</v>
      </c>
      <c r="B11">
        <v>42.431429999999999</v>
      </c>
      <c r="C11">
        <f t="shared" si="0"/>
        <v>-3.320564212792199</v>
      </c>
    </row>
    <row r="12" spans="1:3" x14ac:dyDescent="0.2">
      <c r="A12">
        <v>35.313484547246901</v>
      </c>
      <c r="B12">
        <v>37.9</v>
      </c>
      <c r="C12">
        <f t="shared" si="0"/>
        <v>-2.5865154527530976</v>
      </c>
    </row>
    <row r="13" spans="1:3" x14ac:dyDescent="0.2">
      <c r="A13">
        <v>31.604202193862299</v>
      </c>
      <c r="B13">
        <v>32.575000000000003</v>
      </c>
      <c r="C13">
        <f t="shared" si="0"/>
        <v>-0.97079780613770339</v>
      </c>
    </row>
    <row r="14" spans="1:3" x14ac:dyDescent="0.2">
      <c r="A14">
        <v>26.331027318363301</v>
      </c>
      <c r="B14">
        <v>30.32743</v>
      </c>
      <c r="C14">
        <f t="shared" si="0"/>
        <v>-3.9964026816366989</v>
      </c>
    </row>
    <row r="16" spans="1:3" x14ac:dyDescent="0.2">
      <c r="A16">
        <v>0.90931987656147795</v>
      </c>
      <c r="B16">
        <v>0.89345330900931696</v>
      </c>
    </row>
    <row r="18" spans="1:4" x14ac:dyDescent="0.2">
      <c r="A18">
        <v>0.115799891295429</v>
      </c>
      <c r="B18">
        <v>-5.6916141289980099E-2</v>
      </c>
      <c r="C18">
        <v>-8.5071312884521006</v>
      </c>
      <c r="D18">
        <v>69.685171197881502</v>
      </c>
    </row>
    <row r="20" spans="1:4" ht="15.75" x14ac:dyDescent="0.2">
      <c r="A20" s="5" t="s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0479-B8E7-48F3-B797-87C8B1DB167A}">
  <dimension ref="A1:L19"/>
  <sheetViews>
    <sheetView workbookViewId="0">
      <selection activeCell="O14" sqref="O14"/>
    </sheetView>
  </sheetViews>
  <sheetFormatPr defaultRowHeight="14.25" x14ac:dyDescent="0.2"/>
  <cols>
    <col min="7" max="7" width="13" bestFit="1" customWidth="1"/>
    <col min="12" max="12" width="13" bestFit="1" customWidth="1"/>
  </cols>
  <sheetData>
    <row r="1" spans="1:12" x14ac:dyDescent="0.2">
      <c r="A1" t="s">
        <v>28</v>
      </c>
      <c r="B1" t="s">
        <v>29</v>
      </c>
    </row>
    <row r="2" spans="1:12" x14ac:dyDescent="0.2">
      <c r="A2">
        <v>7.76883112714577</v>
      </c>
      <c r="B2">
        <v>7.4907738514636399</v>
      </c>
      <c r="C2">
        <f>A2-B2</f>
        <v>0.27805727568213001</v>
      </c>
      <c r="E2">
        <f>A2/10000</f>
        <v>7.7688311271457695E-4</v>
      </c>
      <c r="F2">
        <f>B2/10000</f>
        <v>7.4907738514636403E-4</v>
      </c>
      <c r="G2">
        <f>E2-F2</f>
        <v>2.7805727568212921E-5</v>
      </c>
      <c r="J2">
        <v>7.6250952156444001</v>
      </c>
      <c r="K2">
        <f>J2/10000</f>
        <v>7.6250952156444005E-4</v>
      </c>
      <c r="L2">
        <f>K2-F2</f>
        <v>1.3432136418076016E-5</v>
      </c>
    </row>
    <row r="3" spans="1:12" x14ac:dyDescent="0.2">
      <c r="A3">
        <v>5.8825481093034</v>
      </c>
      <c r="B3">
        <v>6.3924702397942799</v>
      </c>
      <c r="C3">
        <f t="shared" ref="C3:C14" si="0">A3-B3</f>
        <v>-0.50992213049087987</v>
      </c>
      <c r="E3">
        <f t="shared" ref="E3:E14" si="1">A3/10000</f>
        <v>5.8825481093033999E-4</v>
      </c>
      <c r="F3">
        <f t="shared" ref="F3:F14" si="2">B3/10000</f>
        <v>6.3924702397942794E-4</v>
      </c>
      <c r="G3">
        <f t="shared" ref="G3:G14" si="3">E3-F3</f>
        <v>-5.099221304908795E-5</v>
      </c>
      <c r="J3">
        <v>5.7727479061347804</v>
      </c>
      <c r="K3">
        <f t="shared" ref="K3:K14" si="4">J3/10000</f>
        <v>5.7727479061347802E-4</v>
      </c>
      <c r="L3">
        <f t="shared" ref="L3:L14" si="5">K3-F3</f>
        <v>-6.1972233365949919E-5</v>
      </c>
    </row>
    <row r="4" spans="1:12" x14ac:dyDescent="0.2">
      <c r="A4">
        <v>5.0616181738805901</v>
      </c>
      <c r="B4">
        <v>4.70211233745942</v>
      </c>
      <c r="C4">
        <f t="shared" si="0"/>
        <v>0.35950583642117007</v>
      </c>
      <c r="E4">
        <f t="shared" si="1"/>
        <v>5.0616181738805902E-4</v>
      </c>
      <c r="F4">
        <f t="shared" si="2"/>
        <v>4.7021123374594198E-4</v>
      </c>
      <c r="G4">
        <f t="shared" si="3"/>
        <v>3.5950583642117037E-5</v>
      </c>
      <c r="J4">
        <v>4.9456282897130901</v>
      </c>
      <c r="K4">
        <f t="shared" si="4"/>
        <v>4.9456282897130906E-4</v>
      </c>
      <c r="L4">
        <f t="shared" si="5"/>
        <v>2.435159522536708E-5</v>
      </c>
    </row>
    <row r="5" spans="1:12" x14ac:dyDescent="0.2">
      <c r="A5">
        <v>8.9467393632710994</v>
      </c>
      <c r="B5">
        <v>9.66163958390384</v>
      </c>
      <c r="C5">
        <f t="shared" si="0"/>
        <v>-0.71490022063274061</v>
      </c>
      <c r="E5">
        <f t="shared" si="1"/>
        <v>8.9467393632710994E-4</v>
      </c>
      <c r="F5">
        <f t="shared" si="2"/>
        <v>9.6616395839038401E-4</v>
      </c>
      <c r="G5">
        <f t="shared" si="3"/>
        <v>-7.1490022063274068E-5</v>
      </c>
      <c r="J5">
        <v>8.8487738450997906</v>
      </c>
      <c r="K5">
        <f t="shared" si="4"/>
        <v>8.8487738450997904E-4</v>
      </c>
      <c r="L5">
        <f t="shared" si="5"/>
        <v>-8.1286573880404969E-5</v>
      </c>
    </row>
    <row r="6" spans="1:12" x14ac:dyDescent="0.2">
      <c r="A6">
        <v>7.1683596845193804</v>
      </c>
      <c r="B6">
        <v>6.7700121063056198</v>
      </c>
      <c r="C6">
        <f t="shared" si="0"/>
        <v>0.39834757821376066</v>
      </c>
      <c r="E6">
        <f t="shared" si="1"/>
        <v>7.1683596845193809E-4</v>
      </c>
      <c r="F6">
        <f t="shared" si="2"/>
        <v>6.7700121063056203E-4</v>
      </c>
      <c r="G6">
        <f t="shared" si="3"/>
        <v>3.9834757821376058E-5</v>
      </c>
      <c r="J6">
        <v>7.1042093885099398</v>
      </c>
      <c r="K6">
        <f t="shared" si="4"/>
        <v>7.1042093885099393E-4</v>
      </c>
      <c r="L6">
        <f t="shared" si="5"/>
        <v>3.3419728220431899E-5</v>
      </c>
    </row>
    <row r="7" spans="1:12" x14ac:dyDescent="0.2">
      <c r="A7">
        <v>6.9276594737311203</v>
      </c>
      <c r="B7">
        <v>6.56408017911762</v>
      </c>
      <c r="C7">
        <f t="shared" si="0"/>
        <v>0.36357929461350036</v>
      </c>
      <c r="E7">
        <f t="shared" si="1"/>
        <v>6.9276594737311206E-4</v>
      </c>
      <c r="F7">
        <f t="shared" si="2"/>
        <v>6.5640801791176195E-4</v>
      </c>
      <c r="G7">
        <f t="shared" si="3"/>
        <v>3.6357929461350107E-5</v>
      </c>
      <c r="J7">
        <v>6.8892575978078803</v>
      </c>
      <c r="K7">
        <f t="shared" si="4"/>
        <v>6.8892575978078804E-4</v>
      </c>
      <c r="L7">
        <f t="shared" si="5"/>
        <v>3.2517741869026091E-5</v>
      </c>
    </row>
    <row r="8" spans="1:12" x14ac:dyDescent="0.2">
      <c r="A8">
        <v>6.2360300728001299</v>
      </c>
      <c r="B8">
        <v>6.5383386882191203</v>
      </c>
      <c r="C8">
        <f t="shared" si="0"/>
        <v>-0.30230861541899046</v>
      </c>
      <c r="E8">
        <f t="shared" si="1"/>
        <v>6.2360300728001299E-4</v>
      </c>
      <c r="F8">
        <f t="shared" si="2"/>
        <v>6.5383386882191202E-4</v>
      </c>
      <c r="G8">
        <f t="shared" si="3"/>
        <v>-3.0230861541899034E-5</v>
      </c>
      <c r="J8">
        <v>6.1814628246952497</v>
      </c>
      <c r="K8">
        <f t="shared" si="4"/>
        <v>6.1814628246952496E-4</v>
      </c>
      <c r="L8">
        <f t="shared" si="5"/>
        <v>-3.5687586352387067E-5</v>
      </c>
    </row>
    <row r="9" spans="1:12" x14ac:dyDescent="0.2">
      <c r="A9">
        <v>6.1751846539379196</v>
      </c>
      <c r="B9">
        <v>6.43537272462512</v>
      </c>
      <c r="C9">
        <f t="shared" si="0"/>
        <v>-0.2601880706872004</v>
      </c>
      <c r="E9">
        <f t="shared" si="1"/>
        <v>6.1751846539379192E-4</v>
      </c>
      <c r="F9">
        <f t="shared" si="2"/>
        <v>6.4353727246251199E-4</v>
      </c>
      <c r="G9">
        <f t="shared" si="3"/>
        <v>-2.6018807068720062E-5</v>
      </c>
      <c r="J9">
        <v>6.13443334352647</v>
      </c>
      <c r="K9">
        <f t="shared" si="4"/>
        <v>6.13443334352647E-4</v>
      </c>
      <c r="L9">
        <f t="shared" si="5"/>
        <v>-3.0093938109864988E-5</v>
      </c>
    </row>
    <row r="10" spans="1:12" x14ac:dyDescent="0.2">
      <c r="A10">
        <v>6.12154142265247</v>
      </c>
      <c r="B10">
        <v>6.3924702397942799</v>
      </c>
      <c r="C10">
        <f t="shared" si="0"/>
        <v>-0.27092881714180983</v>
      </c>
      <c r="E10">
        <f t="shared" si="1"/>
        <v>6.1215414226524695E-4</v>
      </c>
      <c r="F10">
        <f t="shared" si="2"/>
        <v>6.3924702397942794E-4</v>
      </c>
      <c r="G10">
        <f t="shared" si="3"/>
        <v>-2.7092881714180987E-5</v>
      </c>
      <c r="J10">
        <v>6.0912384040134899</v>
      </c>
      <c r="K10">
        <f t="shared" si="4"/>
        <v>6.0912384040134903E-4</v>
      </c>
      <c r="L10">
        <f t="shared" si="5"/>
        <v>-3.0123183578078909E-5</v>
      </c>
    </row>
    <row r="11" spans="1:12" x14ac:dyDescent="0.2">
      <c r="A11">
        <v>10.947199896591499</v>
      </c>
      <c r="B11">
        <v>10.451045304791201</v>
      </c>
      <c r="C11">
        <f t="shared" si="0"/>
        <v>0.49615459180029831</v>
      </c>
      <c r="E11">
        <f t="shared" si="1"/>
        <v>1.0947199896591498E-3</v>
      </c>
      <c r="F11">
        <f t="shared" si="2"/>
        <v>1.0451045304791201E-3</v>
      </c>
      <c r="G11">
        <f t="shared" si="3"/>
        <v>4.9615459180029752E-5</v>
      </c>
      <c r="J11">
        <v>10.9429093046048</v>
      </c>
      <c r="K11">
        <f t="shared" si="4"/>
        <v>1.0942909304604801E-3</v>
      </c>
      <c r="L11">
        <f t="shared" si="5"/>
        <v>4.918639998135999E-5</v>
      </c>
    </row>
    <row r="12" spans="1:12" x14ac:dyDescent="0.2">
      <c r="A12">
        <v>9.6562620026571295</v>
      </c>
      <c r="B12">
        <v>9.9362154868211796</v>
      </c>
      <c r="C12">
        <f t="shared" si="0"/>
        <v>-0.27995348416405008</v>
      </c>
      <c r="E12">
        <f t="shared" si="1"/>
        <v>9.65626200265713E-4</v>
      </c>
      <c r="F12">
        <f t="shared" si="2"/>
        <v>9.9362154868211806E-4</v>
      </c>
      <c r="G12">
        <f t="shared" si="3"/>
        <v>-2.7995348416405053E-5</v>
      </c>
      <c r="J12">
        <v>9.70777004449854</v>
      </c>
      <c r="K12">
        <f t="shared" si="4"/>
        <v>9.7077700444985404E-4</v>
      </c>
      <c r="L12">
        <f t="shared" si="5"/>
        <v>-2.2844544232264018E-5</v>
      </c>
    </row>
    <row r="13" spans="1:12" x14ac:dyDescent="0.2">
      <c r="A13">
        <v>9.0496691429438592</v>
      </c>
      <c r="B13">
        <v>9.1382292689676703</v>
      </c>
      <c r="C13">
        <f t="shared" si="0"/>
        <v>-8.8560126023811137E-2</v>
      </c>
      <c r="E13">
        <f t="shared" si="1"/>
        <v>9.0496691429438596E-4</v>
      </c>
      <c r="F13">
        <f t="shared" si="2"/>
        <v>9.1382292689676703E-4</v>
      </c>
      <c r="G13">
        <f t="shared" si="3"/>
        <v>-8.8560126023810642E-6</v>
      </c>
      <c r="J13">
        <v>9.1037625890024394</v>
      </c>
      <c r="K13">
        <f t="shared" si="4"/>
        <v>9.1037625890024398E-4</v>
      </c>
      <c r="L13">
        <f t="shared" si="5"/>
        <v>-3.4466679965230529E-6</v>
      </c>
    </row>
    <row r="14" spans="1:12" x14ac:dyDescent="0.2">
      <c r="A14">
        <v>8.7387969925128104</v>
      </c>
      <c r="B14">
        <v>8.7006239236931595</v>
      </c>
      <c r="C14">
        <f t="shared" si="0"/>
        <v>3.8173068819650879E-2</v>
      </c>
      <c r="E14">
        <f t="shared" si="1"/>
        <v>8.7387969925128105E-4</v>
      </c>
      <c r="F14">
        <f t="shared" si="2"/>
        <v>8.7006239236931597E-4</v>
      </c>
      <c r="G14">
        <f t="shared" si="3"/>
        <v>3.8173068819650786E-6</v>
      </c>
      <c r="J14">
        <v>8.7977757842981905</v>
      </c>
      <c r="K14">
        <f t="shared" si="4"/>
        <v>8.7977757842981901E-4</v>
      </c>
      <c r="L14">
        <f t="shared" si="5"/>
        <v>9.7151860605030347E-6</v>
      </c>
    </row>
    <row r="16" spans="1:12" x14ac:dyDescent="0.2">
      <c r="A16">
        <v>0.94823034644957205</v>
      </c>
      <c r="B16">
        <v>0.95037537225250102</v>
      </c>
    </row>
    <row r="18" spans="1:4" x14ac:dyDescent="0.2">
      <c r="A18">
        <v>4.0203852143235699E-2</v>
      </c>
      <c r="B18">
        <v>5.8038371133727798E-2</v>
      </c>
      <c r="C18">
        <v>-0.17691526678528599</v>
      </c>
      <c r="D18">
        <v>15.4132750103356</v>
      </c>
    </row>
    <row r="19" spans="1:4" x14ac:dyDescent="0.2">
      <c r="A19" t="s">
        <v>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42B1-E1B9-4356-9C06-AFAE448873BB}">
  <dimension ref="A1:G21"/>
  <sheetViews>
    <sheetView workbookViewId="0">
      <selection activeCell="M11" sqref="M11"/>
    </sheetView>
  </sheetViews>
  <sheetFormatPr defaultRowHeight="14.25" x14ac:dyDescent="0.2"/>
  <sheetData>
    <row r="1" spans="1:7" x14ac:dyDescent="0.2">
      <c r="A1" t="s">
        <v>32</v>
      </c>
      <c r="B1" t="s">
        <v>31</v>
      </c>
      <c r="F1">
        <v>1</v>
      </c>
    </row>
    <row r="2" spans="1:7" x14ac:dyDescent="0.2">
      <c r="A2">
        <v>16.131667672775102</v>
      </c>
      <c r="B2" s="1">
        <v>16.010000000000002</v>
      </c>
      <c r="C2">
        <f>A2-B2</f>
        <v>0.12166767277510004</v>
      </c>
      <c r="F2">
        <v>16.573754461854399</v>
      </c>
      <c r="G2">
        <f>F2-B2</f>
        <v>0.5637544618543977</v>
      </c>
    </row>
    <row r="3" spans="1:7" x14ac:dyDescent="0.2">
      <c r="A3">
        <v>10.444291215863</v>
      </c>
      <c r="B3" s="1">
        <v>11.86</v>
      </c>
      <c r="C3">
        <f t="shared" ref="C3:C14" si="0">A3-B3</f>
        <v>-1.4157087841369993</v>
      </c>
      <c r="F3">
        <v>9.7940863158805804</v>
      </c>
      <c r="G3">
        <f t="shared" ref="G3:G14" si="1">F3-B3</f>
        <v>-2.065913684119419</v>
      </c>
    </row>
    <row r="4" spans="1:7" x14ac:dyDescent="0.2">
      <c r="A4">
        <v>7.9209000376698997</v>
      </c>
      <c r="B4" s="1">
        <v>7.4</v>
      </c>
      <c r="C4">
        <f t="shared" si="0"/>
        <v>0.52090003766989934</v>
      </c>
      <c r="F4">
        <v>7.5159197284391697</v>
      </c>
      <c r="G4">
        <f t="shared" si="1"/>
        <v>0.11591972843916931</v>
      </c>
    </row>
    <row r="5" spans="1:7" x14ac:dyDescent="0.2">
      <c r="A5">
        <v>10.217883653353701</v>
      </c>
      <c r="B5" s="1">
        <v>9.5</v>
      </c>
      <c r="C5">
        <f t="shared" si="0"/>
        <v>0.71788365335370052</v>
      </c>
      <c r="F5">
        <v>10.462689897206699</v>
      </c>
      <c r="G5">
        <f t="shared" si="1"/>
        <v>0.96268989720669929</v>
      </c>
    </row>
    <row r="6" spans="1:7" x14ac:dyDescent="0.2">
      <c r="A6">
        <v>5.9104909125374796</v>
      </c>
      <c r="B6" s="1">
        <v>6.26</v>
      </c>
      <c r="C6">
        <f t="shared" si="0"/>
        <v>-0.34950908746252018</v>
      </c>
      <c r="F6">
        <v>6.6247695437041099</v>
      </c>
      <c r="G6">
        <f t="shared" si="1"/>
        <v>0.36476954370411008</v>
      </c>
    </row>
    <row r="7" spans="1:7" x14ac:dyDescent="0.2">
      <c r="A7">
        <v>7.4981019581702002</v>
      </c>
      <c r="B7" s="1">
        <v>5.88</v>
      </c>
      <c r="C7">
        <f t="shared" si="0"/>
        <v>1.6181019581702003</v>
      </c>
      <c r="F7">
        <v>7.37287567895478</v>
      </c>
      <c r="G7">
        <f t="shared" si="1"/>
        <v>1.4928756789547801</v>
      </c>
    </row>
    <row r="8" spans="1:7" x14ac:dyDescent="0.2">
      <c r="A8">
        <v>5.2398056151260102</v>
      </c>
      <c r="B8" s="1">
        <v>5.68</v>
      </c>
      <c r="C8">
        <f t="shared" si="0"/>
        <v>-0.44019438487398954</v>
      </c>
      <c r="F8">
        <v>5.6321439229292301</v>
      </c>
      <c r="G8">
        <f t="shared" si="1"/>
        <v>-4.7856077070769665E-2</v>
      </c>
    </row>
    <row r="9" spans="1:7" x14ac:dyDescent="0.2">
      <c r="A9">
        <v>6.4111626959024397</v>
      </c>
      <c r="B9" s="1">
        <v>5.54</v>
      </c>
      <c r="C9">
        <f t="shared" si="0"/>
        <v>0.87116269590243967</v>
      </c>
      <c r="F9">
        <v>6.4365135853313298</v>
      </c>
      <c r="G9">
        <f t="shared" si="1"/>
        <v>0.89651358533132974</v>
      </c>
    </row>
    <row r="10" spans="1:7" x14ac:dyDescent="0.2">
      <c r="A10">
        <v>6.50809837018181</v>
      </c>
      <c r="B10" s="1">
        <v>5.46</v>
      </c>
      <c r="C10">
        <f t="shared" si="0"/>
        <v>1.0480983701818101</v>
      </c>
      <c r="F10">
        <v>6.2976440471618904</v>
      </c>
      <c r="G10">
        <f t="shared" si="1"/>
        <v>0.83764404716189045</v>
      </c>
    </row>
    <row r="11" spans="1:7" x14ac:dyDescent="0.2">
      <c r="A11">
        <v>11.9625162813581</v>
      </c>
      <c r="B11" s="1">
        <v>11.46</v>
      </c>
      <c r="C11">
        <f t="shared" si="0"/>
        <v>0.50251628135809945</v>
      </c>
      <c r="F11">
        <v>11.506412289603899</v>
      </c>
      <c r="G11">
        <f t="shared" si="1"/>
        <v>4.6412289603898316E-2</v>
      </c>
    </row>
    <row r="12" spans="1:7" x14ac:dyDescent="0.2">
      <c r="A12">
        <v>9.8730110170241403</v>
      </c>
      <c r="B12" s="1">
        <v>10.78</v>
      </c>
      <c r="C12">
        <f t="shared" si="0"/>
        <v>-0.90698898297585906</v>
      </c>
      <c r="F12">
        <v>9.6209253381092008</v>
      </c>
      <c r="G12">
        <f t="shared" si="1"/>
        <v>-1.1590746618907986</v>
      </c>
    </row>
    <row r="13" spans="1:7" x14ac:dyDescent="0.2">
      <c r="A13">
        <v>9.3713316375964109</v>
      </c>
      <c r="B13" s="1">
        <v>9.74</v>
      </c>
      <c r="C13">
        <f t="shared" si="0"/>
        <v>-0.36866836240358936</v>
      </c>
      <c r="F13">
        <v>9.4664228132750701</v>
      </c>
      <c r="G13">
        <f t="shared" si="1"/>
        <v>-0.27357718672493014</v>
      </c>
    </row>
    <row r="14" spans="1:7" x14ac:dyDescent="0.2">
      <c r="A14">
        <v>9.5322193717410304</v>
      </c>
      <c r="B14" s="1">
        <v>8.1300000000000008</v>
      </c>
      <c r="C14">
        <f t="shared" si="0"/>
        <v>1.4022193717410296</v>
      </c>
      <c r="F14">
        <v>9.2757704736388806</v>
      </c>
      <c r="G14">
        <f t="shared" si="1"/>
        <v>1.1457704736388798</v>
      </c>
    </row>
    <row r="16" spans="1:7" x14ac:dyDescent="0.2">
      <c r="A16">
        <v>0.92764915621625899</v>
      </c>
      <c r="B16">
        <v>0.91210417227693996</v>
      </c>
    </row>
    <row r="21" spans="1:1" ht="15.75" x14ac:dyDescent="0.2">
      <c r="A21" s="5" t="s">
        <v>33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B952-C3BD-4FF0-962A-07880132DC67}">
  <dimension ref="A1:W14"/>
  <sheetViews>
    <sheetView workbookViewId="0">
      <selection activeCell="G10" sqref="G9:G10"/>
    </sheetView>
  </sheetViews>
  <sheetFormatPr defaultRowHeight="14.25" x14ac:dyDescent="0.2"/>
  <cols>
    <col min="1" max="1" width="8.875" style="3" customWidth="1"/>
    <col min="2" max="2" width="9" style="3"/>
    <col min="3" max="3" width="9.875" style="3" bestFit="1" customWidth="1"/>
    <col min="4" max="7" width="9" style="3"/>
    <col min="8" max="8" width="9.875" style="3" bestFit="1" customWidth="1"/>
    <col min="9" max="23" width="9" style="3"/>
  </cols>
  <sheetData>
    <row r="1" spans="1:11" s="4" customFormat="1" x14ac:dyDescent="0.2"/>
    <row r="2" spans="1:11" s="3" customFormat="1" x14ac:dyDescent="0.2">
      <c r="A2" s="3">
        <v>2.8571299999999999E-4</v>
      </c>
      <c r="B2" s="3">
        <v>2.81713E-4</v>
      </c>
      <c r="C2" s="3">
        <f>B2-A2</f>
        <v>-3.9999999999999888E-6</v>
      </c>
      <c r="D2"/>
      <c r="G2" s="3">
        <v>2.5396000000000001E-4</v>
      </c>
      <c r="H2" s="3">
        <f>K2-G2</f>
        <v>-6.4486672315769997E-6</v>
      </c>
      <c r="J2" s="3">
        <v>24.7511332768423</v>
      </c>
      <c r="K2" s="3">
        <f>J2/100000</f>
        <v>2.4751133276842302E-4</v>
      </c>
    </row>
    <row r="3" spans="1:11" s="3" customFormat="1" x14ac:dyDescent="0.2">
      <c r="A3" s="3">
        <v>1.3222200000000001E-4</v>
      </c>
      <c r="B3" s="3">
        <v>1.3433999999999999E-4</v>
      </c>
      <c r="C3" s="3">
        <f t="shared" ref="C3:C14" si="0">B3-A3</f>
        <v>2.1179999999999821E-6</v>
      </c>
      <c r="D3"/>
      <c r="G3" s="3">
        <v>1.4267199999999999E-4</v>
      </c>
      <c r="H3" s="3">
        <f t="shared" ref="H3:H14" si="1">K3-G3</f>
        <v>-4.0085973630470009E-6</v>
      </c>
      <c r="J3" s="3">
        <v>13.866340263695299</v>
      </c>
      <c r="K3" s="3">
        <f t="shared" ref="K3:K14" si="2">J3/100000</f>
        <v>1.3866340263695299E-4</v>
      </c>
    </row>
    <row r="4" spans="1:11" s="3" customFormat="1" x14ac:dyDescent="0.2">
      <c r="A4" s="3">
        <v>8.9800000000000001E-5</v>
      </c>
      <c r="B4" s="3">
        <v>9.1682300000000001E-5</v>
      </c>
      <c r="C4" s="3">
        <f t="shared" si="0"/>
        <v>1.8823000000000006E-6</v>
      </c>
      <c r="G4" s="3">
        <v>9.6700000000000006E-5</v>
      </c>
      <c r="H4" s="3">
        <f t="shared" si="1"/>
        <v>1.0457264594266986E-5</v>
      </c>
      <c r="J4" s="3">
        <v>10.715726459426699</v>
      </c>
      <c r="K4" s="3">
        <f t="shared" si="2"/>
        <v>1.0715726459426699E-4</v>
      </c>
    </row>
    <row r="5" spans="1:11" s="3" customFormat="1" x14ac:dyDescent="0.2">
      <c r="A5" s="3">
        <v>1.8549199999999999E-4</v>
      </c>
      <c r="B5" s="3">
        <v>1.9427299999999999E-4</v>
      </c>
      <c r="C5" s="3">
        <f t="shared" si="0"/>
        <v>8.7809999999999961E-6</v>
      </c>
      <c r="D5"/>
      <c r="G5" s="3">
        <v>1.7366199999999999E-4</v>
      </c>
      <c r="H5" s="3">
        <f t="shared" si="1"/>
        <v>8.8145072279770145E-6</v>
      </c>
      <c r="J5" s="3">
        <v>18.247650722797701</v>
      </c>
      <c r="K5" s="3">
        <f t="shared" si="2"/>
        <v>1.8247650722797701E-4</v>
      </c>
    </row>
    <row r="6" spans="1:11" s="3" customFormat="1" x14ac:dyDescent="0.2">
      <c r="A6" s="3">
        <v>1.13062E-4</v>
      </c>
      <c r="B6" s="3">
        <v>1.0543399999999999E-4</v>
      </c>
      <c r="C6" s="3">
        <f t="shared" si="0"/>
        <v>-7.6280000000000022E-6</v>
      </c>
      <c r="G6" s="3">
        <v>5.4700000000000001E-5</v>
      </c>
      <c r="H6" s="3">
        <f t="shared" si="1"/>
        <v>3.0066716915338001E-5</v>
      </c>
      <c r="J6" s="3">
        <v>8.4766716915338005</v>
      </c>
      <c r="K6" s="3">
        <f t="shared" si="2"/>
        <v>8.4766716915338002E-5</v>
      </c>
    </row>
    <row r="7" spans="1:11" s="3" customFormat="1" x14ac:dyDescent="0.2">
      <c r="A7" s="3">
        <v>7.86E-5</v>
      </c>
      <c r="B7" s="3">
        <v>7.9720099999999996E-5</v>
      </c>
      <c r="C7" s="3">
        <f t="shared" si="0"/>
        <v>1.1200999999999963E-6</v>
      </c>
      <c r="G7" s="3">
        <v>9.6700000000000006E-5</v>
      </c>
      <c r="H7" s="3">
        <f t="shared" si="1"/>
        <v>-4.0215475846561509E-5</v>
      </c>
      <c r="J7" s="3">
        <v>5.6484524153438498</v>
      </c>
      <c r="K7" s="3">
        <f t="shared" si="2"/>
        <v>5.6484524153438497E-5</v>
      </c>
    </row>
    <row r="8" spans="1:11" s="3" customFormat="1" x14ac:dyDescent="0.2">
      <c r="A8" s="3">
        <v>6.6400000000000001E-5</v>
      </c>
      <c r="B8" s="3">
        <v>6.4127000000000005E-5</v>
      </c>
      <c r="C8" s="3">
        <f t="shared" si="0"/>
        <v>-2.2729999999999967E-6</v>
      </c>
      <c r="G8" s="3">
        <v>3.8000000000000002E-5</v>
      </c>
      <c r="H8" s="3">
        <f t="shared" si="1"/>
        <v>1.3342517050592996E-6</v>
      </c>
      <c r="J8" s="3">
        <v>3.93342517050593</v>
      </c>
      <c r="K8" s="3">
        <f t="shared" si="2"/>
        <v>3.9334251705059302E-5</v>
      </c>
    </row>
    <row r="9" spans="1:11" x14ac:dyDescent="0.2">
      <c r="A9" s="3">
        <v>5.6100000000000002E-5</v>
      </c>
      <c r="B9" s="3">
        <v>5.2901800000000002E-5</v>
      </c>
      <c r="C9" s="3">
        <f t="shared" si="0"/>
        <v>-3.1981999999999993E-6</v>
      </c>
      <c r="G9" s="3">
        <v>6.7500000000000001E-5</v>
      </c>
      <c r="H9" s="3">
        <f t="shared" si="1"/>
        <v>-4.0511932224868601E-5</v>
      </c>
      <c r="J9" s="3">
        <v>2.6988067775131399</v>
      </c>
      <c r="K9" s="3">
        <f t="shared" si="2"/>
        <v>2.69880677751314E-5</v>
      </c>
    </row>
    <row r="10" spans="1:11" x14ac:dyDescent="0.2">
      <c r="A10" s="3">
        <v>2.9499999999999999E-5</v>
      </c>
      <c r="B10" s="3">
        <v>4.4125400000000003E-5</v>
      </c>
      <c r="C10" s="3">
        <f t="shared" si="0"/>
        <v>1.4625400000000004E-5</v>
      </c>
      <c r="G10" s="3">
        <v>7.0500000000000006E-5</v>
      </c>
      <c r="H10" s="3">
        <f t="shared" si="1"/>
        <v>-5.316471306023451E-5</v>
      </c>
      <c r="J10" s="3">
        <v>1.73352869397655</v>
      </c>
      <c r="K10" s="3">
        <f t="shared" si="2"/>
        <v>1.7335286939765499E-5</v>
      </c>
    </row>
    <row r="11" spans="1:11" x14ac:dyDescent="0.2">
      <c r="A11" s="3">
        <v>1.93403E-4</v>
      </c>
      <c r="B11" s="3">
        <v>1.8508899999999999E-4</v>
      </c>
      <c r="C11" s="3">
        <f t="shared" si="0"/>
        <v>-8.3140000000000156E-6</v>
      </c>
      <c r="G11" s="3">
        <v>2.9459899999999999E-4</v>
      </c>
      <c r="H11" s="3">
        <f t="shared" si="1"/>
        <v>-9.3346060757190197E-6</v>
      </c>
      <c r="J11" s="3">
        <v>28.526439392428099</v>
      </c>
      <c r="K11" s="3">
        <f t="shared" si="2"/>
        <v>2.8526439392428097E-4</v>
      </c>
    </row>
    <row r="12" spans="1:11" x14ac:dyDescent="0.2">
      <c r="A12" s="3">
        <v>1.3014100000000001E-4</v>
      </c>
      <c r="B12" s="3">
        <v>1.4994100000000001E-4</v>
      </c>
      <c r="C12" s="3">
        <f t="shared" si="0"/>
        <v>1.9799999999999993E-5</v>
      </c>
      <c r="D12"/>
      <c r="G12" s="3">
        <v>1.9246000000000001E-4</v>
      </c>
      <c r="H12" s="3">
        <f t="shared" si="1"/>
        <v>5.6463000742569937E-6</v>
      </c>
      <c r="J12" s="3">
        <v>19.810630007425701</v>
      </c>
      <c r="K12" s="3">
        <f t="shared" si="2"/>
        <v>1.98106300074257E-4</v>
      </c>
    </row>
    <row r="13" spans="1:11" x14ac:dyDescent="0.2">
      <c r="A13" s="3">
        <v>1.5125300000000001E-4</v>
      </c>
      <c r="B13" s="3">
        <v>1.3976700000000001E-4</v>
      </c>
      <c r="C13" s="3">
        <f t="shared" si="0"/>
        <v>-1.1486000000000005E-5</v>
      </c>
      <c r="D13"/>
      <c r="G13" s="3">
        <v>1.6919E-4</v>
      </c>
      <c r="H13" s="3">
        <f t="shared" si="1"/>
        <v>3.6883059997760103E-6</v>
      </c>
      <c r="J13" s="3">
        <v>17.2878305999776</v>
      </c>
      <c r="K13" s="3">
        <f t="shared" si="2"/>
        <v>1.7287830599977601E-4</v>
      </c>
    </row>
    <row r="14" spans="1:11" x14ac:dyDescent="0.2">
      <c r="A14" s="3">
        <v>1.0125599999999999E-4</v>
      </c>
      <c r="B14" s="3">
        <v>1.3359799999999999E-4</v>
      </c>
      <c r="C14" s="3">
        <f t="shared" si="0"/>
        <v>3.2341999999999996E-5</v>
      </c>
      <c r="D14"/>
      <c r="G14" s="3">
        <v>1.7777400000000001E-4</v>
      </c>
      <c r="H14" s="3">
        <f t="shared" si="1"/>
        <v>-2.0193905682252015E-5</v>
      </c>
      <c r="J14" s="3">
        <v>15.7580094317748</v>
      </c>
      <c r="K14" s="3">
        <f t="shared" si="2"/>
        <v>1.5758009431774799E-4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模拟结果</vt:lpstr>
      <vt:lpstr>实验结果</vt:lpstr>
      <vt:lpstr>模拟结果分析</vt:lpstr>
      <vt:lpstr>Sheet1</vt:lpstr>
      <vt:lpstr>吸湿模型拟合结果</vt:lpstr>
      <vt:lpstr>蒸汽流量拟合结果</vt:lpstr>
      <vt:lpstr>干制能耗拟合结果</vt:lpstr>
      <vt:lpstr>蒸发系数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欣彧 胡</dc:creator>
  <cp:lastModifiedBy>欣彧 胡</cp:lastModifiedBy>
  <dcterms:created xsi:type="dcterms:W3CDTF">2025-08-20T02:18:56Z</dcterms:created>
  <dcterms:modified xsi:type="dcterms:W3CDTF">2025-09-25T14:20:57Z</dcterms:modified>
</cp:coreProperties>
</file>