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hub\zscrape\"/>
    </mc:Choice>
  </mc:AlternateContent>
  <xr:revisionPtr revIDLastSave="0" documentId="13_ncr:1_{34CDC673-9763-42B3-8720-31B217E1DC7D}" xr6:coauthVersionLast="45" xr6:coauthVersionMax="45" xr10:uidLastSave="{00000000-0000-0000-0000-000000000000}"/>
  <bookViews>
    <workbookView xWindow="-23148" yWindow="-108" windowWidth="23256" windowHeight="13176" activeTab="1" xr2:uid="{432672FC-56EB-402A-8412-5F575AC5DC39}"/>
  </bookViews>
  <sheets>
    <sheet name="Sheet1" sheetId="1" r:id="rId1"/>
    <sheet name="estimate nha Ca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2" l="1"/>
  <c r="G19" i="2"/>
  <c r="G18" i="2"/>
  <c r="G17" i="2"/>
  <c r="G15" i="2"/>
  <c r="G14" i="2"/>
  <c r="G13" i="2"/>
  <c r="G12" i="2"/>
  <c r="J9" i="2"/>
  <c r="J8" i="2"/>
  <c r="G6" i="2"/>
  <c r="G27" i="2" s="1"/>
  <c r="G3" i="2"/>
  <c r="G16" i="2" s="1"/>
  <c r="G2" i="2"/>
  <c r="G5" i="2" s="1"/>
  <c r="G9" i="1"/>
  <c r="J8" i="1"/>
  <c r="G5" i="1"/>
  <c r="G9" i="2" l="1"/>
  <c r="G7" i="2"/>
  <c r="J7" i="2" s="1"/>
  <c r="J10" i="2" s="1"/>
  <c r="G8" i="2" s="1"/>
  <c r="G20" i="2" s="1"/>
  <c r="G22" i="2" s="1"/>
  <c r="G23" i="2" s="1"/>
  <c r="G25" i="2" s="1"/>
  <c r="G28" i="1"/>
  <c r="G19" i="1"/>
  <c r="G18" i="1"/>
  <c r="G15" i="1"/>
  <c r="G14" i="1"/>
  <c r="G13" i="1"/>
  <c r="G17" i="1"/>
  <c r="G12" i="1"/>
  <c r="J9" i="1"/>
  <c r="G6" i="1"/>
  <c r="G27" i="1" s="1"/>
  <c r="G3" i="1"/>
  <c r="G16" i="1" s="1"/>
  <c r="G2" i="1"/>
  <c r="G7" i="1" l="1"/>
  <c r="J7" i="1" s="1"/>
  <c r="J10" i="1" s="1"/>
  <c r="G8" i="1" s="1"/>
  <c r="G20" i="1" s="1"/>
  <c r="G22" i="1" s="1"/>
  <c r="G23" i="1" s="1"/>
  <c r="G25" i="1" l="1"/>
</calcChain>
</file>

<file path=xl/sharedStrings.xml><?xml version="1.0" encoding="utf-8"?>
<sst xmlns="http://schemas.openxmlformats.org/spreadsheetml/2006/main" count="104" uniqueCount="50">
  <si>
    <t>Purchase price</t>
  </si>
  <si>
    <t>Closing cost</t>
  </si>
  <si>
    <t>Loan rate</t>
  </si>
  <si>
    <t>Duration</t>
  </si>
  <si>
    <t>Monthly rent</t>
  </si>
  <si>
    <t>Water fee</t>
  </si>
  <si>
    <t>HOA fee</t>
  </si>
  <si>
    <t>Insurance fee</t>
  </si>
  <si>
    <t>Vacancy expense</t>
  </si>
  <si>
    <t>Repair expense</t>
  </si>
  <si>
    <t>Capex expense</t>
  </si>
  <si>
    <t>Management expense</t>
  </si>
  <si>
    <t>From</t>
  </si>
  <si>
    <t>zestimate</t>
  </si>
  <si>
    <t>3.5%?</t>
  </si>
  <si>
    <t>plus 2k?</t>
  </si>
  <si>
    <t>rent zestimate</t>
  </si>
  <si>
    <t>hoa data</t>
  </si>
  <si>
    <t>5%?</t>
  </si>
  <si>
    <t>Tax</t>
  </si>
  <si>
    <t>2.5%?</t>
  </si>
  <si>
    <t>8%?</t>
  </si>
  <si>
    <t>Total Project Cost</t>
  </si>
  <si>
    <t>Down Payment</t>
  </si>
  <si>
    <t>Loan Amount</t>
  </si>
  <si>
    <t>Monthly P&amp;I</t>
  </si>
  <si>
    <t>Total Cash Needed</t>
  </si>
  <si>
    <t>MONTHLY EXPENSES</t>
  </si>
  <si>
    <t>MONTHLY CASHFLOW</t>
  </si>
  <si>
    <t>NOI</t>
  </si>
  <si>
    <t>CASH ON CASH ROI</t>
  </si>
  <si>
    <t>TOTAL INITIAL EQUITY</t>
  </si>
  <si>
    <t>Tax rate</t>
  </si>
  <si>
    <t>Closing cost rate</t>
  </si>
  <si>
    <t>Repair value</t>
  </si>
  <si>
    <t>M</t>
  </si>
  <si>
    <t>P</t>
  </si>
  <si>
    <t>r</t>
  </si>
  <si>
    <t>n</t>
  </si>
  <si>
    <t>Expenses</t>
  </si>
  <si>
    <t>Vacancy</t>
  </si>
  <si>
    <t>CapEx</t>
  </si>
  <si>
    <t>HOA</t>
  </si>
  <si>
    <t>Management</t>
  </si>
  <si>
    <t>Property Taxes</t>
  </si>
  <si>
    <t>Repairs</t>
  </si>
  <si>
    <t>Water &amp; Sewer</t>
  </si>
  <si>
    <t>Insurance</t>
  </si>
  <si>
    <t>P&amp;I</t>
  </si>
  <si>
    <t>2%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</si>
</sst>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333333"/>
      <name val="Libre Frankli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3361-E243-4415-870A-FA159A2F3494}">
  <dimension ref="A1:J28"/>
  <sheetViews>
    <sheetView workbookViewId="0">
      <selection activeCell="B20" sqref="A1:XFD1048576"/>
    </sheetView>
  </sheetViews>
  <sheetFormatPr defaultRowHeight="15"/>
  <cols>
    <col min="1" max="1" width="21" bestFit="1" customWidth="1"/>
    <col min="6" max="6" width="21.42578125" bestFit="1" customWidth="1"/>
  </cols>
  <sheetData>
    <row r="1" spans="1:10">
      <c r="C1" t="s">
        <v>12</v>
      </c>
    </row>
    <row r="2" spans="1:10">
      <c r="A2" t="s">
        <v>0</v>
      </c>
      <c r="B2">
        <v>150000</v>
      </c>
      <c r="C2" t="s">
        <v>13</v>
      </c>
      <c r="F2" t="s">
        <v>1</v>
      </c>
      <c r="G2">
        <f>B2*B4/100</f>
        <v>5250</v>
      </c>
    </row>
    <row r="3" spans="1:10">
      <c r="A3" t="s">
        <v>34</v>
      </c>
      <c r="B3">
        <v>2000</v>
      </c>
      <c r="C3" t="s">
        <v>15</v>
      </c>
      <c r="F3" t="s">
        <v>19</v>
      </c>
      <c r="G3">
        <f>B2*B5/100</f>
        <v>3750</v>
      </c>
    </row>
    <row r="4" spans="1:10">
      <c r="A4" t="s">
        <v>33</v>
      </c>
      <c r="B4">
        <v>3.5</v>
      </c>
      <c r="C4" s="1" t="s">
        <v>14</v>
      </c>
    </row>
    <row r="5" spans="1:10">
      <c r="A5" t="s">
        <v>32</v>
      </c>
      <c r="B5">
        <v>2.5</v>
      </c>
      <c r="C5" t="s">
        <v>20</v>
      </c>
      <c r="F5" t="s">
        <v>22</v>
      </c>
      <c r="G5">
        <f>B2+B3+G2</f>
        <v>157250</v>
      </c>
    </row>
    <row r="6" spans="1:10">
      <c r="F6" t="s">
        <v>23</v>
      </c>
      <c r="G6">
        <f>B2*0.25</f>
        <v>37500</v>
      </c>
    </row>
    <row r="7" spans="1:10">
      <c r="A7" t="s">
        <v>2</v>
      </c>
      <c r="B7">
        <v>4.25</v>
      </c>
      <c r="C7">
        <v>4.25</v>
      </c>
      <c r="F7" t="s">
        <v>24</v>
      </c>
      <c r="G7">
        <f>B2-G6</f>
        <v>112500</v>
      </c>
      <c r="I7" t="s">
        <v>36</v>
      </c>
      <c r="J7">
        <f>G7</f>
        <v>112500</v>
      </c>
    </row>
    <row r="8" spans="1:10">
      <c r="A8" t="s">
        <v>3</v>
      </c>
      <c r="B8">
        <v>30</v>
      </c>
      <c r="C8">
        <v>30</v>
      </c>
      <c r="F8" t="s">
        <v>25</v>
      </c>
      <c r="G8">
        <f>J10</f>
        <v>553.4323774644098</v>
      </c>
      <c r="I8" t="s">
        <v>37</v>
      </c>
      <c r="J8">
        <f>B7/100/12</f>
        <v>3.5416666666666669E-3</v>
      </c>
    </row>
    <row r="9" spans="1:10">
      <c r="F9" t="s">
        <v>26</v>
      </c>
      <c r="G9">
        <f>G6+G2</f>
        <v>42750</v>
      </c>
      <c r="I9" t="s">
        <v>38</v>
      </c>
      <c r="J9">
        <f>B8*12</f>
        <v>360</v>
      </c>
    </row>
    <row r="10" spans="1:10">
      <c r="A10" t="s">
        <v>4</v>
      </c>
      <c r="B10">
        <v>1800</v>
      </c>
      <c r="C10" t="s">
        <v>16</v>
      </c>
      <c r="I10" t="s">
        <v>35</v>
      </c>
      <c r="J10">
        <f>J7*(J8*POWER(1+J8,J9))/(POWER(1+J8,J9)-1)</f>
        <v>553.4323774644098</v>
      </c>
    </row>
    <row r="11" spans="1:10">
      <c r="A11" t="s">
        <v>5</v>
      </c>
      <c r="B11">
        <v>100</v>
      </c>
      <c r="C11">
        <v>100</v>
      </c>
      <c r="F11" t="s">
        <v>39</v>
      </c>
    </row>
    <row r="12" spans="1:10">
      <c r="A12" t="s">
        <v>6</v>
      </c>
      <c r="B12">
        <v>60</v>
      </c>
      <c r="C12" t="s">
        <v>17</v>
      </c>
      <c r="F12" t="s">
        <v>40</v>
      </c>
      <c r="G12">
        <f>B10*B15/100</f>
        <v>90</v>
      </c>
    </row>
    <row r="13" spans="1:10">
      <c r="A13" t="s">
        <v>7</v>
      </c>
      <c r="B13">
        <v>100</v>
      </c>
      <c r="C13">
        <v>100</v>
      </c>
      <c r="F13" t="s">
        <v>41</v>
      </c>
      <c r="G13">
        <f>B10*B17/100</f>
        <v>90</v>
      </c>
    </row>
    <row r="14" spans="1:10">
      <c r="F14" t="s">
        <v>42</v>
      </c>
      <c r="G14">
        <f>B12</f>
        <v>60</v>
      </c>
    </row>
    <row r="15" spans="1:10">
      <c r="A15" t="s">
        <v>8</v>
      </c>
      <c r="B15">
        <v>5</v>
      </c>
      <c r="C15" t="s">
        <v>18</v>
      </c>
      <c r="F15" t="s">
        <v>43</v>
      </c>
      <c r="G15">
        <f>B10*B18/100</f>
        <v>144</v>
      </c>
    </row>
    <row r="16" spans="1:10">
      <c r="A16" t="s">
        <v>9</v>
      </c>
      <c r="B16">
        <v>5</v>
      </c>
      <c r="C16" s="1" t="s">
        <v>18</v>
      </c>
      <c r="F16" t="s">
        <v>44</v>
      </c>
      <c r="G16">
        <f>G3/12</f>
        <v>312.5</v>
      </c>
    </row>
    <row r="17" spans="1:7">
      <c r="A17" t="s">
        <v>10</v>
      </c>
      <c r="B17">
        <v>5</v>
      </c>
      <c r="C17" s="1" t="s">
        <v>18</v>
      </c>
      <c r="F17" t="s">
        <v>45</v>
      </c>
      <c r="G17">
        <f>B10*B16/100</f>
        <v>90</v>
      </c>
    </row>
    <row r="18" spans="1:7">
      <c r="A18" t="s">
        <v>11</v>
      </c>
      <c r="B18">
        <v>8</v>
      </c>
      <c r="C18" t="s">
        <v>21</v>
      </c>
      <c r="F18" t="s">
        <v>46</v>
      </c>
      <c r="G18">
        <f>B11</f>
        <v>100</v>
      </c>
    </row>
    <row r="19" spans="1:7">
      <c r="F19" t="s">
        <v>47</v>
      </c>
      <c r="G19">
        <f>B13</f>
        <v>100</v>
      </c>
    </row>
    <row r="20" spans="1:7">
      <c r="F20" t="s">
        <v>48</v>
      </c>
      <c r="G20">
        <f>G8</f>
        <v>553.4323774644098</v>
      </c>
    </row>
    <row r="22" spans="1:7">
      <c r="F22" t="s">
        <v>27</v>
      </c>
      <c r="G22">
        <f>SUM(G12:G21)</f>
        <v>1539.9323774644099</v>
      </c>
    </row>
    <row r="23" spans="1:7">
      <c r="F23" t="s">
        <v>28</v>
      </c>
      <c r="G23">
        <f>B10-G22</f>
        <v>260.06762253559009</v>
      </c>
    </row>
    <row r="24" spans="1:7">
      <c r="F24" t="s">
        <v>29</v>
      </c>
    </row>
    <row r="25" spans="1:7">
      <c r="F25" t="s">
        <v>30</v>
      </c>
      <c r="G25" s="2">
        <f>G23*12/G9*100</f>
        <v>7.3001437904727045</v>
      </c>
    </row>
    <row r="27" spans="1:7">
      <c r="F27" t="s">
        <v>31</v>
      </c>
      <c r="G27">
        <f>G6+B3</f>
        <v>39500</v>
      </c>
    </row>
    <row r="28" spans="1:7">
      <c r="F28" t="s">
        <v>49</v>
      </c>
      <c r="G28">
        <f>B10/(B2+B3)*100</f>
        <v>1.1842105263157896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9CE8-3D6A-4EAC-9187-109B6DA4B457}">
  <dimension ref="A1:J28"/>
  <sheetViews>
    <sheetView tabSelected="1" workbookViewId="0">
      <selection activeCell="J12" sqref="J12"/>
    </sheetView>
  </sheetViews>
  <sheetFormatPr defaultRowHeight="15"/>
  <cols>
    <col min="1" max="1" width="21" bestFit="1" customWidth="1"/>
    <col min="6" max="6" width="21.42578125" bestFit="1" customWidth="1"/>
  </cols>
  <sheetData>
    <row r="1" spans="1:10">
      <c r="C1" t="s">
        <v>12</v>
      </c>
    </row>
    <row r="2" spans="1:10">
      <c r="A2" t="s">
        <v>0</v>
      </c>
      <c r="B2">
        <v>197000</v>
      </c>
      <c r="C2" t="s">
        <v>13</v>
      </c>
      <c r="F2" t="s">
        <v>1</v>
      </c>
      <c r="G2">
        <f>B2*B4/100</f>
        <v>6895</v>
      </c>
    </row>
    <row r="3" spans="1:10">
      <c r="A3" t="s">
        <v>34</v>
      </c>
      <c r="B3">
        <v>0</v>
      </c>
      <c r="C3" t="s">
        <v>15</v>
      </c>
      <c r="F3" t="s">
        <v>19</v>
      </c>
      <c r="G3">
        <f>B2*B5/100</f>
        <v>5141.7</v>
      </c>
    </row>
    <row r="4" spans="1:10">
      <c r="A4" t="s">
        <v>33</v>
      </c>
      <c r="B4">
        <v>3.5</v>
      </c>
      <c r="C4" s="1" t="s">
        <v>14</v>
      </c>
    </row>
    <row r="5" spans="1:10">
      <c r="A5" t="s">
        <v>32</v>
      </c>
      <c r="B5" s="3">
        <v>2.61</v>
      </c>
      <c r="C5" t="s">
        <v>20</v>
      </c>
      <c r="F5" t="s">
        <v>22</v>
      </c>
      <c r="G5">
        <f>B2+B3+G2</f>
        <v>203895</v>
      </c>
    </row>
    <row r="6" spans="1:10">
      <c r="F6" t="s">
        <v>23</v>
      </c>
      <c r="G6">
        <f>B2*0.25</f>
        <v>49250</v>
      </c>
    </row>
    <row r="7" spans="1:10">
      <c r="A7" t="s">
        <v>2</v>
      </c>
      <c r="B7">
        <v>3.75</v>
      </c>
      <c r="C7">
        <v>4.25</v>
      </c>
      <c r="F7" t="s">
        <v>24</v>
      </c>
      <c r="G7">
        <f>B2-G6</f>
        <v>147750</v>
      </c>
      <c r="I7" t="s">
        <v>36</v>
      </c>
      <c r="J7">
        <f>G7</f>
        <v>147750</v>
      </c>
    </row>
    <row r="8" spans="1:10">
      <c r="A8" t="s">
        <v>3</v>
      </c>
      <c r="B8">
        <v>15</v>
      </c>
      <c r="C8">
        <v>30</v>
      </c>
      <c r="F8" t="s">
        <v>25</v>
      </c>
      <c r="G8">
        <f>J10</f>
        <v>1074.4711590283498</v>
      </c>
      <c r="I8" t="s">
        <v>37</v>
      </c>
      <c r="J8">
        <f>B7/100/12</f>
        <v>3.1249999999999997E-3</v>
      </c>
    </row>
    <row r="9" spans="1:10">
      <c r="F9" t="s">
        <v>26</v>
      </c>
      <c r="G9">
        <f>G6+G2</f>
        <v>56145</v>
      </c>
      <c r="I9" t="s">
        <v>38</v>
      </c>
      <c r="J9">
        <f>B8*12</f>
        <v>180</v>
      </c>
    </row>
    <row r="10" spans="1:10">
      <c r="A10" t="s">
        <v>4</v>
      </c>
      <c r="B10">
        <v>1800</v>
      </c>
      <c r="C10" t="s">
        <v>16</v>
      </c>
      <c r="I10" t="s">
        <v>35</v>
      </c>
      <c r="J10">
        <f>J7*(J8*POWER(1+J8,J9))/(POWER(1+J8,J9)-1)</f>
        <v>1074.4711590283498</v>
      </c>
    </row>
    <row r="11" spans="1:10">
      <c r="A11" t="s">
        <v>5</v>
      </c>
      <c r="B11">
        <v>0</v>
      </c>
      <c r="C11">
        <v>100</v>
      </c>
      <c r="F11" t="s">
        <v>39</v>
      </c>
    </row>
    <row r="12" spans="1:10">
      <c r="A12" t="s">
        <v>6</v>
      </c>
      <c r="B12">
        <v>31</v>
      </c>
      <c r="C12" t="s">
        <v>17</v>
      </c>
      <c r="F12" t="s">
        <v>40</v>
      </c>
      <c r="G12">
        <f>B10*B15/100</f>
        <v>0</v>
      </c>
    </row>
    <row r="13" spans="1:10">
      <c r="A13" t="s">
        <v>7</v>
      </c>
      <c r="B13">
        <v>60</v>
      </c>
      <c r="C13">
        <v>100</v>
      </c>
      <c r="F13" t="s">
        <v>41</v>
      </c>
      <c r="G13">
        <f>B10*B17/100</f>
        <v>90</v>
      </c>
    </row>
    <row r="14" spans="1:10">
      <c r="F14" t="s">
        <v>42</v>
      </c>
      <c r="G14">
        <f>B12</f>
        <v>31</v>
      </c>
    </row>
    <row r="15" spans="1:10">
      <c r="A15" t="s">
        <v>8</v>
      </c>
      <c r="B15">
        <v>0</v>
      </c>
      <c r="C15" t="s">
        <v>18</v>
      </c>
      <c r="F15" t="s">
        <v>43</v>
      </c>
      <c r="G15">
        <f>B10*B18/100</f>
        <v>144</v>
      </c>
    </row>
    <row r="16" spans="1:10">
      <c r="A16" t="s">
        <v>9</v>
      </c>
      <c r="B16">
        <v>5</v>
      </c>
      <c r="C16" s="1" t="s">
        <v>18</v>
      </c>
      <c r="F16" t="s">
        <v>44</v>
      </c>
      <c r="G16">
        <f>G3/12</f>
        <v>428.47499999999997</v>
      </c>
    </row>
    <row r="17" spans="1:7">
      <c r="A17" t="s">
        <v>10</v>
      </c>
      <c r="B17">
        <v>5</v>
      </c>
      <c r="C17" s="1" t="s">
        <v>18</v>
      </c>
      <c r="F17" t="s">
        <v>45</v>
      </c>
      <c r="G17">
        <f>B10*B16/100</f>
        <v>90</v>
      </c>
    </row>
    <row r="18" spans="1:7">
      <c r="A18" t="s">
        <v>11</v>
      </c>
      <c r="B18">
        <v>8</v>
      </c>
      <c r="C18" t="s">
        <v>21</v>
      </c>
      <c r="F18" t="s">
        <v>46</v>
      </c>
      <c r="G18">
        <f>B11</f>
        <v>0</v>
      </c>
    </row>
    <row r="19" spans="1:7">
      <c r="F19" t="s">
        <v>47</v>
      </c>
      <c r="G19">
        <f>B13</f>
        <v>60</v>
      </c>
    </row>
    <row r="20" spans="1:7">
      <c r="F20" t="s">
        <v>48</v>
      </c>
      <c r="G20">
        <f>G8</f>
        <v>1074.4711590283498</v>
      </c>
    </row>
    <row r="22" spans="1:7">
      <c r="F22" t="s">
        <v>27</v>
      </c>
      <c r="G22">
        <f>SUM(G12:G21)</f>
        <v>1917.9461590283497</v>
      </c>
    </row>
    <row r="23" spans="1:7">
      <c r="F23" t="s">
        <v>28</v>
      </c>
      <c r="G23">
        <f>B10-G22</f>
        <v>-117.94615902834971</v>
      </c>
    </row>
    <row r="24" spans="1:7">
      <c r="F24" t="s">
        <v>29</v>
      </c>
    </row>
    <row r="25" spans="1:7">
      <c r="F25" t="s">
        <v>30</v>
      </c>
      <c r="G25" s="2">
        <f>G23*12/G9*100</f>
        <v>-2.5208903879957192</v>
      </c>
    </row>
    <row r="27" spans="1:7">
      <c r="F27" t="s">
        <v>31</v>
      </c>
      <c r="G27">
        <f>G6+B3</f>
        <v>49250</v>
      </c>
    </row>
    <row r="28" spans="1:7">
      <c r="F28" t="s">
        <v>49</v>
      </c>
      <c r="G28">
        <f>B10/(B2+B3)*100</f>
        <v>0.91370558375634525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estimate nha Cao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HuyNA</dc:creator>
  <cp:lastModifiedBy>HuyNA</cp:lastModifiedBy>
  <dcterms:created xsi:type="dcterms:W3CDTF">2020-03-21T04:01:01Z</dcterms:created>
  <dcterms:modified xsi:type="dcterms:W3CDTF">2020-03-22T23:19:41Z</dcterms:modified>
</cp:coreProperties>
</file>