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String_Vibration/"/>
    </mc:Choice>
  </mc:AlternateContent>
  <xr:revisionPtr revIDLastSave="0" documentId="13_ncr:1_{EA0AC97C-8124-6A40-8754-CD23136F7F63}" xr6:coauthVersionLast="47" xr6:coauthVersionMax="47" xr10:uidLastSave="{00000000-0000-0000-0000-000000000000}"/>
  <bookViews>
    <workbookView xWindow="1820" yWindow="980" windowWidth="27960" windowHeight="17440" activeTab="2" xr2:uid="{5CF1168E-F7FF-FA41-9351-CBA8D53876DF}"/>
  </bookViews>
  <sheets>
    <sheet name="Messunsicherheiten" sheetId="5" r:id="rId1"/>
    <sheet name="Task 1" sheetId="1" r:id="rId2"/>
    <sheet name="Task 2" sheetId="2" r:id="rId3"/>
    <sheet name="Task 3" sheetId="3" r:id="rId4"/>
    <sheet name="Task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F5" i="3"/>
  <c r="F6" i="3"/>
  <c r="F7" i="3"/>
  <c r="F8" i="3"/>
  <c r="F9" i="3"/>
  <c r="F10" i="3"/>
  <c r="F11" i="3"/>
  <c r="F12" i="3"/>
  <c r="F13" i="3"/>
  <c r="F14" i="3"/>
  <c r="R13" i="2"/>
  <c r="R12" i="2"/>
  <c r="R11" i="2"/>
  <c r="R10" i="2"/>
  <c r="R9" i="2"/>
  <c r="R8" i="2"/>
  <c r="R7" i="2"/>
  <c r="R6" i="2"/>
  <c r="R5" i="2"/>
  <c r="L13" i="2"/>
  <c r="L12" i="2"/>
  <c r="L11" i="2"/>
  <c r="L10" i="2"/>
  <c r="L9" i="2"/>
  <c r="L8" i="2"/>
  <c r="L7" i="2"/>
  <c r="L6" i="2"/>
  <c r="L5" i="2"/>
  <c r="F13" i="2"/>
  <c r="F12" i="2"/>
  <c r="F11" i="2"/>
  <c r="F10" i="2"/>
  <c r="F9" i="2"/>
  <c r="F8" i="2"/>
  <c r="F7" i="2"/>
  <c r="F6" i="2"/>
  <c r="F5" i="2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<sst xmlns="http://schemas.openxmlformats.org/spreadsheetml/2006/main" count="66" uniqueCount="36">
  <si>
    <t>-</t>
  </si>
  <si>
    <t>Feste Seitenlänge L = 0.6 m und feste Zugspannung -&gt; 1 kg in 3.Kerbe des Lasthebels</t>
  </si>
  <si>
    <t>n</t>
  </si>
  <si>
    <t>L in m</t>
  </si>
  <si>
    <t>M in kg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</si>
  <si>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  <family val="2"/>
      </rPr>
      <t xml:space="preserve"> in Hz</t>
    </r>
  </si>
  <si>
    <r>
      <t>Überprüfe die Lage der Knoten und Bäuchen für die 2. Oberschwingung n = 3 und 3. Oberschwingung n = 4, nachdem die Resonanzfrequenz f</t>
    </r>
    <r>
      <rPr>
        <vertAlign val="subscript"/>
        <sz val="11"/>
        <color theme="1"/>
        <rFont val="Calibri-Light"/>
      </rPr>
      <t>3</t>
    </r>
    <r>
      <rPr>
        <sz val="11"/>
        <color theme="1"/>
        <rFont val="Calibri-Light"/>
      </rPr>
      <t xml:space="preserve"> bzw f</t>
    </r>
    <r>
      <rPr>
        <vertAlign val="subscript"/>
        <sz val="11"/>
        <color theme="1"/>
        <rFont val="Calibri-Light"/>
      </rPr>
      <t xml:space="preserve">4 </t>
    </r>
    <r>
      <rPr>
        <sz val="11"/>
        <color theme="1"/>
        <rFont val="Calibri-Light"/>
      </rPr>
      <t>eingestellt wurde</t>
    </r>
  </si>
  <si>
    <t>Messunsicherheiten:</t>
  </si>
  <si>
    <t>Ablesegenauigkeit Längenmessung</t>
  </si>
  <si>
    <t>Ablesegenauigkeit Lage Detektorspule</t>
  </si>
  <si>
    <t>Ablesegenauigkeit Resonanzfrequenz</t>
  </si>
  <si>
    <t>Unsicherheit Zugkraft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</si>
  <si>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</rPr>
      <t xml:space="preserve"> in Hz</t>
    </r>
  </si>
  <si>
    <t>x(Knoten) in m</t>
  </si>
  <si>
    <t>Feste Seitenlänge L = 0.6 m und bei drei verschiedene Zugspannungen</t>
  </si>
  <si>
    <r>
      <t>Messung bei eine Resonanzfrequenz f</t>
    </r>
    <r>
      <rPr>
        <vertAlign val="subscript"/>
        <sz val="11"/>
        <color theme="1"/>
        <rFont val="Calibri-Light"/>
      </rPr>
      <t>1</t>
    </r>
    <r>
      <rPr>
        <sz val="11"/>
        <color theme="1"/>
        <rFont val="Calibri-Light"/>
      </rPr>
      <t xml:space="preserve"> (Grundfrequenz) für 10 verschiedene Saitenlänge zwischen L= 20 cm bis L = 65 cm bei einen festen Zugspannung (1k in 3. Kerbe)</t>
    </r>
  </si>
  <si>
    <t>Resonanzfrequenz n = 1 für 8 verschiedene Zugspannungen bei festen Saitenlänge</t>
  </si>
  <si>
    <t>Hebelübersetzung</t>
  </si>
  <si>
    <r>
      <t>f</t>
    </r>
    <r>
      <rPr>
        <vertAlign val="subscript"/>
        <sz val="11"/>
        <color theme="1"/>
        <rFont val="Calibri-Light"/>
        <family val="2"/>
      </rPr>
      <t>n</t>
    </r>
    <r>
      <rPr>
        <sz val="11"/>
        <color theme="1"/>
        <rFont val="Calibri-Light"/>
        <family val="2"/>
      </rPr>
      <t xml:space="preserve"> in Hz</t>
    </r>
  </si>
  <si>
    <r>
      <t>f</t>
    </r>
    <r>
      <rPr>
        <vertAlign val="subscript"/>
        <sz val="11"/>
        <color theme="1"/>
        <rFont val="Calibri-Light"/>
        <family val="2"/>
      </rPr>
      <t>1</t>
    </r>
    <r>
      <rPr>
        <sz val="11"/>
        <color theme="1"/>
        <rFont val="Calibri-Light"/>
        <family val="2"/>
      </rPr>
      <t xml:space="preserve"> in Hz</t>
    </r>
  </si>
  <si>
    <t>0.3 Hz Fehler</t>
  </si>
  <si>
    <t>0.2 Hz Fehler</t>
  </si>
  <si>
    <t>0.01 m Fehler</t>
  </si>
  <si>
    <r>
      <t>F</t>
    </r>
    <r>
      <rPr>
        <vertAlign val="subscript"/>
        <sz val="11"/>
        <color theme="1"/>
        <rFont val="Calibri-Light"/>
        <family val="2"/>
      </rPr>
      <t>0</t>
    </r>
    <r>
      <rPr>
        <sz val="11"/>
        <color theme="1"/>
        <rFont val="Calibri-Light"/>
        <family val="2"/>
      </rPr>
      <t xml:space="preserve"> in N</t>
    </r>
  </si>
  <si>
    <t>0.01m</t>
  </si>
  <si>
    <t>0.03 Hz</t>
  </si>
  <si>
    <t>1 g</t>
  </si>
  <si>
    <t>1 kg in der dritten Kerbe</t>
  </si>
  <si>
    <t>0.90 kg in der dritten Kerbe</t>
  </si>
  <si>
    <t>0.80 kg in der dritten Kerbe</t>
  </si>
  <si>
    <t>0.70 kg in der dritten Kerbe</t>
  </si>
  <si>
    <t>0.60 kg in der dritten Kerbe</t>
  </si>
  <si>
    <t>0.5 kg in der dritten Kerbe</t>
  </si>
  <si>
    <t>0.4 kg in der dritten Kerbe</t>
  </si>
  <si>
    <t>0.3 kg in der dritten Kerbe</t>
  </si>
  <si>
    <t>F0 in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</si>
</sst>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sz val="11"/>
      <color theme="1"/>
      <name val="Calibri-Light"/>
    </font>
    <font>
      <vertAlign val="subscript"/>
      <sz val="11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9FCC7-E3CB-F147-95E4-7DBD94498F82}" name="Table1" displayName="Table1" ref="B4:F13" totalsRowShown="0" headerRowDxfId="47" dataDxfId="46">
  <autoFilter ref="B4:F13" xr:uid="{9799FCC7-E3CB-F147-95E4-7DBD94498F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A74B27-AB55-2C45-B404-17BFD5862C1B}" name="fn in Hz" dataDxfId="45"/>
    <tableColumn id="2" xr3:uid="{DF3E784A-D43A-9144-B675-D2303F2C1901}" name="n" dataDxfId="44"/>
    <tableColumn id="3" xr3:uid="{466F7D5D-012C-4540-8451-0B7818BBDDE3}" name="L in m" dataDxfId="43"/>
    <tableColumn id="4" xr3:uid="{41824933-9B57-9B46-ACB9-4188D316CD4C}" name="M in kg" dataDxfId="42"/>
    <tableColumn id="6" xr3:uid="{841017D9-1A04-F64D-AD81-8D29A597C135}" name="F0 in N" dataDxfId="41">
      <calculatedColumnFormula>(Table1[[#This Row],[M in kg]]*9.81) + 0.52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55598-C0B3-7F4B-BDAC-42C05A38633F}" name="Table2" displayName="Table2" ref="B18:D23" totalsRowShown="0" headerRowDxfId="40" dataDxfId="39">
  <autoFilter ref="B18:D23" xr:uid="{35855598-C0B3-7F4B-BDAC-42C05A38633F}">
    <filterColumn colId="0" hiddenButton="1"/>
    <filterColumn colId="1" hiddenButton="1"/>
    <filterColumn colId="2" hiddenButton="1"/>
  </autoFilter>
  <tableColumns count="3">
    <tableColumn id="1" xr3:uid="{3C67841A-ACBD-AB40-A2C6-C116DFD040B2}" name="fn in Hz" dataDxfId="38"/>
    <tableColumn id="2" xr3:uid="{8D38A66A-AA02-5541-A3B7-505B3C69ABF7}" name="n" dataDxfId="37"/>
    <tableColumn id="3" xr3:uid="{E625F38D-893B-B048-87F4-0DA04C5B919A}" name="x(Knoten) in m" dataDxfId="3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F67FA-AF48-DF4D-8698-4688D7300BFF}" name="Table14" displayName="Table14" ref="B4:F13" totalsRowShown="0" headerRowDxfId="35" dataDxfId="34">
  <autoFilter ref="B4:F13" xr:uid="{CA1F67FA-AF48-DF4D-8698-4688D7300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E74821-3CA7-7F41-A340-50A88F078663}" name="fn in Hz" dataDxfId="33"/>
    <tableColumn id="2" xr3:uid="{11E5B966-F006-FE4E-A38C-4CB8760C2584}" name="n" dataDxfId="32"/>
    <tableColumn id="3" xr3:uid="{A3AA1ADC-023E-7448-89E7-BDAD3122080D}" name="L in m" dataDxfId="31"/>
    <tableColumn id="4" xr3:uid="{9D89E33D-81D5-774C-AFC6-7804FDB9433F}" name="M in kg" dataDxfId="30"/>
    <tableColumn id="5" xr3:uid="{5B784C43-18D6-D149-95D1-AE5F2038D4B6}" name="F0 in N" dataDxfId="29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B8C0F-5E50-9D43-B724-1EE48FFE9DF6}" name="Table15" displayName="Table15" ref="H4:L13" totalsRowShown="0" headerRowDxfId="28" dataDxfId="27">
  <autoFilter ref="H4:L13" xr:uid="{699B8C0F-5E50-9D43-B724-1EE48FFE9D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1A20D1-7D08-5443-BA89-3DD06B4CC92B}" name="fn in Hz" dataDxfId="26"/>
    <tableColumn id="2" xr3:uid="{1DC18D2B-10DD-984F-B961-03184B763CD8}" name="n" dataDxfId="25"/>
    <tableColumn id="3" xr3:uid="{BA959F47-D3A0-AC46-BB54-364453A84FA2}" name="L in m" dataDxfId="24"/>
    <tableColumn id="4" xr3:uid="{6E8C8822-E539-8F41-A48F-F06B5F45AD30}" name="M in kg" dataDxfId="23"/>
    <tableColumn id="5" xr3:uid="{EDBD39CE-68F2-4747-A67A-03E7CE008D80}" name="F0 in N" dataDxfId="2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FDA7B-DE79-CD46-80BD-B13681D24FB7}" name="Table16" displayName="Table16" ref="N4:R13" totalsRowShown="0" headerRowDxfId="21" dataDxfId="20">
  <autoFilter ref="N4:R13" xr:uid="{28BFDA7B-DE79-CD46-80BD-B13681D24F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B183D1C-C7B6-E242-B3D2-D8DAD6342E17}" name="fn in Hz" dataDxfId="19"/>
    <tableColumn id="2" xr3:uid="{2E41B9D4-B8E9-4544-A5DF-91E2D5408375}" name="n" dataDxfId="18"/>
    <tableColumn id="3" xr3:uid="{A82D5EEF-720C-4749-B5D8-4BE67E617275}" name="L in m" dataDxfId="17"/>
    <tableColumn id="4" xr3:uid="{94347ED6-07C6-C342-8921-F2424497039E}" name="M in kg" dataDxfId="16"/>
    <tableColumn id="5" xr3:uid="{21ABC2FB-7D06-074E-B917-F7A131D058F4}" name="F0 in N" dataDxfId="15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220B27-9BE7-C348-8CFD-34363984CFF3}" name="Table17" displayName="Table17" ref="B4:F14" totalsRowShown="0" headerRowDxfId="14" dataDxfId="13">
  <autoFilter ref="B4:F14" xr:uid="{A4220B27-9BE7-C348-8CFD-34363984CFF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3CCE7F-A5D3-F34F-BEBA-C1C1F49031CC}" name="f1 in Hz" dataDxfId="12"/>
    <tableColumn id="2" xr3:uid="{93CF3EED-9FE8-054A-8B51-40D6DD880E41}" name="n" dataDxfId="11"/>
    <tableColumn id="3" xr3:uid="{AE73870D-16F5-4849-98D8-F59DEACCC4F5}" name="L in m" dataDxfId="10"/>
    <tableColumn id="4" xr3:uid="{855713B1-F147-7F47-98BC-C4F7A9B61560}" name="M in kg" dataDxfId="9"/>
    <tableColumn id="5" xr3:uid="{D64068DB-E09C-0B43-A632-78B30077CDBD}" name="F0 in N" dataDxfId="8">
      <calculatedColumnFormula>(Table17[[#This Row],[M in kg]]*9.81) + 0.52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CF1196-BAD9-E044-9BA3-3DDF21B6BF83}" name="Table18" displayName="Table18" ref="B4:G12" totalsRowShown="0" headerRowDxfId="7" dataDxfId="6">
  <autoFilter ref="B4:G12" xr:uid="{75CF1196-BAD9-E044-9BA3-3DDF21B6BF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66170D-1124-304E-A978-89197B531952}" name="fn in Hz" dataDxfId="5"/>
    <tableColumn id="2" xr3:uid="{C5DA23EB-EF7B-2B4C-AF0D-D6D46A50A464}" name="n" dataDxfId="4"/>
    <tableColumn id="3" xr3:uid="{56E5D647-44AE-3C46-8156-771249AAB216}" name="L in m" dataDxfId="3"/>
    <tableColumn id="4" xr3:uid="{9348716A-C584-1847-B703-34EDE93B292E}" name="M in kg" dataDxfId="2"/>
    <tableColumn id="5" xr3:uid="{15FE26B0-C0F9-794F-95BF-D74B3814F458}" name="Hebelübersetzung" dataDxfId="1"/>
    <tableColumn id="6" xr3:uid="{CD2C33DF-04EB-AB4F-9798-180CB360BC50}" name="F0 in N" dataDxfId="0">
      <calculatedColumnFormula>(Table18[[#This Row],[M in kg]]*9.81) + 0.52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E8EB-3159-9A4D-BC2A-A2594BEF3010}">
  <dimension ref="B2:E10"/>
  <sheetViews>
    <sheetView workbookViewId="0">
      <selection activeCell="E11" sqref="E11"/>
    </sheetView>
  </sheetViews>
  <sheetFormatPr baseColWidth="10" defaultRowHeight="15"/>
  <cols>
    <col min="1" max="1" width="2.33203125" customWidth="1"/>
  </cols>
  <sheetData>
    <row r="2" spans="2:5">
      <c r="B2" s="4" t="s">
        <v>7</v>
      </c>
    </row>
    <row r="4" spans="2:5">
      <c r="B4" t="s">
        <v>8</v>
      </c>
      <c r="E4" t="s">
        <v>24</v>
      </c>
    </row>
    <row r="6" spans="2:5">
      <c r="B6" t="s">
        <v>9</v>
      </c>
      <c r="E6" t="s">
        <v>24</v>
      </c>
    </row>
    <row r="8" spans="2:5">
      <c r="B8" t="s">
        <v>10</v>
      </c>
      <c r="E8" t="s">
        <v>25</v>
      </c>
    </row>
    <row r="10" spans="2:5">
      <c r="B10" t="s">
        <v>11</v>
      </c>
      <c r="E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2E1-7E34-4048-8DA0-CFD18FE20702}">
  <dimension ref="A2:H23"/>
  <sheetViews>
    <sheetView zoomScale="125" workbookViewId="0">
      <selection activeCell="F4" sqref="F4"/>
    </sheetView>
  </sheetViews>
  <sheetFormatPr baseColWidth="10" defaultRowHeight="15"/>
  <cols>
    <col min="1" max="1" width="3.33203125" style="1" customWidth="1"/>
    <col min="2" max="5" width="12" customWidth="1"/>
  </cols>
  <sheetData>
    <row r="2" spans="1:8">
      <c r="A2" s="1" t="s">
        <v>0</v>
      </c>
      <c r="B2" t="s">
        <v>1</v>
      </c>
    </row>
    <row r="4" spans="1:8" ht="18" customHeight="1">
      <c r="B4" s="2" t="s">
        <v>18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8" ht="18" customHeight="1">
      <c r="B5" s="3">
        <v>82.52</v>
      </c>
      <c r="C5" s="2">
        <v>1</v>
      </c>
      <c r="D5" s="2">
        <v>0.6</v>
      </c>
      <c r="E5" s="2">
        <v>3</v>
      </c>
      <c r="F5" s="2">
        <f>(Table1[[#This Row],[M in kg]]*9.81) + 0.52</f>
        <v>29.95</v>
      </c>
      <c r="H5" t="s">
        <v>20</v>
      </c>
    </row>
    <row r="6" spans="1:8" ht="18" customHeight="1">
      <c r="B6" s="5">
        <v>164.7</v>
      </c>
      <c r="C6" s="2">
        <v>2</v>
      </c>
      <c r="D6" s="2">
        <v>0.6</v>
      </c>
      <c r="E6" s="2">
        <v>3</v>
      </c>
      <c r="F6" s="2">
        <f>(Table1[[#This Row],[M in kg]]*9.81) + 0.52</f>
        <v>29.95</v>
      </c>
      <c r="H6" t="s">
        <v>21</v>
      </c>
    </row>
    <row r="7" spans="1:8" ht="18" customHeight="1">
      <c r="B7" s="5">
        <v>247.5</v>
      </c>
      <c r="C7" s="2">
        <v>3</v>
      </c>
      <c r="D7" s="2">
        <v>0.6</v>
      </c>
      <c r="E7" s="2">
        <v>3</v>
      </c>
      <c r="F7" s="2">
        <f>(Table1[[#This Row],[M in kg]]*9.81) + 0.52</f>
        <v>29.95</v>
      </c>
      <c r="H7" t="s">
        <v>20</v>
      </c>
    </row>
    <row r="8" spans="1:8" ht="18" customHeight="1">
      <c r="B8" s="5">
        <v>329.7</v>
      </c>
      <c r="C8" s="2">
        <v>4</v>
      </c>
      <c r="D8" s="2">
        <v>0.6</v>
      </c>
      <c r="E8" s="2">
        <v>3</v>
      </c>
      <c r="F8" s="2">
        <f>(Table1[[#This Row],[M in kg]]*9.81) + 0.52</f>
        <v>29.95</v>
      </c>
      <c r="H8" t="s">
        <v>20</v>
      </c>
    </row>
    <row r="9" spans="1:8" ht="18" customHeight="1">
      <c r="B9" s="5">
        <v>411.7</v>
      </c>
      <c r="C9" s="2">
        <v>5</v>
      </c>
      <c r="D9" s="2">
        <v>0.6</v>
      </c>
      <c r="E9" s="2">
        <v>3</v>
      </c>
      <c r="F9" s="2">
        <f>(Table1[[#This Row],[M in kg]]*9.81) + 0.52</f>
        <v>29.95</v>
      </c>
    </row>
    <row r="10" spans="1:8" ht="18" customHeight="1">
      <c r="B10" s="5">
        <v>495.1</v>
      </c>
      <c r="C10" s="2">
        <v>6</v>
      </c>
      <c r="D10" s="2">
        <v>0.6</v>
      </c>
      <c r="E10" s="2">
        <v>3</v>
      </c>
      <c r="F10" s="2">
        <f>(Table1[[#This Row],[M in kg]]*9.81) + 0.52</f>
        <v>29.95</v>
      </c>
    </row>
    <row r="11" spans="1:8" ht="18" customHeight="1">
      <c r="B11" s="5">
        <v>579.29999999999995</v>
      </c>
      <c r="C11" s="2">
        <v>7</v>
      </c>
      <c r="D11" s="2">
        <v>0.6</v>
      </c>
      <c r="E11" s="2">
        <v>3</v>
      </c>
      <c r="F11" s="2">
        <f>(Table1[[#This Row],[M in kg]]*9.81) + 0.52</f>
        <v>29.95</v>
      </c>
    </row>
    <row r="12" spans="1:8" ht="18" customHeight="1">
      <c r="B12" s="5">
        <v>670.1</v>
      </c>
      <c r="C12" s="2">
        <v>8</v>
      </c>
      <c r="D12" s="2">
        <v>0.6</v>
      </c>
      <c r="E12" s="2">
        <v>3</v>
      </c>
      <c r="F12" s="2">
        <f>(Table1[[#This Row],[M in kg]]*9.81) + 0.52</f>
        <v>29.95</v>
      </c>
    </row>
    <row r="13" spans="1:8" ht="18" customHeight="1">
      <c r="B13" s="5">
        <v>742.7</v>
      </c>
      <c r="C13" s="2">
        <v>9</v>
      </c>
      <c r="D13" s="2">
        <v>0.6</v>
      </c>
      <c r="E13" s="2">
        <v>3</v>
      </c>
      <c r="F13" s="2">
        <f>(Table1[[#This Row],[M in kg]]*9.81) + 0.52</f>
        <v>29.95</v>
      </c>
    </row>
    <row r="16" spans="1:8" ht="17">
      <c r="A16" s="1" t="s">
        <v>0</v>
      </c>
      <c r="B16" t="s">
        <v>6</v>
      </c>
    </row>
    <row r="18" spans="2:8" ht="18" customHeight="1">
      <c r="B18" s="2" t="s">
        <v>12</v>
      </c>
      <c r="C18" s="2" t="s">
        <v>2</v>
      </c>
      <c r="D18" s="2" t="s">
        <v>13</v>
      </c>
    </row>
    <row r="19" spans="2:8" ht="18" customHeight="1">
      <c r="B19" s="2">
        <v>247.5</v>
      </c>
      <c r="C19" s="2">
        <v>3</v>
      </c>
      <c r="D19" s="5">
        <v>20</v>
      </c>
      <c r="H19" t="s">
        <v>22</v>
      </c>
    </row>
    <row r="20" spans="2:8" ht="18" customHeight="1">
      <c r="B20" s="2">
        <v>247.5</v>
      </c>
      <c r="C20" s="2">
        <v>3</v>
      </c>
      <c r="D20" s="5">
        <v>39.5</v>
      </c>
    </row>
    <row r="21" spans="2:8" ht="18" customHeight="1">
      <c r="B21" s="2">
        <v>329.7</v>
      </c>
      <c r="C21" s="2">
        <v>4</v>
      </c>
      <c r="D21" s="5">
        <v>15.1</v>
      </c>
    </row>
    <row r="22" spans="2:8" ht="18" customHeight="1">
      <c r="B22" s="2">
        <v>329.7</v>
      </c>
      <c r="C22" s="2">
        <v>4</v>
      </c>
      <c r="D22" s="5">
        <v>30</v>
      </c>
    </row>
    <row r="23" spans="2:8" ht="18" customHeight="1">
      <c r="B23" s="2">
        <v>329.7</v>
      </c>
      <c r="C23" s="2">
        <v>4</v>
      </c>
      <c r="D23" s="5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A5D-5D56-3246-B0BE-0A30FA4FD4B9}">
  <dimension ref="A2:R13"/>
  <sheetViews>
    <sheetView tabSelected="1" zoomScale="113" workbookViewId="0">
      <selection activeCell="D4" sqref="D4"/>
    </sheetView>
  </sheetViews>
  <sheetFormatPr baseColWidth="10" defaultRowHeight="15"/>
  <cols>
    <col min="1" max="1" width="3.33203125" customWidth="1"/>
    <col min="5" max="5" width="13.83203125" customWidth="1"/>
    <col min="6" max="6" width="12.1640625" customWidth="1"/>
    <col min="11" max="11" width="13.83203125" customWidth="1"/>
    <col min="12" max="12" width="12.6640625" customWidth="1"/>
    <col min="17" max="17" width="13.83203125" customWidth="1"/>
    <col min="18" max="18" width="13.5" customWidth="1"/>
  </cols>
  <sheetData>
    <row r="2" spans="1:18">
      <c r="A2" s="1" t="s">
        <v>0</v>
      </c>
      <c r="B2" t="s">
        <v>14</v>
      </c>
      <c r="N2">
        <v>5</v>
      </c>
    </row>
    <row r="4" spans="1:18" ht="17">
      <c r="B4" s="2" t="s">
        <v>5</v>
      </c>
      <c r="C4" s="2" t="s">
        <v>2</v>
      </c>
      <c r="D4" s="2" t="s">
        <v>3</v>
      </c>
      <c r="E4" s="2" t="s">
        <v>4</v>
      </c>
      <c r="F4" s="2" t="s">
        <v>23</v>
      </c>
      <c r="H4" s="2" t="s">
        <v>5</v>
      </c>
      <c r="I4" s="2" t="s">
        <v>2</v>
      </c>
      <c r="J4" s="2" t="s">
        <v>3</v>
      </c>
      <c r="K4" s="2" t="s">
        <v>4</v>
      </c>
      <c r="L4" s="2" t="s">
        <v>23</v>
      </c>
      <c r="N4" s="2" t="s">
        <v>5</v>
      </c>
      <c r="O4" s="2" t="s">
        <v>2</v>
      </c>
      <c r="P4" s="2" t="s">
        <v>3</v>
      </c>
      <c r="Q4" s="2" t="s">
        <v>4</v>
      </c>
      <c r="R4" s="2" t="s">
        <v>23</v>
      </c>
    </row>
    <row r="5" spans="1:18">
      <c r="B5" s="2">
        <v>46.5</v>
      </c>
      <c r="C5" s="2">
        <v>1</v>
      </c>
      <c r="D5" s="2">
        <v>0.6</v>
      </c>
      <c r="E5" s="2">
        <v>1</v>
      </c>
      <c r="F5" s="2">
        <f>(Table14[[#This Row],[M in kg]]*9.81) + 0.52</f>
        <v>10.33</v>
      </c>
      <c r="H5" s="6">
        <v>66.099999999999994</v>
      </c>
      <c r="I5" s="2">
        <v>1</v>
      </c>
      <c r="J5" s="2">
        <v>0.6</v>
      </c>
      <c r="K5" s="2">
        <v>2</v>
      </c>
      <c r="L5" s="2">
        <f>(Table15[[#This Row],[M in kg]]*9.81) + 0.52</f>
        <v>20.14</v>
      </c>
      <c r="N5" s="3">
        <v>82.52</v>
      </c>
      <c r="O5" s="2">
        <v>1</v>
      </c>
      <c r="P5" s="2">
        <v>0.6</v>
      </c>
      <c r="Q5" s="2">
        <v>3</v>
      </c>
      <c r="R5" s="2">
        <f>(Table16[[#This Row],[M in kg]]*9.81) + 0.52</f>
        <v>29.95</v>
      </c>
    </row>
    <row r="6" spans="1:18">
      <c r="B6" s="2">
        <v>93.2</v>
      </c>
      <c r="C6" s="2">
        <v>2</v>
      </c>
      <c r="D6" s="2">
        <v>0.6</v>
      </c>
      <c r="E6" s="2">
        <v>1</v>
      </c>
      <c r="F6" s="2">
        <f>(Table14[[#This Row],[M in kg]]*9.81) + 0.52</f>
        <v>10.33</v>
      </c>
      <c r="H6" s="6">
        <v>132.80000000000001</v>
      </c>
      <c r="I6" s="2">
        <v>2</v>
      </c>
      <c r="J6" s="2">
        <v>0.6</v>
      </c>
      <c r="K6" s="2">
        <v>2</v>
      </c>
      <c r="L6" s="2">
        <f>(Table15[[#This Row],[M in kg]]*9.81) + 0.52</f>
        <v>20.14</v>
      </c>
      <c r="N6" s="5">
        <v>164.7</v>
      </c>
      <c r="O6" s="2">
        <v>2</v>
      </c>
      <c r="P6" s="2">
        <v>0.6</v>
      </c>
      <c r="Q6" s="2">
        <v>3</v>
      </c>
      <c r="R6" s="2">
        <f>(Table16[[#This Row],[M in kg]]*9.81) + 0.52</f>
        <v>29.95</v>
      </c>
    </row>
    <row r="7" spans="1:18">
      <c r="B7" s="2">
        <v>143.4</v>
      </c>
      <c r="C7" s="2">
        <v>3</v>
      </c>
      <c r="D7" s="2">
        <v>0.6</v>
      </c>
      <c r="E7" s="2">
        <v>1</v>
      </c>
      <c r="F7" s="2">
        <f>(Table14[[#This Row],[M in kg]]*9.81) + 0.52</f>
        <v>10.33</v>
      </c>
      <c r="H7" s="6">
        <v>198.7</v>
      </c>
      <c r="I7" s="2">
        <v>3</v>
      </c>
      <c r="J7" s="2">
        <v>0.6</v>
      </c>
      <c r="K7" s="2">
        <v>2</v>
      </c>
      <c r="L7" s="2">
        <f>(Table15[[#This Row],[M in kg]]*9.81) + 0.52</f>
        <v>20.14</v>
      </c>
      <c r="N7" s="5">
        <v>247.5</v>
      </c>
      <c r="O7" s="2">
        <v>3</v>
      </c>
      <c r="P7" s="2">
        <v>0.6</v>
      </c>
      <c r="Q7" s="2">
        <v>3</v>
      </c>
      <c r="R7" s="2">
        <f>(Table16[[#This Row],[M in kg]]*9.81) + 0.52</f>
        <v>29.95</v>
      </c>
    </row>
    <row r="8" spans="1:18">
      <c r="B8" s="2">
        <v>190.1</v>
      </c>
      <c r="C8" s="2">
        <v>4</v>
      </c>
      <c r="D8" s="2">
        <v>0.6</v>
      </c>
      <c r="E8" s="2">
        <v>1</v>
      </c>
      <c r="F8" s="2">
        <f>(Table14[[#This Row],[M in kg]]*9.81) + 0.52</f>
        <v>10.33</v>
      </c>
      <c r="H8" s="6">
        <v>266.2</v>
      </c>
      <c r="I8" s="2">
        <v>4</v>
      </c>
      <c r="J8" s="2">
        <v>0.6</v>
      </c>
      <c r="K8" s="2">
        <v>2</v>
      </c>
      <c r="L8" s="2">
        <f>(Table15[[#This Row],[M in kg]]*9.81) + 0.52</f>
        <v>20.14</v>
      </c>
      <c r="N8" s="5">
        <v>329.7</v>
      </c>
      <c r="O8" s="2">
        <v>4</v>
      </c>
      <c r="P8" s="2">
        <v>0.6</v>
      </c>
      <c r="Q8" s="2">
        <v>3</v>
      </c>
      <c r="R8" s="2">
        <f>(Table16[[#This Row],[M in kg]]*9.81) + 0.52</f>
        <v>29.95</v>
      </c>
    </row>
    <row r="9" spans="1:18">
      <c r="B9" s="2">
        <v>238.1</v>
      </c>
      <c r="C9" s="2">
        <v>5</v>
      </c>
      <c r="D9" s="2">
        <v>0.6</v>
      </c>
      <c r="E9" s="2">
        <v>1</v>
      </c>
      <c r="F9" s="2">
        <f>(Table14[[#This Row],[M in kg]]*9.81) + 0.52</f>
        <v>10.33</v>
      </c>
      <c r="H9" s="6">
        <v>334</v>
      </c>
      <c r="I9" s="2">
        <v>5</v>
      </c>
      <c r="J9" s="2">
        <v>0.6</v>
      </c>
      <c r="K9" s="2">
        <v>2</v>
      </c>
      <c r="L9" s="2">
        <f>(Table15[[#This Row],[M in kg]]*9.81) + 0.52</f>
        <v>20.14</v>
      </c>
      <c r="N9" s="5">
        <v>411.7</v>
      </c>
      <c r="O9" s="2">
        <v>5</v>
      </c>
      <c r="P9" s="2">
        <v>0.6</v>
      </c>
      <c r="Q9" s="2">
        <v>3</v>
      </c>
      <c r="R9" s="2">
        <f>(Table16[[#This Row],[M in kg]]*9.81) + 0.52</f>
        <v>29.95</v>
      </c>
    </row>
    <row r="10" spans="1:18">
      <c r="B10" s="2">
        <v>287.7</v>
      </c>
      <c r="C10" s="2">
        <v>6</v>
      </c>
      <c r="D10" s="2">
        <v>0.6</v>
      </c>
      <c r="E10" s="2">
        <v>1</v>
      </c>
      <c r="F10" s="2">
        <f>(Table14[[#This Row],[M in kg]]*9.81) + 0.52</f>
        <v>10.33</v>
      </c>
      <c r="H10" s="6">
        <v>401.5</v>
      </c>
      <c r="I10" s="2">
        <v>6</v>
      </c>
      <c r="J10" s="2">
        <v>0.6</v>
      </c>
      <c r="K10" s="2">
        <v>2</v>
      </c>
      <c r="L10" s="2">
        <f>(Table15[[#This Row],[M in kg]]*9.81) + 0.52</f>
        <v>20.14</v>
      </c>
      <c r="N10" s="5">
        <v>495.1</v>
      </c>
      <c r="O10" s="2">
        <v>6</v>
      </c>
      <c r="P10" s="2">
        <v>0.6</v>
      </c>
      <c r="Q10" s="2">
        <v>3</v>
      </c>
      <c r="R10" s="2">
        <f>(Table16[[#This Row],[M in kg]]*9.81) + 0.52</f>
        <v>29.95</v>
      </c>
    </row>
    <row r="11" spans="1:18">
      <c r="B11" s="2">
        <v>336.1</v>
      </c>
      <c r="C11" s="2">
        <v>7</v>
      </c>
      <c r="D11" s="2">
        <v>0.6</v>
      </c>
      <c r="E11" s="2">
        <v>1</v>
      </c>
      <c r="F11" s="2">
        <f>(Table14[[#This Row],[M in kg]]*9.81) + 0.52</f>
        <v>10.33</v>
      </c>
      <c r="H11" s="6">
        <v>468.5</v>
      </c>
      <c r="I11" s="2">
        <v>7</v>
      </c>
      <c r="J11" s="2">
        <v>0.6</v>
      </c>
      <c r="K11" s="2">
        <v>2</v>
      </c>
      <c r="L11" s="2">
        <f>(Table15[[#This Row],[M in kg]]*9.81) + 0.52</f>
        <v>20.14</v>
      </c>
      <c r="N11" s="5">
        <v>579.29999999999995</v>
      </c>
      <c r="O11" s="2">
        <v>7</v>
      </c>
      <c r="P11" s="2">
        <v>0.6</v>
      </c>
      <c r="Q11" s="2">
        <v>3</v>
      </c>
      <c r="R11" s="2">
        <f>(Table16[[#This Row],[M in kg]]*9.81) + 0.52</f>
        <v>29.95</v>
      </c>
    </row>
    <row r="12" spans="1:18">
      <c r="B12" s="2">
        <v>385.4</v>
      </c>
      <c r="C12" s="2">
        <v>8</v>
      </c>
      <c r="D12" s="2">
        <v>0.6</v>
      </c>
      <c r="E12" s="2">
        <v>1</v>
      </c>
      <c r="F12" s="2">
        <f>(Table14[[#This Row],[M in kg]]*9.81) + 0.52</f>
        <v>10.33</v>
      </c>
      <c r="H12" s="6">
        <v>536.79999999999995</v>
      </c>
      <c r="I12" s="2">
        <v>8</v>
      </c>
      <c r="J12" s="2">
        <v>0.6</v>
      </c>
      <c r="K12" s="2">
        <v>2</v>
      </c>
      <c r="L12" s="2">
        <f>(Table15[[#This Row],[M in kg]]*9.81) + 0.52</f>
        <v>20.14</v>
      </c>
      <c r="N12" s="5">
        <v>670.1</v>
      </c>
      <c r="O12" s="2">
        <v>8</v>
      </c>
      <c r="P12" s="2">
        <v>0.6</v>
      </c>
      <c r="Q12" s="2">
        <v>3</v>
      </c>
      <c r="R12" s="2">
        <f>(Table16[[#This Row],[M in kg]]*9.81) + 0.52</f>
        <v>29.95</v>
      </c>
    </row>
    <row r="13" spans="1:18">
      <c r="B13" s="2">
        <v>435.1</v>
      </c>
      <c r="C13" s="2">
        <v>9</v>
      </c>
      <c r="D13" s="2">
        <v>0.6</v>
      </c>
      <c r="E13" s="2">
        <v>1</v>
      </c>
      <c r="F13" s="2">
        <f>(Table14[[#This Row],[M in kg]]*9.81) + 0.52</f>
        <v>10.33</v>
      </c>
      <c r="H13" s="6">
        <v>604.9</v>
      </c>
      <c r="I13" s="2">
        <v>9</v>
      </c>
      <c r="J13" s="2">
        <v>0.6</v>
      </c>
      <c r="K13" s="2">
        <v>2</v>
      </c>
      <c r="L13" s="2">
        <f>(Table15[[#This Row],[M in kg]]*9.81) + 0.52</f>
        <v>20.14</v>
      </c>
      <c r="N13" s="5">
        <v>742.7</v>
      </c>
      <c r="O13" s="2">
        <v>9</v>
      </c>
      <c r="P13" s="2">
        <v>0.6</v>
      </c>
      <c r="Q13" s="2">
        <v>3</v>
      </c>
      <c r="R13" s="2">
        <f>(Table16[[#This Row],[M in kg]]*9.81) + 0.52</f>
        <v>29.95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2D1-66B2-CA4D-8806-FC125DF2E804}">
  <dimension ref="A2:F14"/>
  <sheetViews>
    <sheetView topLeftCell="A2" zoomScale="200" workbookViewId="0">
      <selection activeCell="F4" sqref="F4"/>
    </sheetView>
  </sheetViews>
  <sheetFormatPr baseColWidth="10" defaultRowHeight="15"/>
  <cols>
    <col min="1" max="1" width="3.6640625" style="1" customWidth="1"/>
    <col min="5" max="5" width="14.5" customWidth="1"/>
  </cols>
  <sheetData>
    <row r="2" spans="1:6" ht="17">
      <c r="A2" s="1" t="s">
        <v>0</v>
      </c>
      <c r="B2" t="s">
        <v>15</v>
      </c>
    </row>
    <row r="4" spans="1:6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6">
      <c r="B5" s="2">
        <v>206.3</v>
      </c>
      <c r="C5" s="2">
        <v>1</v>
      </c>
      <c r="D5" s="3">
        <v>0.2</v>
      </c>
      <c r="E5" s="3">
        <v>2</v>
      </c>
      <c r="F5" s="2">
        <f>(Table17[[#This Row],[M in kg]]*9.81) + 0.52</f>
        <v>20.14</v>
      </c>
    </row>
    <row r="6" spans="1:6">
      <c r="B6" s="2">
        <v>163.80000000000001</v>
      </c>
      <c r="C6" s="2">
        <v>1</v>
      </c>
      <c r="D6" s="3">
        <v>0.25</v>
      </c>
      <c r="E6" s="3">
        <v>2</v>
      </c>
      <c r="F6" s="2">
        <f>(Table17[[#This Row],[M in kg]]*9.81) + 0.52</f>
        <v>20.14</v>
      </c>
    </row>
    <row r="7" spans="1:6">
      <c r="B7" s="2">
        <v>135.69999999999999</v>
      </c>
      <c r="C7" s="2">
        <v>1</v>
      </c>
      <c r="D7" s="3">
        <v>0.3</v>
      </c>
      <c r="E7" s="3">
        <v>2</v>
      </c>
      <c r="F7" s="2">
        <f>(Table17[[#This Row],[M in kg]]*9.81) + 0.52</f>
        <v>20.14</v>
      </c>
    </row>
    <row r="8" spans="1:6">
      <c r="B8" s="2">
        <v>115.8</v>
      </c>
      <c r="C8" s="2">
        <v>1</v>
      </c>
      <c r="D8" s="3">
        <v>0.35</v>
      </c>
      <c r="E8" s="3">
        <v>2</v>
      </c>
      <c r="F8" s="2">
        <f>(Table17[[#This Row],[M in kg]]*9.81) + 0.52</f>
        <v>20.14</v>
      </c>
    </row>
    <row r="9" spans="1:6">
      <c r="B9" s="2">
        <v>98.98</v>
      </c>
      <c r="C9" s="2">
        <v>1</v>
      </c>
      <c r="D9" s="3">
        <v>0.4</v>
      </c>
      <c r="E9" s="3">
        <v>2</v>
      </c>
      <c r="F9" s="2">
        <f>(Table17[[#This Row],[M in kg]]*9.81) + 0.52</f>
        <v>20.14</v>
      </c>
    </row>
    <row r="10" spans="1:6">
      <c r="B10" s="3">
        <v>88.9</v>
      </c>
      <c r="C10" s="2">
        <v>1</v>
      </c>
      <c r="D10" s="3">
        <v>0.45</v>
      </c>
      <c r="E10" s="3">
        <v>2</v>
      </c>
      <c r="F10" s="2">
        <f>(Table17[[#This Row],[M in kg]]*9.81) + 0.52</f>
        <v>20.14</v>
      </c>
    </row>
    <row r="11" spans="1:6">
      <c r="B11" s="2">
        <v>78.95</v>
      </c>
      <c r="C11" s="2">
        <v>1</v>
      </c>
      <c r="D11" s="3">
        <v>0.5</v>
      </c>
      <c r="E11" s="3">
        <v>2</v>
      </c>
      <c r="F11" s="2">
        <f>(Table17[[#This Row],[M in kg]]*9.81) + 0.52</f>
        <v>20.14</v>
      </c>
    </row>
    <row r="12" spans="1:6">
      <c r="B12" s="2">
        <v>72.290000000000006</v>
      </c>
      <c r="C12" s="2">
        <v>1</v>
      </c>
      <c r="D12" s="3">
        <v>0.55000000000000004</v>
      </c>
      <c r="E12" s="3">
        <v>2</v>
      </c>
      <c r="F12" s="2">
        <f>(Table17[[#This Row],[M in kg]]*9.81) + 0.52</f>
        <v>20.14</v>
      </c>
    </row>
    <row r="13" spans="1:6">
      <c r="B13" s="3">
        <v>66.099999999999994</v>
      </c>
      <c r="C13" s="2">
        <v>1</v>
      </c>
      <c r="D13" s="3">
        <v>0.6</v>
      </c>
      <c r="E13" s="3">
        <v>2</v>
      </c>
      <c r="F13" s="2">
        <f>(Table17[[#This Row],[M in kg]]*9.81) + 0.52</f>
        <v>20.14</v>
      </c>
    </row>
    <row r="14" spans="1:6">
      <c r="B14" s="3">
        <v>62.69</v>
      </c>
      <c r="C14" s="2">
        <v>1</v>
      </c>
      <c r="D14" s="3">
        <v>0.65</v>
      </c>
      <c r="E14" s="3">
        <v>2</v>
      </c>
      <c r="F14" s="2">
        <f>(Table17[[#This Row],[M in kg]]*9.81) + 0.52</f>
        <v>20.14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E6C-5E8C-6A41-A8A7-A9E5D2BE7E03}">
  <dimension ref="A2:G12"/>
  <sheetViews>
    <sheetView topLeftCell="A3" zoomScale="200" workbookViewId="0">
      <selection activeCell="G4" sqref="G4"/>
    </sheetView>
  </sheetViews>
  <sheetFormatPr baseColWidth="10" defaultRowHeight="15"/>
  <cols>
    <col min="1" max="1" width="4.33203125" style="1" customWidth="1"/>
    <col min="6" max="6" width="15.1640625" customWidth="1"/>
  </cols>
  <sheetData>
    <row r="2" spans="1:7">
      <c r="A2" s="1" t="s">
        <v>0</v>
      </c>
      <c r="B2" t="s">
        <v>16</v>
      </c>
    </row>
    <row r="4" spans="1:7" ht="17">
      <c r="B4" s="2" t="s">
        <v>5</v>
      </c>
      <c r="C4" s="2" t="s">
        <v>2</v>
      </c>
      <c r="D4" s="2" t="s">
        <v>3</v>
      </c>
      <c r="E4" s="2" t="s">
        <v>4</v>
      </c>
      <c r="F4" s="2" t="s">
        <v>17</v>
      </c>
      <c r="G4" s="2" t="s">
        <v>35</v>
      </c>
    </row>
    <row r="5" spans="1:7" ht="32">
      <c r="B5" s="7">
        <v>46.08</v>
      </c>
      <c r="C5" s="7">
        <v>1</v>
      </c>
      <c r="D5" s="7">
        <v>0.6</v>
      </c>
      <c r="E5" s="7">
        <v>0.9</v>
      </c>
      <c r="F5" s="8" t="s">
        <v>34</v>
      </c>
      <c r="G5" s="7">
        <f>(Table18[[#This Row],[M in kg]]*9.81) + 0.52</f>
        <v>9.3490000000000002</v>
      </c>
    </row>
    <row r="6" spans="1:7" ht="32">
      <c r="B6" s="7">
        <v>51.18</v>
      </c>
      <c r="C6" s="7">
        <v>1</v>
      </c>
      <c r="D6" s="7">
        <v>0.6</v>
      </c>
      <c r="E6" s="7">
        <v>1.2</v>
      </c>
      <c r="F6" s="8" t="s">
        <v>33</v>
      </c>
      <c r="G6" s="7">
        <f>(Table18[[#This Row],[M in kg]]*9.81) + 0.52</f>
        <v>12.292</v>
      </c>
    </row>
    <row r="7" spans="1:7" ht="32">
      <c r="B7" s="7">
        <v>57.05</v>
      </c>
      <c r="C7" s="7">
        <v>1</v>
      </c>
      <c r="D7" s="7">
        <v>0.6</v>
      </c>
      <c r="E7" s="7">
        <v>1.5</v>
      </c>
      <c r="F7" s="8" t="s">
        <v>32</v>
      </c>
      <c r="G7" s="7">
        <f>(Table18[[#This Row],[M in kg]]*9.81) + 0.52</f>
        <v>15.234999999999999</v>
      </c>
    </row>
    <row r="8" spans="1:7" ht="32">
      <c r="B8" s="7">
        <v>64.5</v>
      </c>
      <c r="C8" s="7">
        <v>1</v>
      </c>
      <c r="D8" s="7">
        <v>0.6</v>
      </c>
      <c r="E8" s="7">
        <v>1.8</v>
      </c>
      <c r="F8" s="8" t="s">
        <v>31</v>
      </c>
      <c r="G8" s="7">
        <f>(Table18[[#This Row],[M in kg]]*9.81) + 0.52</f>
        <v>18.178000000000001</v>
      </c>
    </row>
    <row r="9" spans="1:7" ht="32">
      <c r="B9" s="7">
        <v>67.31</v>
      </c>
      <c r="C9" s="7">
        <v>1</v>
      </c>
      <c r="D9" s="7">
        <v>0.6</v>
      </c>
      <c r="E9" s="7">
        <v>2.1</v>
      </c>
      <c r="F9" s="8" t="s">
        <v>30</v>
      </c>
      <c r="G9" s="7">
        <f>(Table18[[#This Row],[M in kg]]*9.81) + 0.52</f>
        <v>21.121000000000002</v>
      </c>
    </row>
    <row r="10" spans="1:7" ht="32">
      <c r="B10" s="7">
        <v>71.38</v>
      </c>
      <c r="C10" s="7">
        <v>1</v>
      </c>
      <c r="D10" s="7">
        <v>0.6</v>
      </c>
      <c r="E10" s="7">
        <v>2.4</v>
      </c>
      <c r="F10" s="8" t="s">
        <v>29</v>
      </c>
      <c r="G10" s="7">
        <f>(Table18[[#This Row],[M in kg]]*9.81) + 0.52</f>
        <v>24.064</v>
      </c>
    </row>
    <row r="11" spans="1:7" ht="32">
      <c r="B11" s="7">
        <v>79.84</v>
      </c>
      <c r="C11" s="7">
        <v>1</v>
      </c>
      <c r="D11" s="7">
        <v>0.6</v>
      </c>
      <c r="E11" s="7">
        <v>2.7</v>
      </c>
      <c r="F11" s="8" t="s">
        <v>28</v>
      </c>
      <c r="G11" s="7">
        <f>(Table18[[#This Row],[M in kg]]*9.81) + 0.52</f>
        <v>27.007000000000001</v>
      </c>
    </row>
    <row r="12" spans="1:7" ht="32">
      <c r="B12" s="7">
        <v>81.37</v>
      </c>
      <c r="C12" s="7">
        <v>1</v>
      </c>
      <c r="D12" s="7">
        <v>0.6</v>
      </c>
      <c r="E12" s="7">
        <v>3</v>
      </c>
      <c r="F12" s="8" t="s">
        <v>27</v>
      </c>
      <c r="G12" s="7">
        <f>(Table18[[#This Row],[M in kg]]*9.81) + 0.52</f>
        <v>29.95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Messunsicherheiten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2023-11-25T13:53:32Z</dcterms:created>
  <dcterms:modified xsi:type="dcterms:W3CDTF">2023-12-02T10:17:26Z</dcterms:modified>
</cp:coreProperties>
</file>