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enanh/git_repos/PPP_Latex/atmung/"/>
    </mc:Choice>
  </mc:AlternateContent>
  <xr:revisionPtr revIDLastSave="0" documentId="13_ncr:1_{5602444B-0FA9-A743-812C-08FAB27DD7A0}" xr6:coauthVersionLast="47" xr6:coauthVersionMax="47" xr10:uidLastSave="{00000000-0000-0000-0000-000000000000}"/>
  <bookViews>
    <workbookView xWindow="2640" yWindow="1880" windowWidth="27560" windowHeight="16940" activeTab="1" xr2:uid="{2D897629-E6FF-2149-BD0B-B763647B80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2" l="1"/>
  <c r="S8" i="2"/>
  <c r="R9" i="2"/>
  <c r="R8" i="2"/>
  <c r="Q9" i="2"/>
  <c r="Q8" i="2"/>
  <c r="P9" i="2"/>
  <c r="P8" i="2"/>
  <c r="O9" i="2"/>
  <c r="O8" i="2"/>
  <c r="N9" i="2"/>
  <c r="N8" i="2"/>
  <c r="K9" i="2"/>
  <c r="K8" i="2"/>
  <c r="M7" i="2"/>
  <c r="M6" i="2"/>
  <c r="L6" i="2"/>
  <c r="H5" i="2"/>
  <c r="B6" i="2"/>
  <c r="B7" i="2"/>
  <c r="B8" i="2"/>
  <c r="B9" i="2"/>
  <c r="B5" i="2"/>
  <c r="F6" i="2"/>
  <c r="F7" i="2"/>
  <c r="F8" i="2"/>
  <c r="F9" i="2"/>
  <c r="F5" i="2"/>
  <c r="V56" i="1"/>
  <c r="V55" i="1"/>
  <c r="V58" i="1"/>
  <c r="V54" i="1"/>
  <c r="V41" i="1"/>
  <c r="V50" i="1"/>
  <c r="V51" i="1"/>
  <c r="V49" i="1"/>
  <c r="V39" i="1"/>
  <c r="V38" i="1"/>
  <c r="V37" i="1"/>
  <c r="V34" i="1"/>
  <c r="V33" i="1"/>
  <c r="V32" i="1"/>
  <c r="J58" i="1"/>
  <c r="J56" i="1"/>
  <c r="J55" i="1"/>
  <c r="J54" i="1"/>
  <c r="J51" i="1"/>
  <c r="J50" i="1"/>
  <c r="J49" i="1"/>
  <c r="J39" i="1"/>
  <c r="J43" i="1"/>
  <c r="I29" i="1"/>
  <c r="I28" i="1"/>
  <c r="T50" i="1"/>
  <c r="T51" i="1" s="1"/>
  <c r="T49" i="1"/>
  <c r="T32" i="1"/>
  <c r="T33" i="1" s="1"/>
  <c r="T34" i="1" s="1"/>
  <c r="H49" i="1"/>
  <c r="H50" i="1" s="1"/>
  <c r="H51" i="1" s="1"/>
  <c r="H34" i="1"/>
  <c r="J34" i="1" s="1"/>
  <c r="H35" i="1" l="1"/>
  <c r="H36" i="1" l="1"/>
  <c r="J36" i="1" s="1"/>
  <c r="J40" i="1" s="1"/>
  <c r="J41" i="1" s="1"/>
  <c r="J35" i="1"/>
</calcChain>
</file>

<file path=xl/sharedStrings.xml><?xml version="1.0" encoding="utf-8"?>
<sst xmlns="http://schemas.openxmlformats.org/spreadsheetml/2006/main" count="95" uniqueCount="47">
  <si>
    <t>ß in mg/L</t>
  </si>
  <si>
    <t>t in s</t>
  </si>
  <si>
    <t>Hefe mit KCN</t>
  </si>
  <si>
    <t>Hefe ohne KCN</t>
  </si>
  <si>
    <t>BYZ-Zelle ohne KCN</t>
  </si>
  <si>
    <t>BYZ-Zelle mit KCN</t>
  </si>
  <si>
    <t>slope</t>
  </si>
  <si>
    <t>M(O)</t>
  </si>
  <si>
    <t>g/mol</t>
  </si>
  <si>
    <t>M(Glucose)</t>
  </si>
  <si>
    <t>g/L</t>
  </si>
  <si>
    <t>o2</t>
  </si>
  <si>
    <t>Glucose</t>
  </si>
  <si>
    <t>mg/Ls</t>
  </si>
  <si>
    <t>g/Ls</t>
  </si>
  <si>
    <t>mol/Ls</t>
  </si>
  <si>
    <t>c = ß/M</t>
  </si>
  <si>
    <t>ß = c *M</t>
  </si>
  <si>
    <t>mg/L s</t>
  </si>
  <si>
    <t>O2 verbrauch/Slope</t>
  </si>
  <si>
    <t>g/L s</t>
  </si>
  <si>
    <t>mol/L s</t>
  </si>
  <si>
    <t>mg/Lmin</t>
  </si>
  <si>
    <t>g/L min</t>
  </si>
  <si>
    <t>µg/min g</t>
  </si>
  <si>
    <t>c(hefe)</t>
  </si>
  <si>
    <t>c(BY2)</t>
  </si>
  <si>
    <t>Verbrauch</t>
  </si>
  <si>
    <t>M/min</t>
  </si>
  <si>
    <t>mM/min</t>
  </si>
  <si>
    <t>O2 Verbrauch</t>
  </si>
  <si>
    <t>Glucose+</t>
  </si>
  <si>
    <t>mmol/min</t>
  </si>
  <si>
    <t>mmol/min g</t>
  </si>
  <si>
    <t>Glucose µL</t>
  </si>
  <si>
    <t>E</t>
  </si>
  <si>
    <t>Mean E</t>
  </si>
  <si>
    <t>unbekannte probe</t>
  </si>
  <si>
    <t>µg</t>
  </si>
  <si>
    <t>M</t>
  </si>
  <si>
    <t>WT</t>
  </si>
  <si>
    <t>antisense</t>
  </si>
  <si>
    <t>delta E</t>
  </si>
  <si>
    <t>µg Glucose</t>
  </si>
  <si>
    <t>M Glucose</t>
  </si>
  <si>
    <t>mM Glucose</t>
  </si>
  <si>
    <t>µg Glucose pro mg frisch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</si>
</sst>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3">
    <font>
      <sz val="11"/>
      <color theme="1"/>
      <name val="Calibri-Light"/>
      <family val="2"/>
    </font>
    <font>
      <b/>
      <sz val="11"/>
      <color theme="1"/>
      <name val="Calibri-Light"/>
    </font>
    <font>
      <sz val="11"/>
      <color theme="1" tint="0.34998626667073579"/>
      <name val="Calibri-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11837907845162"/>
                  <c:y val="-0.35438925533858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Sheet1!$B$5:$B$28</c:f>
              <c:numCache>
                <c:formatCode>General</c:formatCode>
                <c:ptCount val="24"/>
                <c:pt idx="0">
                  <c:v>90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  <c:pt idx="4">
                  <c:v>210</c:v>
                </c:pt>
                <c:pt idx="5">
                  <c:v>240</c:v>
                </c:pt>
                <c:pt idx="6">
                  <c:v>270</c:v>
                </c:pt>
                <c:pt idx="7">
                  <c:v>300</c:v>
                </c:pt>
                <c:pt idx="8">
                  <c:v>330</c:v>
                </c:pt>
                <c:pt idx="9">
                  <c:v>360</c:v>
                </c:pt>
                <c:pt idx="10">
                  <c:v>390</c:v>
                </c:pt>
                <c:pt idx="11">
                  <c:v>420</c:v>
                </c:pt>
                <c:pt idx="12">
                  <c:v>450</c:v>
                </c:pt>
                <c:pt idx="13">
                  <c:v>480</c:v>
                </c:pt>
                <c:pt idx="14">
                  <c:v>510</c:v>
                </c:pt>
                <c:pt idx="15">
                  <c:v>540</c:v>
                </c:pt>
                <c:pt idx="16">
                  <c:v>570</c:v>
                </c:pt>
                <c:pt idx="17">
                  <c:v>600</c:v>
                </c:pt>
                <c:pt idx="18">
                  <c:v>630</c:v>
                </c:pt>
                <c:pt idx="19">
                  <c:v>660</c:v>
                </c:pt>
                <c:pt idx="20">
                  <c:v>690</c:v>
                </c:pt>
                <c:pt idx="21">
                  <c:v>720</c:v>
                </c:pt>
                <c:pt idx="22">
                  <c:v>750</c:v>
                </c:pt>
                <c:pt idx="23">
                  <c:v>780</c:v>
                </c:pt>
              </c:numCache>
            </c:numRef>
          </c:xVal>
          <c:yVal>
            <c:numRef>
              <c:f>Sheet1!$C$5:$C$28</c:f>
              <c:numCache>
                <c:formatCode>General</c:formatCode>
                <c:ptCount val="24"/>
                <c:pt idx="0">
                  <c:v>5.9</c:v>
                </c:pt>
                <c:pt idx="1">
                  <c:v>5.6</c:v>
                </c:pt>
                <c:pt idx="2">
                  <c:v>5.34</c:v>
                </c:pt>
                <c:pt idx="3">
                  <c:v>5.07</c:v>
                </c:pt>
                <c:pt idx="4">
                  <c:v>4.84</c:v>
                </c:pt>
                <c:pt idx="5">
                  <c:v>4.34</c:v>
                </c:pt>
                <c:pt idx="6">
                  <c:v>4.3</c:v>
                </c:pt>
                <c:pt idx="7">
                  <c:v>4.03</c:v>
                </c:pt>
                <c:pt idx="8">
                  <c:v>3.76</c:v>
                </c:pt>
                <c:pt idx="9">
                  <c:v>3.5</c:v>
                </c:pt>
                <c:pt idx="10">
                  <c:v>3.23</c:v>
                </c:pt>
                <c:pt idx="11">
                  <c:v>2.95</c:v>
                </c:pt>
                <c:pt idx="12">
                  <c:v>2.66</c:v>
                </c:pt>
                <c:pt idx="13">
                  <c:v>2.38</c:v>
                </c:pt>
                <c:pt idx="14">
                  <c:v>2.1</c:v>
                </c:pt>
                <c:pt idx="15">
                  <c:v>1.84</c:v>
                </c:pt>
                <c:pt idx="16">
                  <c:v>1.56</c:v>
                </c:pt>
                <c:pt idx="17">
                  <c:v>1.29</c:v>
                </c:pt>
                <c:pt idx="18">
                  <c:v>1.01</c:v>
                </c:pt>
                <c:pt idx="19">
                  <c:v>0.74</c:v>
                </c:pt>
                <c:pt idx="20">
                  <c:v>0.47</c:v>
                </c:pt>
                <c:pt idx="21">
                  <c:v>0.21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3-D440-B6D3-219D86742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39567"/>
        <c:axId val="647947423"/>
      </c:scatterChart>
      <c:valAx>
        <c:axId val="73003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47947423"/>
        <c:crosses val="autoZero"/>
        <c:crossBetween val="midCat"/>
      </c:valAx>
      <c:valAx>
        <c:axId val="647947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3003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Sheet1!$E$5:$E$19</c:f>
              <c:numCache>
                <c:formatCode>General</c:formatCode>
                <c:ptCount val="1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</c:numCache>
            </c:numRef>
          </c:xVal>
          <c:yVal>
            <c:numRef>
              <c:f>Sheet1!$F$5:$F$19</c:f>
              <c:numCache>
                <c:formatCode>General</c:formatCode>
                <c:ptCount val="15"/>
                <c:pt idx="0">
                  <c:v>5.85</c:v>
                </c:pt>
                <c:pt idx="1">
                  <c:v>5.56</c:v>
                </c:pt>
                <c:pt idx="2">
                  <c:v>5.49</c:v>
                </c:pt>
                <c:pt idx="4">
                  <c:v>5.19</c:v>
                </c:pt>
                <c:pt idx="5">
                  <c:v>5.12</c:v>
                </c:pt>
                <c:pt idx="6">
                  <c:v>5.08</c:v>
                </c:pt>
                <c:pt idx="7">
                  <c:v>5.03</c:v>
                </c:pt>
                <c:pt idx="8">
                  <c:v>4.97</c:v>
                </c:pt>
                <c:pt idx="9">
                  <c:v>4.9400000000000004</c:v>
                </c:pt>
                <c:pt idx="10">
                  <c:v>4.8899999999999997</c:v>
                </c:pt>
                <c:pt idx="11">
                  <c:v>4.84</c:v>
                </c:pt>
                <c:pt idx="12">
                  <c:v>4.8099999999999996</c:v>
                </c:pt>
                <c:pt idx="13">
                  <c:v>4.7699999999999996</c:v>
                </c:pt>
                <c:pt idx="14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8-DC40-9156-2FF2FD7BFD0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94617594370945"/>
                  <c:y val="7.35910123084839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Sheet1!$E$9:$E$18</c:f>
              <c:numCache>
                <c:formatCode>General</c:formatCode>
                <c:ptCount val="10"/>
                <c:pt idx="0">
                  <c:v>150</c:v>
                </c:pt>
                <c:pt idx="1">
                  <c:v>180</c:v>
                </c:pt>
                <c:pt idx="2">
                  <c:v>210</c:v>
                </c:pt>
                <c:pt idx="3">
                  <c:v>240</c:v>
                </c:pt>
                <c:pt idx="4">
                  <c:v>270</c:v>
                </c:pt>
                <c:pt idx="5">
                  <c:v>300</c:v>
                </c:pt>
                <c:pt idx="6">
                  <c:v>330</c:v>
                </c:pt>
                <c:pt idx="7">
                  <c:v>360</c:v>
                </c:pt>
                <c:pt idx="8">
                  <c:v>390</c:v>
                </c:pt>
                <c:pt idx="9">
                  <c:v>420</c:v>
                </c:pt>
              </c:numCache>
            </c:numRef>
          </c:xVal>
          <c:yVal>
            <c:numRef>
              <c:f>Sheet1!$F$9:$F$18</c:f>
              <c:numCache>
                <c:formatCode>General</c:formatCode>
                <c:ptCount val="10"/>
                <c:pt idx="0">
                  <c:v>5.19</c:v>
                </c:pt>
                <c:pt idx="1">
                  <c:v>5.12</c:v>
                </c:pt>
                <c:pt idx="2">
                  <c:v>5.08</c:v>
                </c:pt>
                <c:pt idx="3">
                  <c:v>5.03</c:v>
                </c:pt>
                <c:pt idx="4">
                  <c:v>4.97</c:v>
                </c:pt>
                <c:pt idx="5">
                  <c:v>4.9400000000000004</c:v>
                </c:pt>
                <c:pt idx="6">
                  <c:v>4.8899999999999997</c:v>
                </c:pt>
                <c:pt idx="7">
                  <c:v>4.84</c:v>
                </c:pt>
                <c:pt idx="8">
                  <c:v>4.8099999999999996</c:v>
                </c:pt>
                <c:pt idx="9">
                  <c:v>4.7699999999999996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C8-DC40-9156-2FF2FD7B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452688"/>
        <c:axId val="545078527"/>
      </c:scatterChart>
      <c:valAx>
        <c:axId val="14014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45078527"/>
        <c:crosses val="autoZero"/>
        <c:crossBetween val="midCat"/>
      </c:valAx>
      <c:valAx>
        <c:axId val="545078527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</a:t>
                </a:r>
                <a:r>
                  <a:rPr lang="en-GB" baseline="0"/>
                  <a:t> in mg/L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0145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801578161729929"/>
                  <c:y val="-0.22673002994157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Sheet1!$H$5:$H$14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Sheet1!$I$5:$I$14</c:f>
              <c:numCache>
                <c:formatCode>General</c:formatCode>
                <c:ptCount val="10"/>
                <c:pt idx="0">
                  <c:v>8.09</c:v>
                </c:pt>
                <c:pt idx="1">
                  <c:v>8.0299999999999994</c:v>
                </c:pt>
                <c:pt idx="2">
                  <c:v>7.96</c:v>
                </c:pt>
                <c:pt idx="3">
                  <c:v>7.93</c:v>
                </c:pt>
                <c:pt idx="4">
                  <c:v>7.87</c:v>
                </c:pt>
                <c:pt idx="5">
                  <c:v>7.83</c:v>
                </c:pt>
                <c:pt idx="6">
                  <c:v>7.82</c:v>
                </c:pt>
                <c:pt idx="7">
                  <c:v>7.73</c:v>
                </c:pt>
                <c:pt idx="8">
                  <c:v>7.69</c:v>
                </c:pt>
                <c:pt idx="9">
                  <c:v>7.64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E-7A4D-AF37-CBEF81C99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08175"/>
        <c:axId val="763870431"/>
      </c:scatterChart>
      <c:valAx>
        <c:axId val="76440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3870431"/>
        <c:crosses val="autoZero"/>
        <c:crossBetween val="midCat"/>
      </c:valAx>
      <c:valAx>
        <c:axId val="7638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440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927362539405691"/>
                  <c:y val="-0.178878701214442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Sheet1!$K$5:$K$14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Sheet1!$L$5:$L$14</c:f>
              <c:numCache>
                <c:formatCode>General</c:formatCode>
                <c:ptCount val="10"/>
                <c:pt idx="0">
                  <c:v>7.61</c:v>
                </c:pt>
                <c:pt idx="1">
                  <c:v>7.56</c:v>
                </c:pt>
                <c:pt idx="2">
                  <c:v>7.48</c:v>
                </c:pt>
                <c:pt idx="3">
                  <c:v>7.41</c:v>
                </c:pt>
                <c:pt idx="4">
                  <c:v>7.36</c:v>
                </c:pt>
                <c:pt idx="5">
                  <c:v>7.3</c:v>
                </c:pt>
                <c:pt idx="6">
                  <c:v>7.23</c:v>
                </c:pt>
                <c:pt idx="7">
                  <c:v>7.16</c:v>
                </c:pt>
                <c:pt idx="8">
                  <c:v>7.08</c:v>
                </c:pt>
                <c:pt idx="9">
                  <c:v>7.01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0-7243-A47B-396FE9399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396399"/>
        <c:axId val="763398111"/>
      </c:scatterChart>
      <c:valAx>
        <c:axId val="7633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3398111"/>
        <c:crosses val="autoZero"/>
        <c:crossBetween val="midCat"/>
      </c:valAx>
      <c:valAx>
        <c:axId val="7633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33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backward val="20"/>
            <c:intercept val="0"/>
            <c:dispRSqr val="1"/>
            <c:dispEq val="1"/>
            <c:trendlineLbl>
              <c:layout>
                <c:manualLayout>
                  <c:x val="2.5341207349081365E-3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Sheet2!$B$5:$B$9</c:f>
              <c:numCache>
                <c:formatCode>General</c:formatCode>
                <c:ptCount val="5"/>
                <c:pt idx="0">
                  <c:v>7.2060000000000013</c:v>
                </c:pt>
                <c:pt idx="1">
                  <c:v>14.412000000000003</c:v>
                </c:pt>
                <c:pt idx="2">
                  <c:v>21.618000000000002</c:v>
                </c:pt>
                <c:pt idx="3">
                  <c:v>28.824000000000005</c:v>
                </c:pt>
                <c:pt idx="4">
                  <c:v>36.03</c:v>
                </c:pt>
              </c:numCache>
            </c:numRef>
          </c:xVal>
          <c:yVal>
            <c:numRef>
              <c:f>Sheet2!$F$5:$F$9</c:f>
              <c:numCache>
                <c:formatCode>General</c:formatCode>
                <c:ptCount val="5"/>
                <c:pt idx="0">
                  <c:v>0.42249999999999999</c:v>
                </c:pt>
                <c:pt idx="1">
                  <c:v>0.54600000000000004</c:v>
                </c:pt>
                <c:pt idx="2">
                  <c:v>0.90500000000000003</c:v>
                </c:pt>
                <c:pt idx="3">
                  <c:v>1.1475</c:v>
                </c:pt>
                <c:pt idx="4">
                  <c:v>1.2190000000000001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C-7C4B-9F00-C5C9D9563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62639"/>
        <c:axId val="1030209791"/>
      </c:scatterChart>
      <c:valAx>
        <c:axId val="102996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0209791"/>
        <c:crosses val="autoZero"/>
        <c:crossBetween val="midCat"/>
      </c:valAx>
      <c:valAx>
        <c:axId val="10302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996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29</xdr:row>
      <xdr:rowOff>63500</xdr:rowOff>
    </xdr:from>
    <xdr:to>
      <xdr:col>6</xdr:col>
      <xdr:colOff>514350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282A0-150F-FF61-5AA9-9186B6B80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45</xdr:row>
      <xdr:rowOff>50800</xdr:rowOff>
    </xdr:from>
    <xdr:to>
      <xdr:col>6</xdr:col>
      <xdr:colOff>520700</xdr:colOff>
      <xdr:row>59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A76B56-E2A6-A0B8-A505-82AE1FE18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29</xdr:row>
      <xdr:rowOff>12700</xdr:rowOff>
    </xdr:from>
    <xdr:to>
      <xdr:col>18</xdr:col>
      <xdr:colOff>469900</xdr:colOff>
      <xdr:row>43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97412E-E1B0-40EC-7858-8021B62B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25400</xdr:colOff>
      <xdr:row>45</xdr:row>
      <xdr:rowOff>63500</xdr:rowOff>
    </xdr:from>
    <xdr:to>
      <xdr:col>18</xdr:col>
      <xdr:colOff>469900</xdr:colOff>
      <xdr:row>59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BB2F34-B3DA-6D33-29C5-78456D4FF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15</xdr:row>
      <xdr:rowOff>12700</xdr:rowOff>
    </xdr:from>
    <xdr:to>
      <xdr:col>13</xdr:col>
      <xdr:colOff>755650</xdr:colOff>
      <xdr:row>39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EB310-D4C1-6551-A41D-C2F0BD71D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DF9-AD72-B64A-9ADA-7E898E419F24}">
  <dimension ref="B3:W59"/>
  <sheetViews>
    <sheetView topLeftCell="F20" zoomScale="116" workbookViewId="0">
      <selection activeCell="V57" sqref="V57"/>
    </sheetView>
  </sheetViews>
  <sheetFormatPr baseColWidth="10" defaultRowHeight="15"/>
  <cols>
    <col min="1" max="1" width="3.5" customWidth="1"/>
    <col min="8" max="8" width="11.83203125" bestFit="1" customWidth="1"/>
    <col min="10" max="10" width="11.83203125" bestFit="1" customWidth="1"/>
    <col min="18" max="18" width="11.83203125" bestFit="1" customWidth="1"/>
    <col min="20" max="20" width="11.83203125" bestFit="1" customWidth="1"/>
    <col min="22" max="22" width="11.83203125" bestFit="1" customWidth="1"/>
  </cols>
  <sheetData>
    <row r="3" spans="2:12">
      <c r="B3" t="s">
        <v>3</v>
      </c>
      <c r="E3" t="s">
        <v>2</v>
      </c>
      <c r="H3" t="s">
        <v>4</v>
      </c>
      <c r="K3" t="s">
        <v>5</v>
      </c>
    </row>
    <row r="4" spans="2:12">
      <c r="B4" t="s">
        <v>1</v>
      </c>
      <c r="C4" t="s">
        <v>0</v>
      </c>
      <c r="E4" t="s">
        <v>1</v>
      </c>
      <c r="F4" t="s">
        <v>0</v>
      </c>
      <c r="H4" t="s">
        <v>1</v>
      </c>
      <c r="I4" t="s">
        <v>0</v>
      </c>
      <c r="K4" t="s">
        <v>1</v>
      </c>
      <c r="L4" t="s">
        <v>0</v>
      </c>
    </row>
    <row r="5" spans="2:12">
      <c r="B5">
        <v>90</v>
      </c>
      <c r="C5">
        <v>5.9</v>
      </c>
      <c r="E5">
        <v>30</v>
      </c>
      <c r="F5">
        <v>5.85</v>
      </c>
      <c r="H5">
        <v>30</v>
      </c>
      <c r="I5">
        <v>8.09</v>
      </c>
      <c r="K5">
        <v>30</v>
      </c>
      <c r="L5">
        <v>7.61</v>
      </c>
    </row>
    <row r="6" spans="2:12">
      <c r="B6">
        <v>120</v>
      </c>
      <c r="C6">
        <v>5.6</v>
      </c>
      <c r="E6">
        <v>60</v>
      </c>
      <c r="F6">
        <v>5.56</v>
      </c>
      <c r="H6">
        <v>60</v>
      </c>
      <c r="I6">
        <v>8.0299999999999994</v>
      </c>
      <c r="K6">
        <v>60</v>
      </c>
      <c r="L6">
        <v>7.56</v>
      </c>
    </row>
    <row r="7" spans="2:12">
      <c r="B7">
        <v>150</v>
      </c>
      <c r="C7">
        <v>5.34</v>
      </c>
      <c r="E7">
        <v>90</v>
      </c>
      <c r="F7">
        <v>5.49</v>
      </c>
      <c r="H7">
        <v>90</v>
      </c>
      <c r="I7">
        <v>7.96</v>
      </c>
      <c r="K7">
        <v>90</v>
      </c>
      <c r="L7">
        <v>7.48</v>
      </c>
    </row>
    <row r="8" spans="2:12">
      <c r="B8">
        <v>180</v>
      </c>
      <c r="C8">
        <v>5.07</v>
      </c>
      <c r="E8">
        <v>120</v>
      </c>
      <c r="H8">
        <v>120</v>
      </c>
      <c r="I8">
        <v>7.93</v>
      </c>
      <c r="K8">
        <v>120</v>
      </c>
      <c r="L8">
        <v>7.41</v>
      </c>
    </row>
    <row r="9" spans="2:12">
      <c r="B9">
        <v>210</v>
      </c>
      <c r="C9">
        <v>4.84</v>
      </c>
      <c r="E9">
        <v>150</v>
      </c>
      <c r="F9">
        <v>5.19</v>
      </c>
      <c r="H9">
        <v>150</v>
      </c>
      <c r="I9">
        <v>7.87</v>
      </c>
      <c r="K9">
        <v>150</v>
      </c>
      <c r="L9">
        <v>7.36</v>
      </c>
    </row>
    <row r="10" spans="2:12">
      <c r="B10">
        <v>240</v>
      </c>
      <c r="C10">
        <v>4.34</v>
      </c>
      <c r="E10">
        <v>180</v>
      </c>
      <c r="F10">
        <v>5.12</v>
      </c>
      <c r="H10">
        <v>180</v>
      </c>
      <c r="I10">
        <v>7.83</v>
      </c>
      <c r="K10">
        <v>180</v>
      </c>
      <c r="L10">
        <v>7.3</v>
      </c>
    </row>
    <row r="11" spans="2:12">
      <c r="B11">
        <v>270</v>
      </c>
      <c r="C11">
        <v>4.3</v>
      </c>
      <c r="E11">
        <v>210</v>
      </c>
      <c r="F11">
        <v>5.08</v>
      </c>
      <c r="H11">
        <v>210</v>
      </c>
      <c r="I11">
        <v>7.82</v>
      </c>
      <c r="K11">
        <v>210</v>
      </c>
      <c r="L11">
        <v>7.23</v>
      </c>
    </row>
    <row r="12" spans="2:12">
      <c r="B12">
        <v>300</v>
      </c>
      <c r="C12">
        <v>4.03</v>
      </c>
      <c r="E12">
        <v>240</v>
      </c>
      <c r="F12">
        <v>5.03</v>
      </c>
      <c r="H12">
        <v>240</v>
      </c>
      <c r="I12">
        <v>7.73</v>
      </c>
      <c r="K12">
        <v>240</v>
      </c>
      <c r="L12">
        <v>7.16</v>
      </c>
    </row>
    <row r="13" spans="2:12">
      <c r="B13">
        <v>330</v>
      </c>
      <c r="C13">
        <v>3.76</v>
      </c>
      <c r="E13">
        <v>270</v>
      </c>
      <c r="F13">
        <v>4.97</v>
      </c>
      <c r="H13">
        <v>270</v>
      </c>
      <c r="I13">
        <v>7.69</v>
      </c>
      <c r="K13">
        <v>270</v>
      </c>
      <c r="L13">
        <v>7.08</v>
      </c>
    </row>
    <row r="14" spans="2:12">
      <c r="B14">
        <v>360</v>
      </c>
      <c r="C14">
        <v>3.5</v>
      </c>
      <c r="E14">
        <v>300</v>
      </c>
      <c r="F14">
        <v>4.9400000000000004</v>
      </c>
      <c r="H14">
        <v>300</v>
      </c>
      <c r="I14">
        <v>7.64</v>
      </c>
      <c r="K14">
        <v>300</v>
      </c>
      <c r="L14">
        <v>7.01</v>
      </c>
    </row>
    <row r="15" spans="2:12">
      <c r="B15">
        <v>390</v>
      </c>
      <c r="C15">
        <v>3.23</v>
      </c>
      <c r="E15">
        <v>330</v>
      </c>
      <c r="F15">
        <v>4.8899999999999997</v>
      </c>
    </row>
    <row r="16" spans="2:12">
      <c r="B16">
        <v>420</v>
      </c>
      <c r="C16">
        <v>2.95</v>
      </c>
      <c r="E16">
        <v>360</v>
      </c>
      <c r="F16">
        <v>4.84</v>
      </c>
    </row>
    <row r="17" spans="2:23">
      <c r="B17">
        <v>450</v>
      </c>
      <c r="C17">
        <v>2.66</v>
      </c>
      <c r="E17">
        <v>390</v>
      </c>
      <c r="F17">
        <v>4.8099999999999996</v>
      </c>
    </row>
    <row r="18" spans="2:23">
      <c r="B18">
        <v>480</v>
      </c>
      <c r="C18">
        <v>2.38</v>
      </c>
      <c r="E18">
        <v>420</v>
      </c>
      <c r="F18">
        <v>4.7699999999999996</v>
      </c>
    </row>
    <row r="19" spans="2:23">
      <c r="B19">
        <v>510</v>
      </c>
      <c r="C19">
        <v>2.1</v>
      </c>
      <c r="E19">
        <v>450</v>
      </c>
      <c r="F19">
        <v>4.2</v>
      </c>
    </row>
    <row r="20" spans="2:23">
      <c r="B20">
        <v>540</v>
      </c>
      <c r="C20">
        <v>1.84</v>
      </c>
    </row>
    <row r="21" spans="2:23">
      <c r="B21">
        <v>570</v>
      </c>
      <c r="C21">
        <v>1.56</v>
      </c>
    </row>
    <row r="22" spans="2:23">
      <c r="B22">
        <v>600</v>
      </c>
      <c r="C22">
        <v>1.29</v>
      </c>
    </row>
    <row r="23" spans="2:23">
      <c r="B23">
        <v>630</v>
      </c>
      <c r="C23">
        <v>1.01</v>
      </c>
    </row>
    <row r="24" spans="2:23">
      <c r="B24">
        <v>660</v>
      </c>
      <c r="C24">
        <v>0.74</v>
      </c>
    </row>
    <row r="25" spans="2:23">
      <c r="B25">
        <v>690</v>
      </c>
      <c r="C25">
        <v>0.47</v>
      </c>
    </row>
    <row r="26" spans="2:23">
      <c r="B26">
        <v>720</v>
      </c>
      <c r="C26">
        <v>0.21</v>
      </c>
      <c r="H26" t="s">
        <v>7</v>
      </c>
      <c r="I26">
        <v>15.999000000000001</v>
      </c>
      <c r="J26" t="s">
        <v>8</v>
      </c>
      <c r="K26" t="s">
        <v>16</v>
      </c>
    </row>
    <row r="27" spans="2:23">
      <c r="B27">
        <v>750</v>
      </c>
      <c r="C27">
        <v>0.05</v>
      </c>
      <c r="H27" t="s">
        <v>9</v>
      </c>
      <c r="I27" s="1">
        <v>180.15600000000001</v>
      </c>
      <c r="J27" t="s">
        <v>8</v>
      </c>
      <c r="K27" t="s">
        <v>17</v>
      </c>
    </row>
    <row r="28" spans="2:23">
      <c r="B28">
        <v>780</v>
      </c>
      <c r="C28">
        <v>0</v>
      </c>
      <c r="H28" t="s">
        <v>25</v>
      </c>
      <c r="I28">
        <f>0.52/0.3</f>
        <v>1.7333333333333334</v>
      </c>
      <c r="J28" t="s">
        <v>10</v>
      </c>
    </row>
    <row r="29" spans="2:23">
      <c r="H29" t="s">
        <v>26</v>
      </c>
      <c r="I29">
        <f>5.25/0.15</f>
        <v>35</v>
      </c>
      <c r="J29" t="s">
        <v>10</v>
      </c>
    </row>
    <row r="31" spans="2:23">
      <c r="T31" t="s">
        <v>19</v>
      </c>
    </row>
    <row r="32" spans="2:23">
      <c r="H32" s="3" t="s">
        <v>11</v>
      </c>
      <c r="I32" s="3"/>
      <c r="T32">
        <f>ABS(SLOPE(I5:I14,H5:H14))</f>
        <v>1.6060606060606041E-3</v>
      </c>
      <c r="U32" t="s">
        <v>18</v>
      </c>
      <c r="V32">
        <f>T32*60</f>
        <v>9.6363636363636249E-2</v>
      </c>
      <c r="W32" t="s">
        <v>22</v>
      </c>
    </row>
    <row r="33" spans="8:23">
      <c r="H33" s="3" t="s">
        <v>6</v>
      </c>
      <c r="I33" s="3"/>
      <c r="T33">
        <f>T32/1000</f>
        <v>1.6060606060606041E-6</v>
      </c>
      <c r="U33" t="s">
        <v>20</v>
      </c>
      <c r="V33">
        <f>T33*60</f>
        <v>9.636363636363625E-5</v>
      </c>
      <c r="W33" t="s">
        <v>23</v>
      </c>
    </row>
    <row r="34" spans="8:23">
      <c r="H34" s="3">
        <f>ABS(SLOPE(C5:C25,B5:B25))</f>
        <v>8.9965367965367977E-3</v>
      </c>
      <c r="I34" s="3" t="s">
        <v>13</v>
      </c>
      <c r="J34">
        <f>H34*60</f>
        <v>0.53979220779220782</v>
      </c>
      <c r="K34" t="s">
        <v>22</v>
      </c>
      <c r="T34">
        <f>T33/I26</f>
        <v>1.0038506194515932E-7</v>
      </c>
      <c r="U34" t="s">
        <v>21</v>
      </c>
      <c r="V34">
        <f>T34*60</f>
        <v>6.023103716709559E-6</v>
      </c>
      <c r="W34" t="s">
        <v>28</v>
      </c>
    </row>
    <row r="35" spans="8:23">
      <c r="H35" s="3">
        <f>H34/1000</f>
        <v>8.9965367965367981E-6</v>
      </c>
      <c r="I35" s="3" t="s">
        <v>14</v>
      </c>
      <c r="J35">
        <f>H35*60</f>
        <v>5.397922077922079E-4</v>
      </c>
      <c r="K35" t="s">
        <v>23</v>
      </c>
    </row>
    <row r="36" spans="8:23">
      <c r="H36" s="3">
        <f>H35/$I$26</f>
        <v>5.6231869470196876E-7</v>
      </c>
      <c r="I36" s="3" t="s">
        <v>15</v>
      </c>
      <c r="J36">
        <f>H36*60</f>
        <v>3.3739121682118127E-5</v>
      </c>
      <c r="K36" t="s">
        <v>28</v>
      </c>
      <c r="U36" t="s">
        <v>12</v>
      </c>
    </row>
    <row r="37" spans="8:23">
      <c r="H37" s="3"/>
      <c r="I37" s="3"/>
      <c r="U37" t="s">
        <v>27</v>
      </c>
      <c r="V37">
        <f>V34/6</f>
        <v>1.0038506194515932E-6</v>
      </c>
      <c r="W37" t="s">
        <v>28</v>
      </c>
    </row>
    <row r="38" spans="8:23">
      <c r="H38" s="3"/>
      <c r="I38" s="3" t="s">
        <v>12</v>
      </c>
      <c r="V38">
        <f>V37*1000</f>
        <v>1.0038506194515932E-3</v>
      </c>
      <c r="W38" t="s">
        <v>29</v>
      </c>
    </row>
    <row r="39" spans="8:23">
      <c r="H39" s="3"/>
      <c r="I39" s="3" t="s">
        <v>27</v>
      </c>
      <c r="J39">
        <f>J36/6</f>
        <v>5.6231869470196876E-6</v>
      </c>
      <c r="K39" t="s">
        <v>28</v>
      </c>
      <c r="V39">
        <f>V38/I29</f>
        <v>2.868144627004552E-5</v>
      </c>
      <c r="W39" t="s">
        <v>33</v>
      </c>
    </row>
    <row r="40" spans="8:23">
      <c r="J40">
        <f>J39*1000</f>
        <v>5.623186947019688E-3</v>
      </c>
      <c r="K40" t="s">
        <v>29</v>
      </c>
    </row>
    <row r="41" spans="8:23">
      <c r="H41" s="2"/>
      <c r="I41" s="2"/>
      <c r="J41">
        <f>J40/I28</f>
        <v>3.2441463155882815E-3</v>
      </c>
      <c r="K41" t="s">
        <v>33</v>
      </c>
      <c r="U41" t="s">
        <v>30</v>
      </c>
      <c r="V41">
        <f>V32*1000/I29</f>
        <v>2.7532467532467497</v>
      </c>
      <c r="W41" t="s">
        <v>24</v>
      </c>
    </row>
    <row r="42" spans="8:23">
      <c r="H42" s="2"/>
      <c r="I42" s="2"/>
    </row>
    <row r="43" spans="8:23">
      <c r="H43" s="2"/>
      <c r="I43" s="2" t="s">
        <v>30</v>
      </c>
      <c r="J43">
        <f>J34*1000/I28</f>
        <v>311.41858141858143</v>
      </c>
      <c r="K43" t="s">
        <v>24</v>
      </c>
    </row>
    <row r="44" spans="8:23">
      <c r="H44" s="2"/>
      <c r="I44" s="2"/>
    </row>
    <row r="45" spans="8:23">
      <c r="H45" s="2"/>
      <c r="I45" s="2"/>
    </row>
    <row r="47" spans="8:23">
      <c r="H47" s="3" t="s">
        <v>11</v>
      </c>
      <c r="I47" s="3"/>
    </row>
    <row r="48" spans="8:23">
      <c r="H48" s="3" t="s">
        <v>6</v>
      </c>
      <c r="I48" s="3"/>
      <c r="T48" t="s">
        <v>19</v>
      </c>
    </row>
    <row r="49" spans="8:23">
      <c r="H49" s="3">
        <f>ABS(SLOPE(F9:F17,E9:E17))</f>
        <v>1.5722222222222249E-3</v>
      </c>
      <c r="I49" s="3" t="s">
        <v>13</v>
      </c>
      <c r="J49">
        <f>H49*60</f>
        <v>9.4333333333333491E-2</v>
      </c>
      <c r="K49" t="s">
        <v>22</v>
      </c>
      <c r="T49">
        <f>ABS(SLOPE(L5:L14,K5:K14))</f>
        <v>2.2141414141414145E-3</v>
      </c>
      <c r="U49" t="s">
        <v>18</v>
      </c>
      <c r="V49">
        <f>T49*60</f>
        <v>0.13284848484848488</v>
      </c>
      <c r="W49" t="s">
        <v>22</v>
      </c>
    </row>
    <row r="50" spans="8:23">
      <c r="H50" s="3">
        <f>H49/1000</f>
        <v>1.5722222222222249E-6</v>
      </c>
      <c r="I50" s="3" t="s">
        <v>14</v>
      </c>
      <c r="J50">
        <f>H50*60</f>
        <v>9.433333333333349E-5</v>
      </c>
      <c r="K50" t="s">
        <v>23</v>
      </c>
      <c r="T50">
        <f>T49/1000</f>
        <v>2.2141414141414145E-6</v>
      </c>
      <c r="U50" t="s">
        <v>20</v>
      </c>
      <c r="V50">
        <f t="shared" ref="V50:V51" si="0">T50*60</f>
        <v>1.3284848484848487E-4</v>
      </c>
      <c r="W50" t="s">
        <v>23</v>
      </c>
    </row>
    <row r="51" spans="8:23">
      <c r="H51" s="3">
        <f>H50/$I$26</f>
        <v>9.827003076581192E-8</v>
      </c>
      <c r="I51" s="3" t="s">
        <v>15</v>
      </c>
      <c r="J51">
        <f>H51*60</f>
        <v>5.8962018459487152E-6</v>
      </c>
      <c r="K51" t="s">
        <v>28</v>
      </c>
      <c r="T51">
        <f>T50/I26</f>
        <v>1.3839248791433306E-7</v>
      </c>
      <c r="U51" t="s">
        <v>21</v>
      </c>
      <c r="V51">
        <f t="shared" si="0"/>
        <v>8.3035492748599841E-6</v>
      </c>
      <c r="W51" t="s">
        <v>28</v>
      </c>
    </row>
    <row r="52" spans="8:23">
      <c r="H52" s="3"/>
      <c r="I52" s="3"/>
    </row>
    <row r="53" spans="8:23">
      <c r="H53" s="3"/>
      <c r="I53" s="3" t="s">
        <v>31</v>
      </c>
      <c r="U53" t="s">
        <v>12</v>
      </c>
    </row>
    <row r="54" spans="8:23">
      <c r="H54" s="3"/>
      <c r="I54" s="3" t="s">
        <v>27</v>
      </c>
      <c r="J54">
        <f>J51/6</f>
        <v>9.8270030765811928E-7</v>
      </c>
      <c r="K54" t="s">
        <v>28</v>
      </c>
      <c r="U54" t="s">
        <v>27</v>
      </c>
      <c r="V54">
        <f>V51/6</f>
        <v>1.3839248791433306E-6</v>
      </c>
      <c r="W54" t="s">
        <v>28</v>
      </c>
    </row>
    <row r="55" spans="8:23">
      <c r="J55">
        <f>J54*1000</f>
        <v>9.8270030765811923E-4</v>
      </c>
      <c r="K55" t="s">
        <v>29</v>
      </c>
      <c r="V55">
        <f>V54*1000</f>
        <v>1.3839248791433305E-3</v>
      </c>
      <c r="W55" t="s">
        <v>29</v>
      </c>
    </row>
    <row r="56" spans="8:23">
      <c r="H56" s="2"/>
      <c r="I56" s="2"/>
      <c r="J56">
        <f>J55/I28</f>
        <v>5.6694248518737646E-4</v>
      </c>
      <c r="K56" t="s">
        <v>32</v>
      </c>
      <c r="V56">
        <f>V55/I29</f>
        <v>3.9540710832666584E-5</v>
      </c>
      <c r="W56" t="s">
        <v>33</v>
      </c>
    </row>
    <row r="57" spans="8:23">
      <c r="H57" s="2"/>
      <c r="I57" s="2"/>
    </row>
    <row r="58" spans="8:23">
      <c r="H58" s="2"/>
      <c r="I58" s="2" t="s">
        <v>30</v>
      </c>
      <c r="J58">
        <f>J49*1000/I28</f>
        <v>54.423076923077012</v>
      </c>
      <c r="K58" t="s">
        <v>24</v>
      </c>
      <c r="U58" t="s">
        <v>30</v>
      </c>
      <c r="V58">
        <f>V49*1000/I29</f>
        <v>3.7956709956709962</v>
      </c>
      <c r="W58" t="s">
        <v>24</v>
      </c>
    </row>
    <row r="59" spans="8:23">
      <c r="H59" s="2"/>
      <c r="I5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ABD-87C4-2C44-A4EF-D010E01B8643}">
  <dimension ref="B4:S9"/>
  <sheetViews>
    <sheetView tabSelected="1" topLeftCell="E1" workbookViewId="0">
      <selection activeCell="P19" sqref="P19"/>
    </sheetView>
  </sheetViews>
  <sheetFormatPr baseColWidth="10" defaultRowHeight="15"/>
  <sheetData>
    <row r="4" spans="2:19">
      <c r="C4" t="s">
        <v>34</v>
      </c>
      <c r="D4" t="s">
        <v>35</v>
      </c>
      <c r="E4" t="s">
        <v>35</v>
      </c>
      <c r="F4" t="s">
        <v>36</v>
      </c>
    </row>
    <row r="5" spans="2:19">
      <c r="B5">
        <f>((C5*2/1000000)*180.15/1000)*1000000</f>
        <v>7.2060000000000013</v>
      </c>
      <c r="C5">
        <v>20</v>
      </c>
      <c r="D5">
        <v>0.42699999999999999</v>
      </c>
      <c r="E5">
        <v>0.41799999999999998</v>
      </c>
      <c r="F5">
        <f>AVERAGE(D5:E5)</f>
        <v>0.42249999999999999</v>
      </c>
      <c r="G5" t="s">
        <v>6</v>
      </c>
      <c r="H5">
        <f>SLOPE(F5:F9,B5:B9)</f>
        <v>3.0453788509575353E-2</v>
      </c>
      <c r="I5">
        <v>3.7600000000000001E-2</v>
      </c>
    </row>
    <row r="6" spans="2:19">
      <c r="B6">
        <f t="shared" ref="B6:B9" si="0">((C6*2/1000000)*180.15/1000)*1000000</f>
        <v>14.412000000000003</v>
      </c>
      <c r="C6">
        <v>40</v>
      </c>
      <c r="D6">
        <v>0.53600000000000003</v>
      </c>
      <c r="E6">
        <v>0.55600000000000005</v>
      </c>
      <c r="F6">
        <f t="shared" ref="F6:F9" si="1">AVERAGE(D6:E6)</f>
        <v>0.54600000000000004</v>
      </c>
      <c r="H6" t="s">
        <v>37</v>
      </c>
      <c r="J6">
        <v>0.78100000000000003</v>
      </c>
      <c r="K6">
        <v>0.65</v>
      </c>
      <c r="L6">
        <f>AVERAGE(J6:K6)</f>
        <v>0.71550000000000002</v>
      </c>
      <c r="M6">
        <f>L6/I5</f>
        <v>19.029255319148938</v>
      </c>
      <c r="N6" t="s">
        <v>38</v>
      </c>
    </row>
    <row r="7" spans="2:19">
      <c r="B7">
        <f t="shared" si="0"/>
        <v>21.618000000000002</v>
      </c>
      <c r="C7">
        <v>60</v>
      </c>
      <c r="D7">
        <v>0.88</v>
      </c>
      <c r="E7">
        <v>0.93</v>
      </c>
      <c r="F7">
        <f t="shared" si="1"/>
        <v>0.90500000000000003</v>
      </c>
      <c r="M7">
        <f>(M6/1000000)/180.15/(20/1000000)</f>
        <v>5.2815030028168014E-3</v>
      </c>
      <c r="N7" t="s">
        <v>39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</row>
    <row r="8" spans="2:19">
      <c r="B8">
        <f t="shared" si="0"/>
        <v>28.824000000000005</v>
      </c>
      <c r="C8">
        <v>80</v>
      </c>
      <c r="D8">
        <v>1.0620000000000001</v>
      </c>
      <c r="E8">
        <v>1.2330000000000001</v>
      </c>
      <c r="F8">
        <f t="shared" si="1"/>
        <v>1.1475</v>
      </c>
      <c r="H8" t="s">
        <v>40</v>
      </c>
      <c r="I8">
        <v>0.39100000000000001</v>
      </c>
      <c r="J8">
        <v>0.375</v>
      </c>
      <c r="K8" s="4">
        <f>AVERAGE(I8:J8)</f>
        <v>0.38300000000000001</v>
      </c>
      <c r="L8">
        <v>0.502</v>
      </c>
      <c r="M8">
        <v>0.59699999999999998</v>
      </c>
      <c r="N8" s="4">
        <f>AVERAGE(L8:M8)</f>
        <v>0.54949999999999999</v>
      </c>
      <c r="O8">
        <f>N8-K8</f>
        <v>0.16649999999999998</v>
      </c>
      <c r="P8" s="5">
        <f>O8/$I$5</f>
        <v>4.4281914893617014</v>
      </c>
      <c r="Q8">
        <f>(P8/1000000)/180.15/(20/1000000)</f>
        <v>1.2290290006554817E-3</v>
      </c>
      <c r="R8" s="5">
        <f>Q8*1000</f>
        <v>1.2290290006554818</v>
      </c>
      <c r="S8">
        <f>(P8*(500/20))/41.5</f>
        <v>2.6675852345552418</v>
      </c>
    </row>
    <row r="9" spans="2:19">
      <c r="B9">
        <f t="shared" si="0"/>
        <v>36.03</v>
      </c>
      <c r="C9">
        <v>100</v>
      </c>
      <c r="D9">
        <v>1.2370000000000001</v>
      </c>
      <c r="E9">
        <v>1.2010000000000001</v>
      </c>
      <c r="F9">
        <f t="shared" si="1"/>
        <v>1.2190000000000001</v>
      </c>
      <c r="H9" t="s">
        <v>41</v>
      </c>
      <c r="I9">
        <v>0.36799999999999999</v>
      </c>
      <c r="J9">
        <v>0.33100000000000002</v>
      </c>
      <c r="K9" s="4">
        <f>AVERAGE(I9:J9)</f>
        <v>0.34950000000000003</v>
      </c>
      <c r="L9">
        <v>0.51600000000000001</v>
      </c>
      <c r="M9">
        <v>0.73799999999999999</v>
      </c>
      <c r="N9" s="4">
        <f>AVERAGE(L9:M9)</f>
        <v>0.627</v>
      </c>
      <c r="O9">
        <f>N9-K9</f>
        <v>0.27749999999999997</v>
      </c>
      <c r="P9" s="5">
        <f>O9/$I$5</f>
        <v>7.3803191489361692</v>
      </c>
      <c r="Q9">
        <f>(P9/1000000)/180.15/(20/1000000)</f>
        <v>2.0483816677591363E-3</v>
      </c>
      <c r="R9" s="5">
        <f>Q9*1000</f>
        <v>2.0483816677591364</v>
      </c>
      <c r="S9">
        <f>P9*(500/20)/51.8</f>
        <v>3.5619300911854097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2024-07-03T12:34:46Z</dcterms:created>
  <dcterms:modified xsi:type="dcterms:W3CDTF">2024-07-09T18:12:22Z</dcterms:modified>
</cp:coreProperties>
</file>