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Tester\STP301x\"/>
    </mc:Choice>
  </mc:AlternateContent>
  <xr:revisionPtr revIDLastSave="0" documentId="13_ncr:1_{1D97D72E-5E57-4036-B390-5B900F13BE0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ab 3.1" sheetId="1" r:id="rId1"/>
    <sheet name="Lab 3.2" sheetId="2" r:id="rId2"/>
    <sheet name="Lab 3.3" sheetId="3" r:id="rId3"/>
    <sheet name="Lab 3.4" sheetId="4" r:id="rId4"/>
  </sheets>
  <definedNames>
    <definedName name="_xlnm._FilterDatabase" localSheetId="2" hidden="1">'Lab 3.3'!$I$19:$L$44</definedName>
  </definedNames>
  <calcPr calcId="181029"/>
  <extLst>
    <ext uri="GoogleSheetsCustomDataVersion1">
      <go:sheetsCustomData xmlns:go="http://customooxmlschemas.google.com/" r:id="rId8" roundtripDataSignature="AMtx7mhvahAN9gvPtj721u1jkrE0pAR5MA=="/>
    </ext>
  </extLst>
</workbook>
</file>

<file path=xl/calcChain.xml><?xml version="1.0" encoding="utf-8"?>
<calcChain xmlns="http://schemas.openxmlformats.org/spreadsheetml/2006/main">
  <c r="E51" i="3" l="1"/>
  <c r="E52" i="3"/>
  <c r="E53" i="3"/>
  <c r="E54" i="3"/>
  <c r="E55" i="3"/>
  <c r="E56" i="3"/>
  <c r="E57" i="3"/>
  <c r="E58" i="3"/>
  <c r="E59" i="3"/>
  <c r="E50" i="3"/>
  <c r="L21" i="3"/>
  <c r="M14" i="3"/>
  <c r="N14" i="3"/>
  <c r="E16" i="4"/>
  <c r="F16" i="4"/>
  <c r="G16" i="4"/>
  <c r="H16" i="4"/>
  <c r="I16" i="4"/>
  <c r="D16" i="4"/>
  <c r="E15" i="4"/>
  <c r="F15" i="4"/>
  <c r="G15" i="4"/>
  <c r="H15" i="4"/>
  <c r="I15" i="4"/>
  <c r="D15" i="4"/>
  <c r="J16" i="4"/>
  <c r="J10" i="4"/>
  <c r="J11" i="4"/>
  <c r="J12" i="4"/>
  <c r="J13" i="4"/>
  <c r="J14" i="4"/>
  <c r="J9" i="4"/>
  <c r="L29" i="3"/>
  <c r="L41" i="3"/>
  <c r="L37" i="3"/>
  <c r="L33" i="3"/>
  <c r="L25" i="3"/>
  <c r="B10" i="3"/>
  <c r="B11" i="3"/>
  <c r="B12" i="3"/>
  <c r="B13" i="3"/>
  <c r="B14" i="3"/>
  <c r="B9" i="3"/>
  <c r="K15" i="2"/>
  <c r="J15" i="2"/>
  <c r="L15" i="2"/>
  <c r="K14" i="2"/>
  <c r="L14" i="2"/>
  <c r="J14" i="2"/>
  <c r="J9" i="2"/>
  <c r="J8" i="2"/>
  <c r="G13" i="2"/>
  <c r="G14" i="2"/>
  <c r="G15" i="2"/>
  <c r="G16" i="2"/>
  <c r="G17" i="2"/>
  <c r="G12" i="2"/>
  <c r="F11" i="2"/>
  <c r="E11" i="2"/>
  <c r="D11" i="2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8" i="1"/>
  <c r="L20" i="3" l="1"/>
  <c r="J15" i="4"/>
  <c r="G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ID#AAAAP_31pcc
Mô tả     (2021-10-07 16:00:54)
- Ký tự đầu cho biết dãy
- Ký tự thứ 2 cho biết lầu
- Các ký tự còn lại cho biết số ngày ở</t>
        </r>
      </text>
    </comment>
    <comment ref="C8" authorId="0" shapeId="0" xr:uid="{00000000-0006-0000-0000-00000C000000}">
      <text>
        <r>
          <rPr>
            <sz val="11"/>
            <color theme="1"/>
            <rFont val="Calibri"/>
            <scheme val="minor"/>
          </rPr>
          <t>======
ID#AAAAP_31pcQ
Office 97    (2021-10-07 16:00:54)
Nhập dữ liệu theo như khung mẫu bên dưới và định dạng thành DD/MM/YYYY</t>
        </r>
      </text>
    </comment>
    <comment ref="D8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ID#AAAAP_31pcs
Office 97    (2021-10-07 16:00:54)
Dựa vào 2 ký tự cuối của Mã phòng và đổi thành số</t>
        </r>
      </text>
    </comment>
    <comment ref="E8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ID#AAAAP_31pc0
Office 97    (2021-10-07 16:00:54)
Ký tự thứ 2 của Mã Phòng</t>
        </r>
      </text>
    </comment>
    <comment ref="F8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ID#AAAAP_31pcw
Office 97    (2021-10-07 16:00:54)
Ký tự đầu của Mã phòng</t>
        </r>
      </text>
    </comment>
    <comment ref="G8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ID#AAAAP_31pcg
Office 97    (2021-10-07 16:00:54)
Giường : * lầu 1 giường đôi
                * lầu 2 giường đôi
                * lầu 3 giường đơn</t>
        </r>
      </text>
    </comment>
    <comment ref="H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ID#AAAAP_31pc8
Office 97    (2021-10-07 16:00:54)
Máy lạnh : toàn bộ dãy "A" và lầu 2 dãy "B", đánh dấu "X" , không thì bỏ trống</t>
        </r>
      </text>
    </comment>
    <comment ref="I8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ID#AAAAP_31pc4
Office 97    (2021-10-07 16:00:54)
Tủ lạnh : phòng nào thuộc dãy "A" hay "B" và không có máy lạnh thì đánh dấu "X", không thì bỏ trống</t>
        </r>
      </text>
    </comment>
    <comment ref="J8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ID#AAAAP_31pcU
Office 97    (2021-10-07 16:00:54)
Hạng : * các phòng lầu 1 dãy "A" hay "B" thì hạng "I"
             * các phòng thuộc dãy "C" hay "B" có máy lạnh thì hạng "II"
             * các phòng còn lại hạng "III"</t>
        </r>
      </text>
    </comment>
    <comment ref="K8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ID#AAAAP_31pcY
Office 97    (2021-10-07 16:00:54)
Tivi : tất cả các phòng đều có (đánh dấu "X") ngoại trừ hạng "III" và lầu 1</t>
        </r>
      </text>
    </comment>
    <comment ref="L8" authorId="0" shapeId="0" xr:uid="{00000000-0006-0000-0000-00000D000000}">
      <text>
        <r>
          <rPr>
            <sz val="11"/>
            <color theme="1"/>
            <rFont val="Calibri"/>
            <scheme val="minor"/>
          </rPr>
          <t>======
ID#AAAAP_31pcM
Office 97    (2021-10-07 16:00:54)
Video : các phòng có Tivi và thuộc dãy "A"</t>
        </r>
      </text>
    </comment>
    <comment ref="M8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ID#AAAAP_31pck
Đơn giá     (2021-10-07 16:00:54)
* Dãy "A" : 25, dãy "B" : 20 , dãy "C" : 18
        * Hạng I : tăng 10%, hạng II tăng 5% so với giá trên</t>
        </r>
      </text>
    </comment>
    <comment ref="N8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ID#AAAAP_31pco
Ghi chú     (2021-10-07 16:00:54)
* Nếu khách ở trong ngày 30/4 thi ghi  " Tham quan" ngược lại để trống.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4QbB9dPKs9KBoX6lhodqxTq+zw=="/>
    </ext>
  </extLst>
</comments>
</file>

<file path=xl/sharedStrings.xml><?xml version="1.0" encoding="utf-8"?>
<sst xmlns="http://schemas.openxmlformats.org/spreadsheetml/2006/main" count="262" uniqueCount="166">
  <si>
    <t xml:space="preserve">LAB 3.1 - Thực hành sử dụng hàm IF, OR, AND, MONTH, DATE </t>
  </si>
  <si>
    <t>I/</t>
  </si>
  <si>
    <t>Cho sẵn một bảng quản lý nhà khách như bên dưới:</t>
  </si>
  <si>
    <t>Mã phòng</t>
  </si>
  <si>
    <t>Ngày đến</t>
  </si>
  <si>
    <t>Số ngày ở</t>
  </si>
  <si>
    <t>Lầu</t>
  </si>
  <si>
    <t>Dãy</t>
  </si>
  <si>
    <t>Giường</t>
  </si>
  <si>
    <t>Máy lạnh</t>
  </si>
  <si>
    <t>Tủ lạnh</t>
  </si>
  <si>
    <t>Hạng</t>
  </si>
  <si>
    <t>Tivi</t>
  </si>
  <si>
    <t>Video</t>
  </si>
  <si>
    <t>Đơn giá</t>
  </si>
  <si>
    <t>Ghi chú</t>
  </si>
  <si>
    <r>
      <rPr>
        <b/>
        <sz val="11"/>
        <color rgb="FF0000FF"/>
        <rFont val="Calibri"/>
      </rPr>
      <t>A1</t>
    </r>
    <r>
      <rPr>
        <b/>
        <sz val="11"/>
        <color rgb="FFFF0000"/>
        <rFont val="Calibri"/>
      </rPr>
      <t>22</t>
    </r>
  </si>
  <si>
    <r>
      <rPr>
        <b/>
        <sz val="11"/>
        <color rgb="FF0000FF"/>
        <rFont val="Calibri"/>
      </rPr>
      <t>B1</t>
    </r>
    <r>
      <rPr>
        <b/>
        <sz val="11"/>
        <color rgb="FFFF0000"/>
        <rFont val="Calibri"/>
      </rPr>
      <t>21</t>
    </r>
  </si>
  <si>
    <r>
      <rPr>
        <b/>
        <sz val="11"/>
        <color rgb="FF0000FF"/>
        <rFont val="Calibri"/>
      </rPr>
      <t>C3</t>
    </r>
    <r>
      <rPr>
        <b/>
        <sz val="11"/>
        <color rgb="FFFF0000"/>
        <rFont val="Calibri"/>
      </rPr>
      <t>08</t>
    </r>
  </si>
  <si>
    <r>
      <rPr>
        <b/>
        <sz val="11"/>
        <color rgb="FF0000FF"/>
        <rFont val="Calibri"/>
      </rPr>
      <t>C1</t>
    </r>
    <r>
      <rPr>
        <b/>
        <sz val="11"/>
        <color rgb="FFFF0000"/>
        <rFont val="Calibri"/>
      </rPr>
      <t>15</t>
    </r>
  </si>
  <si>
    <r>
      <rPr>
        <b/>
        <sz val="11"/>
        <color rgb="FF0000FF"/>
        <rFont val="Calibri"/>
      </rPr>
      <t>A2</t>
    </r>
    <r>
      <rPr>
        <b/>
        <sz val="11"/>
        <color rgb="FFFF0000"/>
        <rFont val="Calibri"/>
      </rPr>
      <t>14</t>
    </r>
  </si>
  <si>
    <r>
      <rPr>
        <b/>
        <sz val="11"/>
        <color rgb="FF0000FF"/>
        <rFont val="Calibri"/>
      </rPr>
      <t>B2</t>
    </r>
    <r>
      <rPr>
        <b/>
        <sz val="11"/>
        <color rgb="FFFF0000"/>
        <rFont val="Calibri"/>
      </rPr>
      <t>23</t>
    </r>
  </si>
  <si>
    <r>
      <rPr>
        <b/>
        <sz val="11"/>
        <color rgb="FF0000FF"/>
        <rFont val="Calibri"/>
      </rPr>
      <t>A</t>
    </r>
    <r>
      <rPr>
        <b/>
        <sz val="11"/>
        <color rgb="FF0000FF"/>
        <rFont val="Calibri"/>
      </rPr>
      <t>3</t>
    </r>
    <r>
      <rPr>
        <b/>
        <sz val="11"/>
        <color rgb="FFFF0000"/>
        <rFont val="Calibri"/>
      </rPr>
      <t>25</t>
    </r>
  </si>
  <si>
    <r>
      <rPr>
        <b/>
        <sz val="11"/>
        <color rgb="FF0000FF"/>
        <rFont val="Calibri"/>
      </rPr>
      <t>B3</t>
    </r>
    <r>
      <rPr>
        <b/>
        <sz val="11"/>
        <color rgb="FFFF0000"/>
        <rFont val="Calibri"/>
      </rPr>
      <t>11</t>
    </r>
  </si>
  <si>
    <r>
      <rPr>
        <b/>
        <sz val="11"/>
        <color rgb="FF0000FF"/>
        <rFont val="Calibri"/>
      </rPr>
      <t>C1</t>
    </r>
    <r>
      <rPr>
        <b/>
        <sz val="11"/>
        <color rgb="FFFF0000"/>
        <rFont val="Calibri"/>
      </rPr>
      <t>28</t>
    </r>
  </si>
  <si>
    <r>
      <rPr>
        <b/>
        <sz val="11"/>
        <color rgb="FF0000FF"/>
        <rFont val="Calibri"/>
      </rPr>
      <t>A1</t>
    </r>
    <r>
      <rPr>
        <b/>
        <sz val="11"/>
        <color rgb="FFFF0000"/>
        <rFont val="Calibri"/>
      </rPr>
      <t>19</t>
    </r>
  </si>
  <si>
    <r>
      <rPr>
        <b/>
        <sz val="11"/>
        <color rgb="FF0000FF"/>
        <rFont val="Calibri"/>
      </rPr>
      <t>B2</t>
    </r>
    <r>
      <rPr>
        <b/>
        <sz val="11"/>
        <color rgb="FFFF0000"/>
        <rFont val="Calibri"/>
      </rPr>
      <t>06</t>
    </r>
  </si>
  <si>
    <r>
      <rPr>
        <b/>
        <sz val="11"/>
        <color rgb="FF0000FF"/>
        <rFont val="Calibri"/>
      </rPr>
      <t>A2</t>
    </r>
    <r>
      <rPr>
        <b/>
        <sz val="11"/>
        <color rgb="FFFF0000"/>
        <rFont val="Calibri"/>
      </rPr>
      <t>21</t>
    </r>
  </si>
  <si>
    <r>
      <rPr>
        <b/>
        <sz val="11"/>
        <color rgb="FF0000FF"/>
        <rFont val="Calibri"/>
      </rPr>
      <t>B1</t>
    </r>
    <r>
      <rPr>
        <b/>
        <sz val="11"/>
        <color rgb="FFFF0000"/>
        <rFont val="Calibri"/>
      </rPr>
      <t>08</t>
    </r>
  </si>
  <si>
    <t>Mô tả</t>
  </si>
  <si>
    <t>Ký tự đầu cho biết  dãy</t>
  </si>
  <si>
    <t>Nhập ngày tháng theo như mẫu</t>
  </si>
  <si>
    <t>Ký tự 2 cho biết lầu</t>
  </si>
  <si>
    <t>các ký tự còn lại cho biết số ngày ở</t>
  </si>
  <si>
    <t>II/</t>
  </si>
  <si>
    <t>Thực hiện các yêu cầu  bên dưới:</t>
  </si>
  <si>
    <t>Nhập dữ liệu theo như mẫu vào trong cột ngày tháng và định dạng thể hiện thành DD/MM/YYYY</t>
  </si>
  <si>
    <t>Dựa vào 2 ký tự cuối của mã phòng và đổi thành số</t>
  </si>
  <si>
    <t>Dựa vào ký tự thứ 2 của Mã phòng và đổi thành số</t>
  </si>
  <si>
    <t>Dựa vào ký tự đầu của Mã phòng</t>
  </si>
  <si>
    <t>Lầu 1 hay 2 là "đôi", lầu 3 là "đơn"</t>
  </si>
  <si>
    <t xml:space="preserve">Máy lạnh </t>
  </si>
  <si>
    <t>Toàn bộ dãy "A" và lầu 2 dãy "B", đánh dấu "X" , không thì bỏ trống</t>
  </si>
  <si>
    <t xml:space="preserve">Phòng nào thuộc dãy "A" hay "B" và không có máy lạnh thì đánh dấu "X", không thì bỏ trống </t>
  </si>
  <si>
    <t>* các phòng lầu 1, dãy "A" hay "B" thì hạng I</t>
  </si>
  <si>
    <t>* các phòng thuộc dãy "C" hay "B" có máy lạnh thì hạng "II"</t>
  </si>
  <si>
    <t>* các phòng còn lại hạng "III"</t>
  </si>
  <si>
    <t>Tất cả các phòng đều có (đánh dấu "X") ngoại trừ hạng "III" và lầu 1</t>
  </si>
  <si>
    <t>Các phòng có Tivi và thuộc dãy "A"</t>
  </si>
  <si>
    <t>Dãy A : 25, dãy B : 20, dãy C : 18</t>
  </si>
  <si>
    <t>Tuy nhiên Đơn giá sẽ tăng giảm tùy theo hạng  (Hạng I : tăng 10%, hạng II tăng 5% so với giá trên)</t>
  </si>
  <si>
    <r>
      <rPr>
        <sz val="11"/>
        <color theme="1"/>
        <rFont val="Calibri"/>
      </rPr>
      <t xml:space="preserve">Nếu khách ở trong ngày 30/4 thi ghi  </t>
    </r>
    <r>
      <rPr>
        <b/>
        <i/>
        <sz val="11"/>
        <color rgb="FFFF0000"/>
        <rFont val="Calibri"/>
      </rPr>
      <t xml:space="preserve">" Tham quan" </t>
    </r>
    <r>
      <rPr>
        <sz val="11"/>
        <color theme="1"/>
        <rFont val="Calibri"/>
      </rPr>
      <t>ngược lại để trống.</t>
    </r>
  </si>
  <si>
    <t>LAB 3.2 - Thực hành sử dụng hàm SUM, hàm SUMPRODUCT, hàm SUMIF, hàm SUMIFS</t>
  </si>
  <si>
    <t>1.</t>
  </si>
  <si>
    <t>Quan sát bảng chiết khấu dưới đây:</t>
  </si>
  <si>
    <t>Bảng 2</t>
  </si>
  <si>
    <t>Bảng 1</t>
  </si>
  <si>
    <t>Chiết khấu</t>
  </si>
  <si>
    <t>BÁO CÁO TỔNG CHIẾT KHẤU THEO QUÝ</t>
  </si>
  <si>
    <t>Quý I</t>
  </si>
  <si>
    <t>Doanh thu các mặt hàng</t>
  </si>
  <si>
    <t>Quý II</t>
  </si>
  <si>
    <t>A</t>
  </si>
  <si>
    <t>B</t>
  </si>
  <si>
    <t>C</t>
  </si>
  <si>
    <t>Tổng chiết khấu</t>
  </si>
  <si>
    <t>Bảng 3</t>
  </si>
  <si>
    <t>Quý</t>
  </si>
  <si>
    <t>Tổng cộng</t>
  </si>
  <si>
    <t>BÁO CÁO PHÂN TÍCH TỔNG CHIẾT KHẤU THEO CHU KỲ</t>
  </si>
  <si>
    <t>Tháng 1</t>
  </si>
  <si>
    <t>Tháng thứ trong quý</t>
  </si>
  <si>
    <t>Tháng 2</t>
  </si>
  <si>
    <t>Tháng 3</t>
  </si>
  <si>
    <t>Tháng 4</t>
  </si>
  <si>
    <t>Tháng 5</t>
  </si>
  <si>
    <t>Tháng 6</t>
  </si>
  <si>
    <t>2.</t>
  </si>
  <si>
    <t>Dựa vào các hàm công thức đã được học, thực hiện các yêu cầu phía bên dưới:</t>
  </si>
  <si>
    <t>Tính tổng chiết khấu của từng tháng cho bảng 1</t>
  </si>
  <si>
    <t>Tính tổng cộng doanh thu của các mặt hàng và tổng chiết khấu (bảng 1)</t>
  </si>
  <si>
    <t>Tính "Báo cáo tổng chiết khấu theo quý" cho quý I và II (bảng 2)</t>
  </si>
  <si>
    <t>Tính và hoàn thiện  "Báo cáo tổng chiết khấu theo chu kỳ" (bảng 3)</t>
  </si>
  <si>
    <t>LAB 3.3 - Thực hành sử dụng hàm DSUM, hàm SUBTOTAL, hàm SUMSQ</t>
  </si>
  <si>
    <t>Thực hành sử dụng hàm DSUM</t>
  </si>
  <si>
    <t>Cho sẵn bảng chứng từ dưới đây:</t>
  </si>
  <si>
    <t>Ghi chú: Mã đầu là PT là chứng từ thu, PC là chứng từ chi</t>
  </si>
  <si>
    <t>Ngày chứng từ</t>
  </si>
  <si>
    <t>Số chứng từ</t>
  </si>
  <si>
    <t>Giá trị giao dịch</t>
  </si>
  <si>
    <t>PT-2014.12.003</t>
  </si>
  <si>
    <t>PC-2014.12.003</t>
  </si>
  <si>
    <t>PT-2014.12.002</t>
  </si>
  <si>
    <t>PT-2014.12.001</t>
  </si>
  <si>
    <t>PC-2014.12.002</t>
  </si>
  <si>
    <t>PC-2014.12.001</t>
  </si>
  <si>
    <t>Bằng kiến thức đã học, thực hiện các yêu cầu dưới đây</t>
  </si>
  <si>
    <t>Tính tổng giá trị giao dịch của phiếu thu phát sinh trong 1 ngày</t>
  </si>
  <si>
    <t>Tính tổng giá trị của các chứng từ có giá trị giao dịch lớn hơn 10 triệu đồng</t>
  </si>
  <si>
    <t>Thực hành hàm SUBTOTAL</t>
  </si>
  <si>
    <t xml:space="preserve">1. </t>
  </si>
  <si>
    <t>Cho bảng dữ liệu bên dưới</t>
  </si>
  <si>
    <t>Ngày tháng</t>
  </si>
  <si>
    <t>Khu vực</t>
  </si>
  <si>
    <t>Sản phẩm</t>
  </si>
  <si>
    <t>Doanh thu</t>
  </si>
  <si>
    <t>Bắc</t>
  </si>
  <si>
    <t>SP A</t>
  </si>
  <si>
    <t>Nam</t>
  </si>
  <si>
    <t>Trung</t>
  </si>
  <si>
    <t>SP B</t>
  </si>
  <si>
    <t>SP C</t>
  </si>
  <si>
    <t>SP D</t>
  </si>
  <si>
    <t>SP E</t>
  </si>
  <si>
    <t>SP H</t>
  </si>
  <si>
    <t>III/</t>
  </si>
  <si>
    <t>Thực hành hàm "SUMSQ"</t>
  </si>
  <si>
    <r>
      <rPr>
        <sz val="11"/>
        <color theme="1"/>
        <rFont val="Calibri"/>
      </rPr>
      <t xml:space="preserve">Cho bảng bên dưới, sử dụng công thức </t>
    </r>
    <r>
      <rPr>
        <b/>
        <sz val="11"/>
        <color theme="1"/>
        <rFont val="Calibri"/>
      </rPr>
      <t>SUMSQ</t>
    </r>
    <r>
      <rPr>
        <sz val="11"/>
        <color theme="1"/>
        <rFont val="Calibri"/>
      </rPr>
      <t xml:space="preserve"> để tính </t>
    </r>
    <r>
      <rPr>
        <b/>
        <sz val="11"/>
        <color theme="1"/>
        <rFont val="Calibri"/>
      </rPr>
      <t>"Sum of Numbers"</t>
    </r>
    <r>
      <rPr>
        <sz val="11"/>
        <color theme="1"/>
        <rFont val="Calibri"/>
      </rPr>
      <t xml:space="preserve"> của cột </t>
    </r>
    <r>
      <rPr>
        <b/>
        <sz val="11"/>
        <color theme="1"/>
        <rFont val="Calibri"/>
      </rPr>
      <t>"Numbers 1" và "Numbers 2"</t>
    </r>
  </si>
  <si>
    <t>Numbers 1</t>
  </si>
  <si>
    <t>Numbers 2</t>
  </si>
  <si>
    <t>Sum of Numbers</t>
  </si>
  <si>
    <t>LAB 3.4 - Thực hành sử dụng hàm MIN, MAX và AVERAGE</t>
  </si>
  <si>
    <t>Cho bảng dữ liệu sau:</t>
  </si>
  <si>
    <t>(Chú ý: Cột màu xanh là cột cần nhập công thức tính)</t>
  </si>
  <si>
    <t>KẾT QUẢ THI HỌC KỲ I</t>
  </si>
  <si>
    <t>Số báo danh</t>
  </si>
  <si>
    <t>Tên thí sinh</t>
  </si>
  <si>
    <t>Toán</t>
  </si>
  <si>
    <t xml:space="preserve">Lý </t>
  </si>
  <si>
    <t>Hóa</t>
  </si>
  <si>
    <t xml:space="preserve">Văn </t>
  </si>
  <si>
    <t xml:space="preserve">Sử </t>
  </si>
  <si>
    <t>Địa</t>
  </si>
  <si>
    <t>Điểm TB</t>
  </si>
  <si>
    <t>A01</t>
  </si>
  <si>
    <t>Thanh</t>
  </si>
  <si>
    <t>B01</t>
  </si>
  <si>
    <t>Le</t>
  </si>
  <si>
    <t>B02</t>
  </si>
  <si>
    <t>Viet</t>
  </si>
  <si>
    <t>C01</t>
  </si>
  <si>
    <t>Hoang</t>
  </si>
  <si>
    <t>D01</t>
  </si>
  <si>
    <t>Thy</t>
  </si>
  <si>
    <t>D02</t>
  </si>
  <si>
    <t>Thai</t>
  </si>
  <si>
    <t>Điểm thấp nhất</t>
  </si>
  <si>
    <t>Điểm cao nhất</t>
  </si>
  <si>
    <t>Bằng kiến thức đã học, thực hiện các yêu cầu bên dưới:</t>
  </si>
  <si>
    <t>Tính điểm trung bình của từng thí sinh và điền vào cột "Điểm TB"</t>
  </si>
  <si>
    <t>Tính điểm thấp nhất của từng môn học và điền vào hàng "Điểm thấp nhất"</t>
  </si>
  <si>
    <t>Tính điểm cao nhất của từng môn học và điền vào hàng "Điểm cao nhất"</t>
  </si>
  <si>
    <r>
      <t>A1</t>
    </r>
    <r>
      <rPr>
        <b/>
        <sz val="11"/>
        <color rgb="FFFF0000"/>
        <rFont val="Calibri"/>
      </rPr>
      <t>10</t>
    </r>
  </si>
  <si>
    <t>Tháng thứ</t>
  </si>
  <si>
    <t>Ngày</t>
  </si>
  <si>
    <t>PT*</t>
  </si>
  <si>
    <t>&gt;=10000000</t>
  </si>
  <si>
    <t>*06</t>
  </si>
  <si>
    <r>
      <t xml:space="preserve">Dựa vào kiến thức đã học về hàm </t>
    </r>
    <r>
      <rPr>
        <b/>
        <sz val="11"/>
        <color theme="1"/>
        <rFont val="Calibri"/>
      </rPr>
      <t>SUBTOTAL</t>
    </r>
    <r>
      <rPr>
        <sz val="11"/>
        <color theme="1"/>
        <rFont val="Calibri"/>
      </rPr>
      <t xml:space="preserve">, hãy tính </t>
    </r>
    <r>
      <rPr>
        <b/>
        <sz val="11"/>
        <color theme="1"/>
        <rFont val="Calibri"/>
      </rPr>
      <t>SUM</t>
    </r>
    <r>
      <rPr>
        <sz val="11"/>
        <color theme="1"/>
        <rFont val="Calibri"/>
      </rPr>
      <t xml:space="preserve"> doanh thu theo </t>
    </r>
    <r>
      <rPr>
        <b/>
        <sz val="11"/>
        <color theme="1"/>
        <rFont val="Calibri"/>
      </rPr>
      <t>SUBTOTAL</t>
    </r>
  </si>
  <si>
    <t>Doanh thu ngày 24</t>
  </si>
  <si>
    <t>Doanh thu ngày 25</t>
  </si>
  <si>
    <t>Doanh thu ngày 26</t>
  </si>
  <si>
    <t>Doanh thu ngày 27</t>
  </si>
  <si>
    <t>Doanh thu ngày 28</t>
  </si>
  <si>
    <t>Doanh thu ngày 29</t>
  </si>
  <si>
    <t>Tổng 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</si>
</sst>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??_);_(@_)"/>
    <numFmt numFmtId="165" formatCode="d\.m"/>
    <numFmt numFmtId="166" formatCode="_-* #,##0\ [$₫-42A]_-;\-* #,##0\ [$₫-42A]_-;_-* &quot;-&quot;\ [$₫-42A]_-;_-@"/>
    <numFmt numFmtId="167" formatCode="0.0"/>
    <numFmt numFmtId="168" formatCode="d/m/yyyy"/>
    <numFmt numFmtId="169" formatCode="_-[$$-409]* #,##0_ ;_-[$$-409]* \-#,##0\ ;_-[$$-409]* &quot;-&quot;??_ ;_-@_ "/>
    <numFmt numFmtId="170" formatCode="_-* #,##0\ [$₫-42A]_-;\-* #,##0\ [$₫-42A]_-;_-* &quot;-&quot;??\ [$₫-42A]_-;_-@_-"/>
  </numFmts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FF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sz val="11"/>
      <color rgb="FFFFFFFF"/>
      <name val="Calibri"/>
    </font>
    <font>
      <sz val="11"/>
      <color theme="0"/>
      <name val="Calibri"/>
    </font>
    <font>
      <b/>
      <sz val="11"/>
      <color rgb="FF1F3864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color theme="5"/>
      <name val="Calibri"/>
    </font>
    <font>
      <b/>
      <sz val="12"/>
      <color theme="1"/>
      <name val="Calibri"/>
    </font>
    <font>
      <sz val="12"/>
      <color theme="1"/>
      <name val="Calibri"/>
    </font>
    <font>
      <b/>
      <i/>
      <sz val="11"/>
      <color rgb="FFFF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1F3864"/>
      <name val="Calibri"/>
      <family val="2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ECECEC"/>
        <bgColor rgb="FFECECEC"/>
      </patternFill>
    </fill>
    <fill>
      <patternFill patternType="solid">
        <fgColor rgb="FF7F6000"/>
        <bgColor rgb="FF7F6000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3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14" fontId="1" fillId="0" borderId="7" xfId="0" applyNumberFormat="1" applyFont="1" applyBorder="1"/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/>
    <xf numFmtId="0" fontId="1" fillId="0" borderId="7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14" fontId="7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5" borderId="11" xfId="0" applyFont="1" applyFill="1" applyBorder="1"/>
    <xf numFmtId="0" fontId="8" fillId="5" borderId="12" xfId="0" applyFont="1" applyFill="1" applyBorder="1"/>
    <xf numFmtId="0" fontId="8" fillId="5" borderId="13" xfId="0" applyFont="1" applyFill="1" applyBorder="1" applyAlignment="1">
      <alignment horizontal="right"/>
    </xf>
    <xf numFmtId="14" fontId="1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right"/>
    </xf>
    <xf numFmtId="9" fontId="1" fillId="6" borderId="14" xfId="0" applyNumberFormat="1" applyFont="1" applyFill="1" applyBorder="1"/>
    <xf numFmtId="9" fontId="1" fillId="6" borderId="14" xfId="0" applyNumberFormat="1" applyFont="1" applyFill="1" applyBorder="1" applyAlignment="1">
      <alignment horizontal="right"/>
    </xf>
    <xf numFmtId="0" fontId="2" fillId="0" borderId="7" xfId="0" applyFont="1" applyBorder="1"/>
    <xf numFmtId="0" fontId="1" fillId="8" borderId="14" xfId="0" applyFont="1" applyFill="1" applyBorder="1" applyAlignment="1">
      <alignment horizontal="center" vertical="center"/>
    </xf>
    <xf numFmtId="14" fontId="1" fillId="8" borderId="14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right"/>
    </xf>
    <xf numFmtId="164" fontId="10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9" borderId="20" xfId="0" applyFont="1" applyFill="1" applyBorder="1" applyAlignment="1">
      <alignment horizontal="center"/>
    </xf>
    <xf numFmtId="165" fontId="1" fillId="0" borderId="0" xfId="0" applyNumberFormat="1" applyFont="1"/>
    <xf numFmtId="0" fontId="9" fillId="3" borderId="7" xfId="0" applyFont="1" applyFill="1" applyBorder="1"/>
    <xf numFmtId="166" fontId="1" fillId="0" borderId="7" xfId="0" applyNumberFormat="1" applyFont="1" applyBorder="1"/>
    <xf numFmtId="167" fontId="1" fillId="0" borderId="0" xfId="0" applyNumberFormat="1" applyFont="1"/>
    <xf numFmtId="0" fontId="12" fillId="10" borderId="7" xfId="0" applyFont="1" applyFill="1" applyBorder="1"/>
    <xf numFmtId="0" fontId="12" fillId="10" borderId="13" xfId="0" applyFont="1" applyFill="1" applyBorder="1"/>
    <xf numFmtId="168" fontId="13" fillId="0" borderId="19" xfId="0" applyNumberFormat="1" applyFont="1" applyBorder="1" applyAlignment="1">
      <alignment horizontal="right"/>
    </xf>
    <xf numFmtId="0" fontId="13" fillId="0" borderId="21" xfId="0" applyFont="1" applyBorder="1"/>
    <xf numFmtId="4" fontId="13" fillId="0" borderId="21" xfId="0" applyNumberFormat="1" applyFont="1" applyBorder="1" applyAlignment="1">
      <alignment horizontal="right"/>
    </xf>
    <xf numFmtId="0" fontId="2" fillId="11" borderId="7" xfId="0" applyFont="1" applyFill="1" applyBorder="1"/>
    <xf numFmtId="0" fontId="14" fillId="0" borderId="7" xfId="0" applyFont="1" applyBorder="1" applyAlignment="1">
      <alignment horizontal="center"/>
    </xf>
    <xf numFmtId="0" fontId="2" fillId="12" borderId="7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vertical="center"/>
    </xf>
    <xf numFmtId="0" fontId="14" fillId="13" borderId="7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169" fontId="10" fillId="0" borderId="7" xfId="0" applyNumberFormat="1" applyFont="1" applyBorder="1" applyAlignment="1">
      <alignment horizontal="center"/>
    </xf>
    <xf numFmtId="0" fontId="19" fillId="0" borderId="0" xfId="0" applyFont="1"/>
    <xf numFmtId="0" fontId="1" fillId="0" borderId="17" xfId="0" applyFont="1" applyBorder="1"/>
    <xf numFmtId="0" fontId="19" fillId="0" borderId="22" xfId="0" applyFont="1" applyBorder="1"/>
    <xf numFmtId="0" fontId="1" fillId="0" borderId="22" xfId="0" applyFont="1" applyBorder="1"/>
    <xf numFmtId="0" fontId="19" fillId="14" borderId="22" xfId="0" applyFont="1" applyFill="1" applyBorder="1"/>
    <xf numFmtId="0" fontId="2" fillId="15" borderId="7" xfId="0" applyFont="1" applyFill="1" applyBorder="1"/>
    <xf numFmtId="164" fontId="10" fillId="15" borderId="7" xfId="0" applyNumberFormat="1" applyFont="1" applyFill="1" applyBorder="1" applyAlignment="1">
      <alignment horizontal="center"/>
    </xf>
    <xf numFmtId="0" fontId="20" fillId="15" borderId="17" xfId="0" applyFont="1" applyFill="1" applyBorder="1"/>
    <xf numFmtId="0" fontId="20" fillId="14" borderId="22" xfId="0" applyFont="1" applyFill="1" applyBorder="1"/>
    <xf numFmtId="0" fontId="9" fillId="3" borderId="17" xfId="0" applyFont="1" applyFill="1" applyBorder="1" applyAlignment="1">
      <alignment horizontal="right"/>
    </xf>
    <xf numFmtId="14" fontId="1" fillId="0" borderId="17" xfId="0" applyNumberFormat="1" applyFont="1" applyBorder="1"/>
    <xf numFmtId="0" fontId="19" fillId="16" borderId="22" xfId="0" applyFont="1" applyFill="1" applyBorder="1"/>
    <xf numFmtId="0" fontId="21" fillId="0" borderId="22" xfId="0" applyFont="1" applyBorder="1"/>
    <xf numFmtId="170" fontId="19" fillId="0" borderId="22" xfId="0" applyNumberFormat="1" applyFont="1" applyBorder="1"/>
    <xf numFmtId="0" fontId="22" fillId="3" borderId="7" xfId="0" applyFont="1" applyFill="1" applyBorder="1"/>
    <xf numFmtId="0" fontId="12" fillId="10" borderId="22" xfId="0" applyFont="1" applyFill="1" applyBorder="1"/>
    <xf numFmtId="168" fontId="13" fillId="0" borderId="22" xfId="0" applyNumberFormat="1" applyFont="1" applyBorder="1" applyAlignment="1">
      <alignment horizontal="right"/>
    </xf>
    <xf numFmtId="0" fontId="13" fillId="0" borderId="22" xfId="0" applyFont="1" applyBorder="1"/>
    <xf numFmtId="0" fontId="19" fillId="17" borderId="22" xfId="0" applyFont="1" applyFill="1" applyBorder="1"/>
    <xf numFmtId="0" fontId="1" fillId="17" borderId="22" xfId="0" applyFont="1" applyFill="1" applyBorder="1"/>
    <xf numFmtId="0" fontId="19" fillId="18" borderId="0" xfId="0" applyFont="1" applyFill="1"/>
    <xf numFmtId="0" fontId="1" fillId="18" borderId="0" xfId="0" applyFont="1" applyFill="1"/>
    <xf numFmtId="2" fontId="1" fillId="18" borderId="0" xfId="0" applyNumberFormat="1" applyFont="1" applyFill="1"/>
    <xf numFmtId="2" fontId="1" fillId="17" borderId="22" xfId="0" applyNumberFormat="1" applyFont="1" applyFill="1" applyBorder="1"/>
    <xf numFmtId="2" fontId="13" fillId="0" borderId="22" xfId="0" applyNumberFormat="1" applyFont="1" applyBorder="1" applyAlignment="1">
      <alignment horizontal="right"/>
    </xf>
    <xf numFmtId="2" fontId="14" fillId="13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4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1" fillId="7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2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1" fillId="14" borderId="23" xfId="0" applyFont="1" applyFill="1" applyBorder="1" applyAlignment="1">
      <alignment horizontal="center" wrapText="1"/>
    </xf>
    <xf numFmtId="0" fontId="1" fillId="14" borderId="24" xfId="0" applyFont="1" applyFill="1" applyBorder="1" applyAlignment="1">
      <alignment horizontal="center" wrapText="1"/>
    </xf>
    <xf numFmtId="0" fontId="1" fillId="14" borderId="25" xfId="0" applyFont="1" applyFill="1" applyBorder="1" applyAlignment="1">
      <alignment horizontal="center" wrapText="1"/>
    </xf>
    <xf numFmtId="0" fontId="19" fillId="14" borderId="23" xfId="0" applyFont="1" applyFill="1" applyBorder="1" applyAlignment="1">
      <alignment wrapText="1"/>
    </xf>
    <xf numFmtId="0" fontId="19" fillId="14" borderId="24" xfId="0" applyFont="1" applyFill="1" applyBorder="1" applyAlignment="1">
      <alignment wrapText="1"/>
    </xf>
    <xf numFmtId="0" fontId="19" fillId="14" borderId="25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vertical="center"/>
    </xf>
    <xf numFmtId="0" fontId="15" fillId="12" borderId="15" xfId="0" applyFont="1" applyFill="1" applyBorder="1" applyAlignment="1">
      <alignment horizontal="center" vertical="center" wrapText="1"/>
    </xf>
    <xf numFmtId="0" fontId="1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23</xdr:row>
      <xdr:rowOff>47625</xdr:rowOff>
    </xdr:from>
    <xdr:ext cx="885825" cy="2790825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12" workbookViewId="0">
      <selection activeCell="N15" sqref="N15"/>
    </sheetView>
  </sheetViews>
  <sheetFormatPr defaultColWidth="14.44140625" defaultRowHeight="15" customHeight="1" x14ac:dyDescent="0.3"/>
  <cols>
    <col min="1" max="2" width="8.88671875" customWidth="1"/>
    <col min="3" max="3" width="12.5546875" customWidth="1"/>
    <col min="4" max="4" width="10.33203125" customWidth="1"/>
    <col min="5" max="5" width="12.88671875" customWidth="1"/>
    <col min="6" max="6" width="8.88671875" customWidth="1"/>
    <col min="7" max="7" width="12.44140625" customWidth="1"/>
    <col min="8" max="8" width="12" customWidth="1"/>
    <col min="9" max="9" width="11.5546875" customWidth="1"/>
    <col min="10" max="13" width="8.88671875" customWidth="1"/>
    <col min="14" max="14" width="10" bestFit="1" customWidth="1"/>
    <col min="15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2" t="s">
        <v>1</v>
      </c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5" t="s">
        <v>152</v>
      </c>
      <c r="C8" s="6">
        <v>44474</v>
      </c>
      <c r="D8" s="7">
        <f>VALUE(RIGHT(B8,2))</f>
        <v>10</v>
      </c>
      <c r="E8" s="8">
        <f>VALUE(MID(B8,2,1))</f>
        <v>1</v>
      </c>
      <c r="F8" s="9" t="str">
        <f>LEFT(B8,1)</f>
        <v>A</v>
      </c>
      <c r="G8" s="9" t="str">
        <f>IF(OR(E8=1,E8=2),"đôi","đơn")</f>
        <v>đôi</v>
      </c>
      <c r="H8" s="9" t="str">
        <f>IF(OR(F8="A",AND(F8="B",E8=2)),"x","")</f>
        <v>x</v>
      </c>
      <c r="I8" s="9" t="str">
        <f>IF(AND(OR(F8="A",F8="B"),H8=""),"x","")</f>
        <v/>
      </c>
      <c r="J8" s="9" t="str">
        <f>IF(AND(E8=1,OR(F8="A",F8="B")),"Hạng I",IF(AND(OR(F8="B",F8="C"),H8="x"),"Hạng II","Hạng III"))</f>
        <v>Hạng I</v>
      </c>
      <c r="K8" s="9" t="str">
        <f>IF(AND(J8="Hạng III",E8=1),"","x")</f>
        <v>x</v>
      </c>
      <c r="L8" s="9" t="str">
        <f>IF(AND(K8="x",F8="A"),"x","")</f>
        <v>x</v>
      </c>
      <c r="M8" s="9">
        <f>IF(F8="A",25,IF(F8="B",20,18))*IF(J8="Hạng I",110%,IF(J8="Hạng II",105%,100%))</f>
        <v>27.500000000000004</v>
      </c>
      <c r="N8" s="9" t="str">
        <f>IF(AND(MONTH(C8)=4,DAY(C8)=30),"Tham quan","")</f>
        <v/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5" t="s">
        <v>16</v>
      </c>
      <c r="C9" s="6">
        <v>44484</v>
      </c>
      <c r="D9" s="7">
        <f t="shared" ref="D9:D21" si="0">VALUE(RIGHT(B9,2))</f>
        <v>22</v>
      </c>
      <c r="E9" s="8">
        <f t="shared" ref="E9:E21" si="1">VALUE(MID(B9,2,1))</f>
        <v>1</v>
      </c>
      <c r="F9" s="9" t="str">
        <f t="shared" ref="F9:F21" si="2">LEFT(B9,1)</f>
        <v>A</v>
      </c>
      <c r="G9" s="9" t="str">
        <f t="shared" ref="G9:G21" si="3">IF(OR(E9=1,E9=2),"đôi","đơn")</f>
        <v>đôi</v>
      </c>
      <c r="H9" s="9" t="str">
        <f t="shared" ref="H9:H21" si="4">IF(OR(F9="A",AND(F9="B",E9=2)),"x","")</f>
        <v>x</v>
      </c>
      <c r="I9" s="9" t="str">
        <f t="shared" ref="I9:I21" si="5">IF(AND(OR(F9="A",F9="B"),H9=""),"x","")</f>
        <v/>
      </c>
      <c r="J9" s="9" t="str">
        <f t="shared" ref="J9:J21" si="6">IF(AND(E9=1,OR(F9="A",F9="B")),"Hạng I",IF(AND(OR(F9="B",F9="C"),H9="x"),"Hạng II","Hạng III"))</f>
        <v>Hạng I</v>
      </c>
      <c r="K9" s="9" t="str">
        <f t="shared" ref="K9:K21" si="7">IF(AND(J9="Hạng III",E9=1),"","x")</f>
        <v>x</v>
      </c>
      <c r="L9" s="9" t="str">
        <f t="shared" ref="L9:L21" si="8">IF(AND(K9="x",F9="A"),"x","")</f>
        <v>x</v>
      </c>
      <c r="M9" s="9">
        <f t="shared" ref="M9:M21" si="9">IF(F9="A",25,IF(F9="B",20,18))*IF(J9="Hạng I",110%,IF(J9="Hạng II",105%,100%))</f>
        <v>27.500000000000004</v>
      </c>
      <c r="N9" s="9" t="str">
        <f t="shared" ref="N9:N21" si="10">IF(AND(MONTH(C9)=4,DAY(C9)=30),"Tham quan","")</f>
        <v/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5" t="s">
        <v>17</v>
      </c>
      <c r="C10" s="6">
        <v>44447</v>
      </c>
      <c r="D10" s="7">
        <f t="shared" si="0"/>
        <v>21</v>
      </c>
      <c r="E10" s="8">
        <f t="shared" si="1"/>
        <v>1</v>
      </c>
      <c r="F10" s="9" t="str">
        <f t="shared" si="2"/>
        <v>B</v>
      </c>
      <c r="G10" s="9" t="str">
        <f t="shared" si="3"/>
        <v>đôi</v>
      </c>
      <c r="H10" s="9" t="str">
        <f t="shared" si="4"/>
        <v/>
      </c>
      <c r="I10" s="9" t="str">
        <f t="shared" si="5"/>
        <v>x</v>
      </c>
      <c r="J10" s="9" t="str">
        <f t="shared" si="6"/>
        <v>Hạng I</v>
      </c>
      <c r="K10" s="9" t="str">
        <f t="shared" si="7"/>
        <v>x</v>
      </c>
      <c r="L10" s="9" t="str">
        <f t="shared" si="8"/>
        <v/>
      </c>
      <c r="M10" s="9">
        <f t="shared" si="9"/>
        <v>22</v>
      </c>
      <c r="N10" s="9" t="str">
        <f t="shared" si="10"/>
        <v/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5" t="s">
        <v>18</v>
      </c>
      <c r="C11" s="6">
        <v>44489</v>
      </c>
      <c r="D11" s="7">
        <f t="shared" si="0"/>
        <v>8</v>
      </c>
      <c r="E11" s="8">
        <f t="shared" si="1"/>
        <v>3</v>
      </c>
      <c r="F11" s="9" t="str">
        <f t="shared" si="2"/>
        <v>C</v>
      </c>
      <c r="G11" s="9" t="str">
        <f t="shared" si="3"/>
        <v>đơn</v>
      </c>
      <c r="H11" s="9" t="str">
        <f t="shared" si="4"/>
        <v/>
      </c>
      <c r="I11" s="9" t="str">
        <f t="shared" si="5"/>
        <v/>
      </c>
      <c r="J11" s="9" t="str">
        <f t="shared" si="6"/>
        <v>Hạng III</v>
      </c>
      <c r="K11" s="9" t="str">
        <f t="shared" si="7"/>
        <v>x</v>
      </c>
      <c r="L11" s="9" t="str">
        <f t="shared" si="8"/>
        <v/>
      </c>
      <c r="M11" s="9">
        <f t="shared" si="9"/>
        <v>18</v>
      </c>
      <c r="N11" s="9" t="str">
        <f t="shared" si="10"/>
        <v/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5" t="s">
        <v>19</v>
      </c>
      <c r="C12" s="6">
        <v>44471</v>
      </c>
      <c r="D12" s="7">
        <f t="shared" si="0"/>
        <v>15</v>
      </c>
      <c r="E12" s="8">
        <f t="shared" si="1"/>
        <v>1</v>
      </c>
      <c r="F12" s="9" t="str">
        <f t="shared" si="2"/>
        <v>C</v>
      </c>
      <c r="G12" s="9" t="str">
        <f t="shared" si="3"/>
        <v>đôi</v>
      </c>
      <c r="H12" s="9" t="str">
        <f t="shared" si="4"/>
        <v/>
      </c>
      <c r="I12" s="9" t="str">
        <f t="shared" si="5"/>
        <v/>
      </c>
      <c r="J12" s="9" t="str">
        <f t="shared" si="6"/>
        <v>Hạng III</v>
      </c>
      <c r="K12" s="9" t="str">
        <f t="shared" si="7"/>
        <v/>
      </c>
      <c r="L12" s="9" t="str">
        <f t="shared" si="8"/>
        <v/>
      </c>
      <c r="M12" s="9">
        <f t="shared" si="9"/>
        <v>18</v>
      </c>
      <c r="N12" s="9" t="str">
        <f t="shared" si="10"/>
        <v/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5" t="s">
        <v>20</v>
      </c>
      <c r="C13" s="6">
        <v>44463</v>
      </c>
      <c r="D13" s="7">
        <f t="shared" si="0"/>
        <v>14</v>
      </c>
      <c r="E13" s="8">
        <f t="shared" si="1"/>
        <v>2</v>
      </c>
      <c r="F13" s="9" t="str">
        <f t="shared" si="2"/>
        <v>A</v>
      </c>
      <c r="G13" s="9" t="str">
        <f t="shared" si="3"/>
        <v>đôi</v>
      </c>
      <c r="H13" s="9" t="str">
        <f t="shared" si="4"/>
        <v>x</v>
      </c>
      <c r="I13" s="9" t="str">
        <f t="shared" si="5"/>
        <v/>
      </c>
      <c r="J13" s="9" t="str">
        <f t="shared" si="6"/>
        <v>Hạng III</v>
      </c>
      <c r="K13" s="9" t="str">
        <f t="shared" si="7"/>
        <v>x</v>
      </c>
      <c r="L13" s="9" t="str">
        <f t="shared" si="8"/>
        <v>x</v>
      </c>
      <c r="M13" s="9">
        <f t="shared" si="9"/>
        <v>25</v>
      </c>
      <c r="N13" s="9" t="str">
        <f t="shared" si="10"/>
        <v/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5" t="s">
        <v>21</v>
      </c>
      <c r="C14" s="6">
        <v>44413</v>
      </c>
      <c r="D14" s="7">
        <f t="shared" si="0"/>
        <v>23</v>
      </c>
      <c r="E14" s="8">
        <f t="shared" si="1"/>
        <v>2</v>
      </c>
      <c r="F14" s="9" t="str">
        <f t="shared" si="2"/>
        <v>B</v>
      </c>
      <c r="G14" s="9" t="str">
        <f t="shared" si="3"/>
        <v>đôi</v>
      </c>
      <c r="H14" s="9" t="str">
        <f t="shared" si="4"/>
        <v>x</v>
      </c>
      <c r="I14" s="9" t="str">
        <f t="shared" si="5"/>
        <v/>
      </c>
      <c r="J14" s="9" t="str">
        <f t="shared" si="6"/>
        <v>Hạng II</v>
      </c>
      <c r="K14" s="9" t="str">
        <f t="shared" si="7"/>
        <v>x</v>
      </c>
      <c r="L14" s="9" t="str">
        <f t="shared" si="8"/>
        <v/>
      </c>
      <c r="M14" s="9">
        <f t="shared" si="9"/>
        <v>21</v>
      </c>
      <c r="N14" s="9" t="str">
        <f t="shared" si="10"/>
        <v/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5" t="s">
        <v>22</v>
      </c>
      <c r="C15" s="6">
        <v>44316</v>
      </c>
      <c r="D15" s="7">
        <f t="shared" si="0"/>
        <v>25</v>
      </c>
      <c r="E15" s="8">
        <f t="shared" si="1"/>
        <v>3</v>
      </c>
      <c r="F15" s="9" t="str">
        <f t="shared" si="2"/>
        <v>A</v>
      </c>
      <c r="G15" s="9" t="str">
        <f t="shared" si="3"/>
        <v>đơn</v>
      </c>
      <c r="H15" s="9" t="str">
        <f t="shared" si="4"/>
        <v>x</v>
      </c>
      <c r="I15" s="9" t="str">
        <f t="shared" si="5"/>
        <v/>
      </c>
      <c r="J15" s="9" t="str">
        <f t="shared" si="6"/>
        <v>Hạng III</v>
      </c>
      <c r="K15" s="9" t="str">
        <f t="shared" si="7"/>
        <v>x</v>
      </c>
      <c r="L15" s="9" t="str">
        <f t="shared" si="8"/>
        <v>x</v>
      </c>
      <c r="M15" s="9">
        <f t="shared" si="9"/>
        <v>25</v>
      </c>
      <c r="N15" s="9" t="str">
        <f t="shared" si="10"/>
        <v>Tham quan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5" t="s">
        <v>23</v>
      </c>
      <c r="C16" s="6">
        <v>44201</v>
      </c>
      <c r="D16" s="7">
        <f t="shared" si="0"/>
        <v>11</v>
      </c>
      <c r="E16" s="8">
        <f t="shared" si="1"/>
        <v>3</v>
      </c>
      <c r="F16" s="9" t="str">
        <f t="shared" si="2"/>
        <v>B</v>
      </c>
      <c r="G16" s="9" t="str">
        <f t="shared" si="3"/>
        <v>đơn</v>
      </c>
      <c r="H16" s="9" t="str">
        <f t="shared" si="4"/>
        <v/>
      </c>
      <c r="I16" s="9" t="str">
        <f t="shared" si="5"/>
        <v>x</v>
      </c>
      <c r="J16" s="9" t="str">
        <f t="shared" si="6"/>
        <v>Hạng III</v>
      </c>
      <c r="K16" s="9" t="str">
        <f t="shared" si="7"/>
        <v>x</v>
      </c>
      <c r="L16" s="9" t="str">
        <f t="shared" si="8"/>
        <v/>
      </c>
      <c r="M16" s="9">
        <f t="shared" si="9"/>
        <v>20</v>
      </c>
      <c r="N16" s="9" t="str">
        <f t="shared" si="10"/>
        <v/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5" t="s">
        <v>24</v>
      </c>
      <c r="C17" s="6">
        <v>44314</v>
      </c>
      <c r="D17" s="7">
        <f t="shared" si="0"/>
        <v>28</v>
      </c>
      <c r="E17" s="8">
        <f t="shared" si="1"/>
        <v>1</v>
      </c>
      <c r="F17" s="9" t="str">
        <f t="shared" si="2"/>
        <v>C</v>
      </c>
      <c r="G17" s="9" t="str">
        <f t="shared" si="3"/>
        <v>đôi</v>
      </c>
      <c r="H17" s="9" t="str">
        <f t="shared" si="4"/>
        <v/>
      </c>
      <c r="I17" s="9" t="str">
        <f t="shared" si="5"/>
        <v/>
      </c>
      <c r="J17" s="9" t="str">
        <f t="shared" si="6"/>
        <v>Hạng III</v>
      </c>
      <c r="K17" s="9" t="str">
        <f t="shared" si="7"/>
        <v/>
      </c>
      <c r="L17" s="9" t="str">
        <f t="shared" si="8"/>
        <v/>
      </c>
      <c r="M17" s="9">
        <f t="shared" si="9"/>
        <v>18</v>
      </c>
      <c r="N17" s="9" t="str">
        <f t="shared" si="10"/>
        <v/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5" t="s">
        <v>25</v>
      </c>
      <c r="C18" s="6">
        <v>44321</v>
      </c>
      <c r="D18" s="7">
        <f t="shared" si="0"/>
        <v>19</v>
      </c>
      <c r="E18" s="8">
        <f t="shared" si="1"/>
        <v>1</v>
      </c>
      <c r="F18" s="9" t="str">
        <f t="shared" si="2"/>
        <v>A</v>
      </c>
      <c r="G18" s="9" t="str">
        <f t="shared" si="3"/>
        <v>đôi</v>
      </c>
      <c r="H18" s="9" t="str">
        <f t="shared" si="4"/>
        <v>x</v>
      </c>
      <c r="I18" s="9" t="str">
        <f t="shared" si="5"/>
        <v/>
      </c>
      <c r="J18" s="9" t="str">
        <f t="shared" si="6"/>
        <v>Hạng I</v>
      </c>
      <c r="K18" s="9" t="str">
        <f t="shared" si="7"/>
        <v>x</v>
      </c>
      <c r="L18" s="9" t="str">
        <f t="shared" si="8"/>
        <v>x</v>
      </c>
      <c r="M18" s="9">
        <f t="shared" si="9"/>
        <v>27.500000000000004</v>
      </c>
      <c r="N18" s="9" t="str">
        <f t="shared" si="10"/>
        <v/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5" t="s">
        <v>26</v>
      </c>
      <c r="C19" s="6">
        <v>44263</v>
      </c>
      <c r="D19" s="7">
        <f t="shared" si="0"/>
        <v>6</v>
      </c>
      <c r="E19" s="8">
        <f t="shared" si="1"/>
        <v>2</v>
      </c>
      <c r="F19" s="9" t="str">
        <f t="shared" si="2"/>
        <v>B</v>
      </c>
      <c r="G19" s="9" t="str">
        <f t="shared" si="3"/>
        <v>đôi</v>
      </c>
      <c r="H19" s="9" t="str">
        <f t="shared" si="4"/>
        <v>x</v>
      </c>
      <c r="I19" s="9" t="str">
        <f t="shared" si="5"/>
        <v/>
      </c>
      <c r="J19" s="9" t="str">
        <f t="shared" si="6"/>
        <v>Hạng II</v>
      </c>
      <c r="K19" s="9" t="str">
        <f t="shared" si="7"/>
        <v>x</v>
      </c>
      <c r="L19" s="9" t="str">
        <f t="shared" si="8"/>
        <v/>
      </c>
      <c r="M19" s="9">
        <f t="shared" si="9"/>
        <v>21</v>
      </c>
      <c r="N19" s="9" t="str">
        <f t="shared" si="10"/>
        <v/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5" t="s">
        <v>27</v>
      </c>
      <c r="C20" s="6">
        <v>44433</v>
      </c>
      <c r="D20" s="7">
        <f t="shared" si="0"/>
        <v>21</v>
      </c>
      <c r="E20" s="8">
        <f t="shared" si="1"/>
        <v>2</v>
      </c>
      <c r="F20" s="9" t="str">
        <f t="shared" si="2"/>
        <v>A</v>
      </c>
      <c r="G20" s="9" t="str">
        <f t="shared" si="3"/>
        <v>đôi</v>
      </c>
      <c r="H20" s="9" t="str">
        <f t="shared" si="4"/>
        <v>x</v>
      </c>
      <c r="I20" s="9" t="str">
        <f t="shared" si="5"/>
        <v/>
      </c>
      <c r="J20" s="9" t="str">
        <f t="shared" si="6"/>
        <v>Hạng III</v>
      </c>
      <c r="K20" s="9" t="str">
        <f t="shared" si="7"/>
        <v>x</v>
      </c>
      <c r="L20" s="9" t="str">
        <f t="shared" si="8"/>
        <v>x</v>
      </c>
      <c r="M20" s="9">
        <f t="shared" si="9"/>
        <v>25</v>
      </c>
      <c r="N20" s="9" t="str">
        <f t="shared" si="10"/>
        <v/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5" t="s">
        <v>28</v>
      </c>
      <c r="C21" s="6">
        <v>44345</v>
      </c>
      <c r="D21" s="7">
        <f t="shared" si="0"/>
        <v>8</v>
      </c>
      <c r="E21" s="8">
        <f t="shared" si="1"/>
        <v>1</v>
      </c>
      <c r="F21" s="9" t="str">
        <f t="shared" si="2"/>
        <v>B</v>
      </c>
      <c r="G21" s="9" t="str">
        <f t="shared" si="3"/>
        <v>đôi</v>
      </c>
      <c r="H21" s="9" t="str">
        <f t="shared" si="4"/>
        <v/>
      </c>
      <c r="I21" s="9" t="str">
        <f t="shared" si="5"/>
        <v>x</v>
      </c>
      <c r="J21" s="9" t="str">
        <f t="shared" si="6"/>
        <v>Hạng I</v>
      </c>
      <c r="K21" s="9" t="str">
        <f t="shared" si="7"/>
        <v>x</v>
      </c>
      <c r="L21" s="9" t="str">
        <f t="shared" si="8"/>
        <v/>
      </c>
      <c r="M21" s="9">
        <f t="shared" si="9"/>
        <v>22</v>
      </c>
      <c r="N21" s="9" t="str">
        <f t="shared" si="10"/>
        <v/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0" t="s">
        <v>29</v>
      </c>
      <c r="F22" s="11" t="s">
        <v>30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86" t="s">
        <v>31</v>
      </c>
      <c r="C23" s="87"/>
      <c r="D23" s="87"/>
      <c r="E23" s="11"/>
      <c r="F23" s="11" t="s">
        <v>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3">
        <v>37605</v>
      </c>
      <c r="D24" s="1"/>
      <c r="E24" s="11"/>
      <c r="F24" s="11" t="s">
        <v>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3">
        <v>37568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2" t="s">
        <v>34</v>
      </c>
      <c r="B26" s="1"/>
      <c r="C26" s="13">
        <v>37549</v>
      </c>
      <c r="D26" s="88" t="s">
        <v>35</v>
      </c>
      <c r="E26" s="89"/>
      <c r="F26" s="9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3">
        <v>37592</v>
      </c>
      <c r="D27" s="14">
        <v>1</v>
      </c>
      <c r="E27" s="3" t="s">
        <v>4</v>
      </c>
      <c r="F27" s="1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3"/>
      <c r="D28" s="14">
        <v>2</v>
      </c>
      <c r="E28" s="3" t="s">
        <v>5</v>
      </c>
      <c r="F28" s="1" t="s">
        <v>37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3">
        <v>37584</v>
      </c>
      <c r="D29" s="14">
        <v>3</v>
      </c>
      <c r="E29" s="3" t="s">
        <v>6</v>
      </c>
      <c r="F29" s="1" t="s">
        <v>38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3">
        <v>37534</v>
      </c>
      <c r="D30" s="14">
        <v>4</v>
      </c>
      <c r="E30" s="3" t="s">
        <v>7</v>
      </c>
      <c r="F30" s="1" t="s">
        <v>39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3">
        <v>37376</v>
      </c>
      <c r="D31" s="14">
        <v>5</v>
      </c>
      <c r="E31" s="3" t="s">
        <v>8</v>
      </c>
      <c r="F31" s="1" t="s">
        <v>40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3">
        <v>37261</v>
      </c>
      <c r="D32" s="14">
        <v>6</v>
      </c>
      <c r="E32" s="3" t="s">
        <v>41</v>
      </c>
      <c r="F32" s="1" t="s">
        <v>42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3">
        <v>37374</v>
      </c>
      <c r="D33" s="14">
        <v>7</v>
      </c>
      <c r="E33" s="3" t="s">
        <v>10</v>
      </c>
      <c r="F33" s="1" t="s">
        <v>43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3">
        <v>37442</v>
      </c>
      <c r="D34" s="14">
        <v>8</v>
      </c>
      <c r="E34" s="3" t="s">
        <v>11</v>
      </c>
      <c r="F34" s="1" t="s">
        <v>44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3">
        <v>37384</v>
      </c>
      <c r="D35" s="15"/>
      <c r="E35" s="10"/>
      <c r="F35" s="1" t="s">
        <v>45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3">
        <v>37554</v>
      </c>
      <c r="D36" s="15"/>
      <c r="E36" s="10"/>
      <c r="F36" s="1" t="s">
        <v>46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3">
        <v>37405</v>
      </c>
      <c r="D37" s="14">
        <v>9</v>
      </c>
      <c r="E37" s="3" t="s">
        <v>12</v>
      </c>
      <c r="F37" s="1" t="s">
        <v>47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4">
        <v>10</v>
      </c>
      <c r="E38" s="3" t="s">
        <v>13</v>
      </c>
      <c r="F38" s="1" t="s">
        <v>48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4">
        <v>11</v>
      </c>
      <c r="E39" s="3" t="s">
        <v>14</v>
      </c>
      <c r="F39" s="1" t="s">
        <v>49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4"/>
      <c r="E40" s="3"/>
      <c r="F40" s="1" t="s">
        <v>50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4">
        <v>12</v>
      </c>
      <c r="E41" s="3" t="s">
        <v>15</v>
      </c>
      <c r="F41" s="1" t="s">
        <v>51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3">
    <mergeCell ref="B2:N3"/>
    <mergeCell ref="B23:D23"/>
    <mergeCell ref="D26:F26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K15" sqref="K15"/>
    </sheetView>
  </sheetViews>
  <sheetFormatPr defaultColWidth="14.44140625" defaultRowHeight="15" customHeight="1" x14ac:dyDescent="0.3"/>
  <cols>
    <col min="1" max="1" width="9.21875" bestFit="1" customWidth="1"/>
    <col min="2" max="2" width="8.88671875" customWidth="1"/>
    <col min="3" max="3" width="12.5546875" customWidth="1"/>
    <col min="4" max="4" width="10.33203125" customWidth="1"/>
    <col min="5" max="5" width="12.88671875" customWidth="1"/>
    <col min="6" max="6" width="12.33203125" customWidth="1"/>
    <col min="7" max="7" width="12.44140625" customWidth="1"/>
    <col min="8" max="8" width="12" customWidth="1"/>
    <col min="9" max="9" width="11.5546875" customWidth="1"/>
    <col min="10" max="12" width="10.21875" bestFit="1" customWidth="1"/>
    <col min="13" max="14" width="8.88671875" customWidth="1"/>
    <col min="15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80" t="s">
        <v>52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2" t="s">
        <v>53</v>
      </c>
      <c r="B5" s="3" t="s">
        <v>54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1" t="s">
        <v>55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1" t="s">
        <v>56</v>
      </c>
      <c r="C7" s="1"/>
      <c r="D7" s="16" t="s">
        <v>57</v>
      </c>
      <c r="E7" s="17"/>
      <c r="F7" s="18"/>
      <c r="G7" s="1"/>
      <c r="H7" s="19"/>
      <c r="I7" s="20" t="s">
        <v>58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21"/>
      <c r="C8" s="1"/>
      <c r="D8" s="22">
        <v>0.05</v>
      </c>
      <c r="E8" s="23">
        <v>0.1</v>
      </c>
      <c r="F8" s="23">
        <v>0.2</v>
      </c>
      <c r="I8" s="24" t="s">
        <v>59</v>
      </c>
      <c r="J8" s="53">
        <f>SUMIF($B$12:$B$17,I8,$G$12:$G$17)</f>
        <v>3284.8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21"/>
      <c r="C9" s="1"/>
      <c r="D9" s="91" t="s">
        <v>60</v>
      </c>
      <c r="E9" s="92"/>
      <c r="F9" s="93"/>
      <c r="G9" s="1"/>
      <c r="I9" s="24" t="s">
        <v>61</v>
      </c>
      <c r="J9" s="53">
        <f>SUMIF($B$12:$B$17,I9,$G$12:$G$17)</f>
        <v>4951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21"/>
      <c r="C10" s="1"/>
      <c r="D10" s="25" t="s">
        <v>62</v>
      </c>
      <c r="E10" s="26" t="s">
        <v>63</v>
      </c>
      <c r="F10" s="25" t="s">
        <v>64</v>
      </c>
      <c r="G10" s="27" t="s">
        <v>65</v>
      </c>
      <c r="H10" s="19"/>
      <c r="I10" s="11" t="s">
        <v>66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62" t="s">
        <v>153</v>
      </c>
      <c r="B11" s="61" t="s">
        <v>67</v>
      </c>
      <c r="C11" s="59" t="s">
        <v>68</v>
      </c>
      <c r="D11" s="60">
        <f>SUM(D12:D17)</f>
        <v>14940</v>
      </c>
      <c r="E11" s="60">
        <f t="shared" ref="E11:G11" si="0">SUM(E12:E17)</f>
        <v>14890</v>
      </c>
      <c r="F11" s="60">
        <f t="shared" si="0"/>
        <v>29999</v>
      </c>
      <c r="G11" s="60">
        <f t="shared" si="0"/>
        <v>8235.7999999999993</v>
      </c>
      <c r="H11" s="19"/>
      <c r="I11" s="20" t="s">
        <v>69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57">
        <v>1</v>
      </c>
      <c r="B12" s="55" t="s">
        <v>59</v>
      </c>
      <c r="C12" s="9" t="s">
        <v>70</v>
      </c>
      <c r="D12" s="28">
        <v>2000</v>
      </c>
      <c r="E12" s="28">
        <v>1800</v>
      </c>
      <c r="F12" s="29">
        <v>2900</v>
      </c>
      <c r="G12" s="30">
        <f>SUMPRODUCT($D$8:$F$8,D12:F12)</f>
        <v>860</v>
      </c>
      <c r="H12" s="19"/>
      <c r="I12" s="94" t="s">
        <v>67</v>
      </c>
      <c r="J12" s="91" t="s">
        <v>71</v>
      </c>
      <c r="K12" s="92"/>
      <c r="L12" s="9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57">
        <v>2</v>
      </c>
      <c r="B13" s="55" t="s">
        <v>59</v>
      </c>
      <c r="C13" s="31" t="s">
        <v>72</v>
      </c>
      <c r="D13" s="29">
        <v>3200</v>
      </c>
      <c r="E13" s="29">
        <v>2500</v>
      </c>
      <c r="F13" s="29">
        <v>4300</v>
      </c>
      <c r="G13" s="30">
        <f t="shared" ref="G13:G17" si="1">SUMPRODUCT($D$8:$F$8,D13:F13)</f>
        <v>1270</v>
      </c>
      <c r="H13" s="21"/>
      <c r="I13" s="95"/>
      <c r="J13" s="32">
        <v>1</v>
      </c>
      <c r="K13" s="32">
        <v>2</v>
      </c>
      <c r="L13" s="32">
        <v>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57">
        <v>3</v>
      </c>
      <c r="B14" s="55" t="s">
        <v>59</v>
      </c>
      <c r="C14" s="31" t="s">
        <v>73</v>
      </c>
      <c r="D14" s="29">
        <v>2400</v>
      </c>
      <c r="E14" s="29">
        <v>2850</v>
      </c>
      <c r="F14" s="29">
        <v>3749</v>
      </c>
      <c r="G14" s="30">
        <f t="shared" si="1"/>
        <v>1154.8000000000002</v>
      </c>
      <c r="H14" s="21"/>
      <c r="I14" s="24" t="s">
        <v>59</v>
      </c>
      <c r="J14" s="53">
        <f>SUMIFS($G$12:$G$17,$B$12:$B$17,$I14,$A$12:$A$17,J$13)</f>
        <v>860</v>
      </c>
      <c r="K14" s="53">
        <f t="shared" ref="K14:L15" si="2">SUMIFS($G$12:$G$17,$B$12:$B$17,$I14,$A$12:$A$17,K$13)</f>
        <v>1270</v>
      </c>
      <c r="L14" s="53">
        <f t="shared" si="2"/>
        <v>1154.8000000000002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57">
        <v>1</v>
      </c>
      <c r="B15" s="55" t="s">
        <v>61</v>
      </c>
      <c r="C15" s="9" t="s">
        <v>74</v>
      </c>
      <c r="D15" s="28">
        <v>2800</v>
      </c>
      <c r="E15" s="28">
        <v>2700</v>
      </c>
      <c r="F15" s="28">
        <v>5900</v>
      </c>
      <c r="G15" s="30">
        <f t="shared" si="1"/>
        <v>1590</v>
      </c>
      <c r="H15" s="1"/>
      <c r="I15" s="24" t="s">
        <v>61</v>
      </c>
      <c r="J15" s="53">
        <f>SUMIFS($G$12:$G$17,$B$12:$B$17,$I15,$A$12:$A$17,J$13)</f>
        <v>1590</v>
      </c>
      <c r="K15" s="53">
        <f>SUMIFS($G$12:$G$17,$B$12:$B$17,$I15,$A$12:$A$17,K$13)</f>
        <v>1631.5</v>
      </c>
      <c r="L15" s="53">
        <f t="shared" si="2"/>
        <v>1729.5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57">
        <v>2</v>
      </c>
      <c r="B16" s="55" t="s">
        <v>61</v>
      </c>
      <c r="C16" s="31" t="s">
        <v>75</v>
      </c>
      <c r="D16" s="28">
        <v>2250</v>
      </c>
      <c r="E16" s="28">
        <v>2890</v>
      </c>
      <c r="F16" s="29">
        <v>6150</v>
      </c>
      <c r="G16" s="30">
        <f t="shared" si="1"/>
        <v>1631.5</v>
      </c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57">
        <v>3</v>
      </c>
      <c r="B17" s="55" t="s">
        <v>61</v>
      </c>
      <c r="C17" s="9" t="s">
        <v>76</v>
      </c>
      <c r="D17" s="29">
        <v>2290</v>
      </c>
      <c r="E17" s="29">
        <v>2150</v>
      </c>
      <c r="F17" s="29">
        <v>7000</v>
      </c>
      <c r="G17" s="30">
        <f t="shared" si="1"/>
        <v>1729.5</v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2" t="s">
        <v>77</v>
      </c>
      <c r="B19" s="3" t="s">
        <v>78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33">
        <v>44198</v>
      </c>
      <c r="B20" s="1" t="s">
        <v>79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33">
        <v>44229</v>
      </c>
      <c r="B21" s="1" t="s">
        <v>80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33">
        <v>44257</v>
      </c>
      <c r="B22" s="1" t="s">
        <v>81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33">
        <v>44288</v>
      </c>
      <c r="B23" s="1" t="s">
        <v>82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4">
    <mergeCell ref="B2:N3"/>
    <mergeCell ref="D9:F9"/>
    <mergeCell ref="I12:I13"/>
    <mergeCell ref="J12:L1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34" workbookViewId="0">
      <selection activeCell="F51" sqref="F51"/>
    </sheetView>
  </sheetViews>
  <sheetFormatPr defaultColWidth="14.44140625" defaultRowHeight="15" customHeight="1" x14ac:dyDescent="0.3"/>
  <cols>
    <col min="1" max="2" width="8.88671875" customWidth="1"/>
    <col min="3" max="3" width="13.6640625" customWidth="1"/>
    <col min="4" max="4" width="14" customWidth="1"/>
    <col min="5" max="5" width="15.33203125" customWidth="1"/>
    <col min="6" max="6" width="12.5546875" customWidth="1"/>
    <col min="7" max="7" width="12.44140625" customWidth="1"/>
    <col min="8" max="8" width="12" customWidth="1"/>
    <col min="9" max="9" width="16.21875" bestFit="1" customWidth="1"/>
    <col min="10" max="10" width="13.6640625" bestFit="1" customWidth="1"/>
    <col min="11" max="11" width="11.6640625" bestFit="1" customWidth="1"/>
    <col min="12" max="12" width="11.5546875" bestFit="1" customWidth="1"/>
    <col min="13" max="13" width="16.44140625" customWidth="1"/>
    <col min="14" max="14" width="17.33203125" customWidth="1"/>
    <col min="15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80" t="s">
        <v>83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2" t="s">
        <v>1</v>
      </c>
      <c r="B5" s="3" t="s">
        <v>84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2">
        <v>1</v>
      </c>
      <c r="B6" s="3" t="s">
        <v>85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1" t="s">
        <v>86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58" t="s">
        <v>154</v>
      </c>
      <c r="C8" s="63" t="s">
        <v>87</v>
      </c>
      <c r="D8" s="34" t="s">
        <v>88</v>
      </c>
      <c r="E8" s="68" t="s">
        <v>89</v>
      </c>
      <c r="F8" s="1"/>
      <c r="G8" s="1"/>
      <c r="H8" s="1"/>
      <c r="I8" s="1"/>
      <c r="J8" s="1"/>
      <c r="K8" s="1"/>
      <c r="L8" s="1"/>
      <c r="M8" s="5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57" t="str">
        <f>TEXT(C9,"yyyymmdd")</f>
        <v>20141206</v>
      </c>
      <c r="C9" s="64">
        <v>41979</v>
      </c>
      <c r="D9" s="9" t="s">
        <v>90</v>
      </c>
      <c r="E9" s="35">
        <v>2000000</v>
      </c>
      <c r="F9" s="1"/>
      <c r="G9" s="1"/>
      <c r="H9" s="1"/>
      <c r="I9" s="1"/>
      <c r="J9" s="1"/>
      <c r="K9" s="1"/>
      <c r="L9" s="1"/>
      <c r="M9" s="5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57" t="str">
        <f t="shared" ref="B10:B14" si="0">TEXT(C10,"yyyymmdd")</f>
        <v>20141206</v>
      </c>
      <c r="C10" s="64">
        <v>41979</v>
      </c>
      <c r="D10" s="9" t="s">
        <v>91</v>
      </c>
      <c r="E10" s="35">
        <v>2340000</v>
      </c>
      <c r="F10" s="1"/>
      <c r="G10" s="1"/>
      <c r="H10" s="65" t="s">
        <v>154</v>
      </c>
      <c r="I10" s="65" t="s">
        <v>88</v>
      </c>
      <c r="J10" s="65" t="s">
        <v>89</v>
      </c>
      <c r="K10" s="1"/>
      <c r="L10" s="1"/>
      <c r="M10" s="99" t="s">
        <v>97</v>
      </c>
      <c r="N10" s="96" t="s">
        <v>98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57" t="str">
        <f t="shared" si="0"/>
        <v>20141205</v>
      </c>
      <c r="C11" s="64">
        <v>41978</v>
      </c>
      <c r="D11" s="9" t="s">
        <v>92</v>
      </c>
      <c r="E11" s="35">
        <v>34500000</v>
      </c>
      <c r="F11" s="1"/>
      <c r="G11" s="1"/>
      <c r="H11" s="56" t="s">
        <v>157</v>
      </c>
      <c r="I11" s="67" t="s">
        <v>155</v>
      </c>
      <c r="J11" s="56" t="s">
        <v>156</v>
      </c>
      <c r="K11" s="1"/>
      <c r="L11" s="1"/>
      <c r="M11" s="100"/>
      <c r="N11" s="9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57" t="str">
        <f t="shared" si="0"/>
        <v>20141205</v>
      </c>
      <c r="C12" s="64">
        <v>41978</v>
      </c>
      <c r="D12" s="9" t="s">
        <v>93</v>
      </c>
      <c r="E12" s="35">
        <v>17580000</v>
      </c>
      <c r="F12" s="1"/>
      <c r="G12" s="1"/>
      <c r="H12" s="1"/>
      <c r="I12" s="1"/>
      <c r="J12" s="1"/>
      <c r="K12" s="1"/>
      <c r="L12" s="1"/>
      <c r="M12" s="100"/>
      <c r="N12" s="9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57" t="str">
        <f t="shared" si="0"/>
        <v>20141205</v>
      </c>
      <c r="C13" s="64">
        <v>41978</v>
      </c>
      <c r="D13" s="9" t="s">
        <v>94</v>
      </c>
      <c r="E13" s="35">
        <v>3287000</v>
      </c>
      <c r="F13" s="1"/>
      <c r="G13" s="1"/>
      <c r="H13" s="1"/>
      <c r="I13" s="1"/>
      <c r="J13" s="1"/>
      <c r="K13" s="1"/>
      <c r="L13" s="1"/>
      <c r="M13" s="101"/>
      <c r="N13" s="9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57" t="str">
        <f t="shared" si="0"/>
        <v>20141204</v>
      </c>
      <c r="C14" s="64">
        <v>41977</v>
      </c>
      <c r="D14" s="9" t="s">
        <v>95</v>
      </c>
      <c r="E14" s="35">
        <v>3467000</v>
      </c>
      <c r="F14" s="1"/>
      <c r="G14" s="1"/>
      <c r="H14" s="1"/>
      <c r="I14" s="1"/>
      <c r="J14" s="1"/>
      <c r="K14" s="1"/>
      <c r="L14" s="1"/>
      <c r="M14" s="66">
        <f>DSUM(B8:E14,E8,H10:I11)</f>
        <v>2000000</v>
      </c>
      <c r="N14" s="56">
        <f>DSUM(B8:E14,E8,J10:J11)</f>
        <v>52080000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2">
        <v>2</v>
      </c>
      <c r="B16" s="3" t="s">
        <v>96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36">
        <v>2.1</v>
      </c>
      <c r="B17" s="54" t="s">
        <v>97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36">
        <v>2.2000000000000002</v>
      </c>
      <c r="B18" s="54" t="s">
        <v>98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69" t="s">
        <v>102</v>
      </c>
      <c r="J19" s="69" t="s">
        <v>103</v>
      </c>
      <c r="K19" s="69" t="s">
        <v>104</v>
      </c>
      <c r="L19" s="69" t="s">
        <v>105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74" t="s">
        <v>165</v>
      </c>
      <c r="J20" s="75"/>
      <c r="K20" s="75"/>
      <c r="L20" s="76">
        <f>SUBTOTAL(9,L21:L44)</f>
        <v>47538062.160000004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6" ht="14.25" customHeight="1" x14ac:dyDescent="0.3">
      <c r="A21" s="2" t="s">
        <v>34</v>
      </c>
      <c r="B21" s="3" t="s">
        <v>99</v>
      </c>
      <c r="C21" s="1"/>
      <c r="D21" s="1"/>
      <c r="E21" s="1"/>
      <c r="F21" s="1"/>
      <c r="G21" s="1"/>
      <c r="H21" s="1"/>
      <c r="I21" s="72" t="s">
        <v>159</v>
      </c>
      <c r="J21" s="73"/>
      <c r="K21" s="73"/>
      <c r="L21" s="77">
        <f>SUBTOTAL(9,L22:L24)</f>
        <v>11710197.600000001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2" t="s">
        <v>100</v>
      </c>
      <c r="B22" s="3" t="s">
        <v>101</v>
      </c>
      <c r="C22" s="1"/>
      <c r="D22" s="1"/>
      <c r="E22" s="1"/>
      <c r="F22" s="1"/>
      <c r="G22" s="1"/>
      <c r="H22" s="1"/>
      <c r="I22" s="70">
        <v>44159</v>
      </c>
      <c r="J22" s="71" t="s">
        <v>106</v>
      </c>
      <c r="K22" s="71" t="s">
        <v>107</v>
      </c>
      <c r="L22" s="78">
        <v>5883956.4000000004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54" t="s">
        <v>158</v>
      </c>
      <c r="C23" s="1"/>
      <c r="D23" s="1"/>
      <c r="E23" s="1"/>
      <c r="F23" s="1"/>
      <c r="G23" s="1"/>
      <c r="H23" s="1"/>
      <c r="I23" s="70">
        <v>44159</v>
      </c>
      <c r="J23" s="71" t="s">
        <v>108</v>
      </c>
      <c r="K23" s="71" t="s">
        <v>107</v>
      </c>
      <c r="L23" s="78">
        <v>3864922.4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70">
        <v>44159</v>
      </c>
      <c r="J24" s="71" t="s">
        <v>109</v>
      </c>
      <c r="K24" s="71" t="s">
        <v>107</v>
      </c>
      <c r="L24" s="78">
        <v>1961318.8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37" t="s">
        <v>102</v>
      </c>
      <c r="D25" s="38" t="s">
        <v>103</v>
      </c>
      <c r="E25" s="38" t="s">
        <v>104</v>
      </c>
      <c r="F25" s="38" t="s">
        <v>105</v>
      </c>
      <c r="G25" s="1"/>
      <c r="H25" s="1"/>
      <c r="I25" s="72" t="s">
        <v>160</v>
      </c>
      <c r="J25" s="73"/>
      <c r="K25" s="73"/>
      <c r="L25" s="77">
        <f>SUBTOTAL(9,L26:L28)</f>
        <v>4432058.4000000004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39">
        <v>44159</v>
      </c>
      <c r="D26" s="40" t="s">
        <v>106</v>
      </c>
      <c r="E26" s="40" t="s">
        <v>107</v>
      </c>
      <c r="F26" s="41">
        <v>5883956.4000000004</v>
      </c>
      <c r="G26" s="1"/>
      <c r="H26" s="1"/>
      <c r="I26" s="70">
        <v>44160</v>
      </c>
      <c r="J26" s="71" t="s">
        <v>106</v>
      </c>
      <c r="K26" s="71" t="s">
        <v>110</v>
      </c>
      <c r="L26" s="78">
        <v>1719636.4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39">
        <v>44159</v>
      </c>
      <c r="D27" s="40" t="s">
        <v>108</v>
      </c>
      <c r="E27" s="40" t="s">
        <v>107</v>
      </c>
      <c r="F27" s="41">
        <v>3864922.4</v>
      </c>
      <c r="G27" s="1"/>
      <c r="H27" s="1"/>
      <c r="I27" s="70">
        <v>44160</v>
      </c>
      <c r="J27" s="71" t="s">
        <v>108</v>
      </c>
      <c r="K27" s="71" t="s">
        <v>110</v>
      </c>
      <c r="L27" s="78">
        <v>1239878.8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39">
        <v>44159</v>
      </c>
      <c r="D28" s="40" t="s">
        <v>109</v>
      </c>
      <c r="E28" s="40" t="s">
        <v>107</v>
      </c>
      <c r="F28" s="41">
        <v>1961318.8</v>
      </c>
      <c r="G28" s="1"/>
      <c r="H28" s="1"/>
      <c r="I28" s="70">
        <v>44160</v>
      </c>
      <c r="J28" s="71" t="s">
        <v>109</v>
      </c>
      <c r="K28" s="71" t="s">
        <v>110</v>
      </c>
      <c r="L28" s="78">
        <v>1472543.2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39">
        <v>44160</v>
      </c>
      <c r="D29" s="40" t="s">
        <v>106</v>
      </c>
      <c r="E29" s="40" t="s">
        <v>110</v>
      </c>
      <c r="F29" s="41">
        <v>1719636.4</v>
      </c>
      <c r="G29" s="1"/>
      <c r="H29" s="1"/>
      <c r="I29" s="72" t="s">
        <v>161</v>
      </c>
      <c r="J29" s="73"/>
      <c r="K29" s="73"/>
      <c r="L29" s="77">
        <f>SUBTOTAL(9,L30:L32)</f>
        <v>9101182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39">
        <v>44160</v>
      </c>
      <c r="D30" s="40" t="s">
        <v>108</v>
      </c>
      <c r="E30" s="40" t="s">
        <v>110</v>
      </c>
      <c r="F30" s="41">
        <v>1239878.8</v>
      </c>
      <c r="G30" s="1"/>
      <c r="H30" s="1"/>
      <c r="I30" s="70">
        <v>44161</v>
      </c>
      <c r="J30" s="71" t="s">
        <v>106</v>
      </c>
      <c r="K30" s="71" t="s">
        <v>111</v>
      </c>
      <c r="L30" s="78">
        <v>1901800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39">
        <v>44160</v>
      </c>
      <c r="D31" s="40" t="s">
        <v>109</v>
      </c>
      <c r="E31" s="40" t="s">
        <v>110</v>
      </c>
      <c r="F31" s="41">
        <v>1472543.2</v>
      </c>
      <c r="G31" s="1"/>
      <c r="H31" s="1"/>
      <c r="I31" s="70">
        <v>44161</v>
      </c>
      <c r="J31" s="71" t="s">
        <v>108</v>
      </c>
      <c r="K31" s="71" t="s">
        <v>111</v>
      </c>
      <c r="L31" s="78">
        <v>2892782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39">
        <v>44161</v>
      </c>
      <c r="D32" s="40" t="s">
        <v>106</v>
      </c>
      <c r="E32" s="40" t="s">
        <v>111</v>
      </c>
      <c r="F32" s="41">
        <v>1901800</v>
      </c>
      <c r="G32" s="1"/>
      <c r="H32" s="1"/>
      <c r="I32" s="70">
        <v>44161</v>
      </c>
      <c r="J32" s="71" t="s">
        <v>109</v>
      </c>
      <c r="K32" s="71" t="s">
        <v>111</v>
      </c>
      <c r="L32" s="78">
        <v>4306600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39">
        <v>44161</v>
      </c>
      <c r="D33" s="40" t="s">
        <v>108</v>
      </c>
      <c r="E33" s="40" t="s">
        <v>111</v>
      </c>
      <c r="F33" s="41">
        <v>2892782</v>
      </c>
      <c r="G33" s="1"/>
      <c r="H33" s="1"/>
      <c r="I33" s="72" t="s">
        <v>162</v>
      </c>
      <c r="J33" s="73"/>
      <c r="K33" s="73"/>
      <c r="L33" s="77">
        <f>SUBTOTAL(9,L34:L36)</f>
        <v>7432455.1999999993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39">
        <v>44161</v>
      </c>
      <c r="D34" s="40" t="s">
        <v>109</v>
      </c>
      <c r="E34" s="40" t="s">
        <v>111</v>
      </c>
      <c r="F34" s="41">
        <v>4306600</v>
      </c>
      <c r="G34" s="1"/>
      <c r="H34" s="1"/>
      <c r="I34" s="70">
        <v>44162</v>
      </c>
      <c r="J34" s="71" t="s">
        <v>106</v>
      </c>
      <c r="K34" s="71" t="s">
        <v>112</v>
      </c>
      <c r="L34" s="78">
        <v>2408816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39">
        <v>44162</v>
      </c>
      <c r="D35" s="40" t="s">
        <v>106</v>
      </c>
      <c r="E35" s="40" t="s">
        <v>112</v>
      </c>
      <c r="F35" s="41">
        <v>2408816</v>
      </c>
      <c r="G35" s="1"/>
      <c r="H35" s="1"/>
      <c r="I35" s="70">
        <v>44162</v>
      </c>
      <c r="J35" s="71" t="s">
        <v>108</v>
      </c>
      <c r="K35" s="71" t="s">
        <v>112</v>
      </c>
      <c r="L35" s="78">
        <v>3809455.68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39">
        <v>44162</v>
      </c>
      <c r="D36" s="40" t="s">
        <v>108</v>
      </c>
      <c r="E36" s="40" t="s">
        <v>112</v>
      </c>
      <c r="F36" s="41">
        <v>3809455.68</v>
      </c>
      <c r="G36" s="1"/>
      <c r="H36" s="1"/>
      <c r="I36" s="70">
        <v>44162</v>
      </c>
      <c r="J36" s="71" t="s">
        <v>109</v>
      </c>
      <c r="K36" s="71" t="s">
        <v>112</v>
      </c>
      <c r="L36" s="78">
        <v>1214183.52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39">
        <v>44162</v>
      </c>
      <c r="D37" s="40" t="s">
        <v>109</v>
      </c>
      <c r="E37" s="40" t="s">
        <v>112</v>
      </c>
      <c r="F37" s="41">
        <v>1214183.52</v>
      </c>
      <c r="G37" s="1"/>
      <c r="H37" s="1"/>
      <c r="I37" s="72" t="s">
        <v>163</v>
      </c>
      <c r="J37" s="73"/>
      <c r="K37" s="73"/>
      <c r="L37" s="77">
        <f>SUBTOTAL(9,L38:L40)</f>
        <v>7174420.1600000001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39">
        <v>44163</v>
      </c>
      <c r="D38" s="40" t="s">
        <v>106</v>
      </c>
      <c r="E38" s="40" t="s">
        <v>113</v>
      </c>
      <c r="F38" s="41">
        <v>1087210.08</v>
      </c>
      <c r="G38" s="1"/>
      <c r="H38" s="1"/>
      <c r="I38" s="70">
        <v>44163</v>
      </c>
      <c r="J38" s="71" t="s">
        <v>106</v>
      </c>
      <c r="K38" s="71" t="s">
        <v>113</v>
      </c>
      <c r="L38" s="78">
        <v>1087210.08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39">
        <v>44163</v>
      </c>
      <c r="D39" s="40" t="s">
        <v>108</v>
      </c>
      <c r="E39" s="40" t="s">
        <v>113</v>
      </c>
      <c r="F39" s="41">
        <v>3546370.56</v>
      </c>
      <c r="G39" s="1"/>
      <c r="H39" s="1"/>
      <c r="I39" s="70">
        <v>44163</v>
      </c>
      <c r="J39" s="71" t="s">
        <v>108</v>
      </c>
      <c r="K39" s="71" t="s">
        <v>113</v>
      </c>
      <c r="L39" s="78">
        <v>3546370.56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39">
        <v>44163</v>
      </c>
      <c r="D40" s="40" t="s">
        <v>109</v>
      </c>
      <c r="E40" s="40" t="s">
        <v>113</v>
      </c>
      <c r="F40" s="41">
        <v>2540839.52</v>
      </c>
      <c r="G40" s="1"/>
      <c r="H40" s="1"/>
      <c r="I40" s="70">
        <v>44163</v>
      </c>
      <c r="J40" s="71" t="s">
        <v>109</v>
      </c>
      <c r="K40" s="71" t="s">
        <v>113</v>
      </c>
      <c r="L40" s="78">
        <v>2540839.52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39">
        <v>44164</v>
      </c>
      <c r="D41" s="40" t="s">
        <v>106</v>
      </c>
      <c r="E41" s="40" t="s">
        <v>114</v>
      </c>
      <c r="F41" s="41">
        <v>1351702</v>
      </c>
      <c r="G41" s="1"/>
      <c r="H41" s="1"/>
      <c r="I41" s="72" t="s">
        <v>164</v>
      </c>
      <c r="J41" s="73"/>
      <c r="K41" s="73"/>
      <c r="L41" s="77">
        <f>SUBTOTAL(9,L42:L44)</f>
        <v>7687748.7999999998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39">
        <v>44164</v>
      </c>
      <c r="D42" s="40" t="s">
        <v>108</v>
      </c>
      <c r="E42" s="40" t="s">
        <v>114</v>
      </c>
      <c r="F42" s="41">
        <v>1060516.8</v>
      </c>
      <c r="G42" s="1"/>
      <c r="H42" s="1"/>
      <c r="I42" s="70">
        <v>44164</v>
      </c>
      <c r="J42" s="71" t="s">
        <v>106</v>
      </c>
      <c r="K42" s="71" t="s">
        <v>114</v>
      </c>
      <c r="L42" s="78">
        <v>1351702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39">
        <v>44164</v>
      </c>
      <c r="D43" s="40" t="s">
        <v>109</v>
      </c>
      <c r="E43" s="40" t="s">
        <v>114</v>
      </c>
      <c r="F43" s="41">
        <v>5275530</v>
      </c>
      <c r="G43" s="1"/>
      <c r="H43" s="1"/>
      <c r="I43" s="70">
        <v>44164</v>
      </c>
      <c r="J43" s="71" t="s">
        <v>108</v>
      </c>
      <c r="K43" s="71" t="s">
        <v>114</v>
      </c>
      <c r="L43" s="78">
        <v>1060516.8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70">
        <v>44164</v>
      </c>
      <c r="J44" s="71" t="s">
        <v>109</v>
      </c>
      <c r="K44" s="71" t="s">
        <v>114</v>
      </c>
      <c r="L44" s="78">
        <v>5275530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6" ht="14.25" customHeight="1" x14ac:dyDescent="0.3">
      <c r="A46" s="2" t="s">
        <v>115</v>
      </c>
      <c r="B46" s="3" t="s">
        <v>116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6" ht="14.25" customHeight="1" x14ac:dyDescent="0.3">
      <c r="A47" s="1"/>
      <c r="B47" s="1" t="s">
        <v>117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6" ht="14.25" customHeight="1" x14ac:dyDescent="0.3">
      <c r="A49" s="1"/>
      <c r="B49" s="24"/>
      <c r="C49" s="42" t="s">
        <v>118</v>
      </c>
      <c r="D49" s="42" t="s">
        <v>119</v>
      </c>
      <c r="E49" s="42" t="s">
        <v>120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6" ht="14.25" customHeight="1" x14ac:dyDescent="0.3">
      <c r="A50" s="1"/>
      <c r="B50" s="7">
        <v>1</v>
      </c>
      <c r="C50" s="9">
        <v>2</v>
      </c>
      <c r="D50" s="9">
        <v>4</v>
      </c>
      <c r="E50" s="43">
        <f>SUMSQ(C50:D50)</f>
        <v>20</v>
      </c>
      <c r="F50" s="1"/>
      <c r="G50" s="104"/>
      <c r="H50" s="10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7">
        <v>2</v>
      </c>
      <c r="C51" s="9">
        <v>3</v>
      </c>
      <c r="D51" s="9">
        <v>5</v>
      </c>
      <c r="E51" s="43">
        <f t="shared" ref="E51:E59" si="1">SUMSQ(C51:D51)</f>
        <v>34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7">
        <v>3</v>
      </c>
      <c r="C52" s="9">
        <v>4</v>
      </c>
      <c r="D52" s="9">
        <v>5</v>
      </c>
      <c r="E52" s="43">
        <f t="shared" si="1"/>
        <v>41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7">
        <v>4</v>
      </c>
      <c r="C53" s="9">
        <v>4</v>
      </c>
      <c r="D53" s="9">
        <v>3</v>
      </c>
      <c r="E53" s="43">
        <f t="shared" si="1"/>
        <v>25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7">
        <v>5</v>
      </c>
      <c r="C54" s="9">
        <v>7</v>
      </c>
      <c r="D54" s="9">
        <v>3</v>
      </c>
      <c r="E54" s="43">
        <f t="shared" si="1"/>
        <v>58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7">
        <v>6</v>
      </c>
      <c r="C55" s="9">
        <v>4</v>
      </c>
      <c r="D55" s="9">
        <v>9</v>
      </c>
      <c r="E55" s="43">
        <f t="shared" si="1"/>
        <v>97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7">
        <v>7</v>
      </c>
      <c r="C56" s="9">
        <v>5</v>
      </c>
      <c r="D56" s="9">
        <v>8</v>
      </c>
      <c r="E56" s="43">
        <f t="shared" si="1"/>
        <v>89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7">
        <v>8</v>
      </c>
      <c r="C57" s="9">
        <v>3</v>
      </c>
      <c r="D57" s="9">
        <v>4</v>
      </c>
      <c r="E57" s="43">
        <f t="shared" si="1"/>
        <v>25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7">
        <v>9</v>
      </c>
      <c r="C58" s="9">
        <v>13</v>
      </c>
      <c r="D58" s="9">
        <v>12</v>
      </c>
      <c r="E58" s="43">
        <f t="shared" si="1"/>
        <v>313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7">
        <v>10</v>
      </c>
      <c r="C59" s="9">
        <v>15</v>
      </c>
      <c r="D59" s="9">
        <v>14</v>
      </c>
      <c r="E59" s="43">
        <f t="shared" si="1"/>
        <v>421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I19:L44" xr:uid="{00000000-0001-0000-0200-000000000000}"/>
  <mergeCells count="3">
    <mergeCell ref="N10:N13"/>
    <mergeCell ref="M10:M13"/>
    <mergeCell ref="B2:N3"/>
  </mergeCells>
  <phoneticPr fontId="23" type="noConversion"/>
  <pageMargins left="0.7" right="0.7" top="0.75" bottom="0.75" header="0" footer="0"/>
  <pageSetup orientation="landscape"/>
  <ignoredErrors>
    <ignoredError sqref="E50:E5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15" sqref="E15"/>
    </sheetView>
  </sheetViews>
  <sheetFormatPr defaultColWidth="14.44140625" defaultRowHeight="15" customHeight="1" x14ac:dyDescent="0.3"/>
  <cols>
    <col min="1" max="2" width="8.88671875" customWidth="1"/>
    <col min="3" max="3" width="13.6640625" customWidth="1"/>
    <col min="4" max="5" width="14" customWidth="1"/>
    <col min="6" max="6" width="8.88671875" customWidth="1"/>
    <col min="7" max="7" width="12.44140625" customWidth="1"/>
    <col min="8" max="8" width="12" customWidth="1"/>
    <col min="9" max="9" width="11.5546875" customWidth="1"/>
    <col min="10" max="14" width="8.88671875" customWidth="1"/>
    <col min="15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80" t="s">
        <v>121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2" t="s">
        <v>1</v>
      </c>
      <c r="B5" s="3" t="s">
        <v>122</v>
      </c>
      <c r="C5" s="1"/>
      <c r="D5" s="1"/>
      <c r="E5" s="12"/>
      <c r="F5" s="12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1" t="s">
        <v>123</v>
      </c>
      <c r="C6" s="1"/>
      <c r="D6" s="1"/>
      <c r="E6" s="12"/>
      <c r="F6" s="12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3">
      <c r="A7" s="1"/>
      <c r="B7" s="102" t="s">
        <v>124</v>
      </c>
      <c r="C7" s="92"/>
      <c r="D7" s="92"/>
      <c r="E7" s="92"/>
      <c r="F7" s="92"/>
      <c r="G7" s="92"/>
      <c r="H7" s="92"/>
      <c r="I7" s="92"/>
      <c r="J7" s="9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44" t="s">
        <v>125</v>
      </c>
      <c r="C8" s="44" t="s">
        <v>126</v>
      </c>
      <c r="D8" s="44" t="s">
        <v>127</v>
      </c>
      <c r="E8" s="44" t="s">
        <v>128</v>
      </c>
      <c r="F8" s="45" t="s">
        <v>129</v>
      </c>
      <c r="G8" s="45" t="s">
        <v>130</v>
      </c>
      <c r="H8" s="45" t="s">
        <v>131</v>
      </c>
      <c r="I8" s="45" t="s">
        <v>132</v>
      </c>
      <c r="J8" s="46" t="s">
        <v>133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47" t="s">
        <v>134</v>
      </c>
      <c r="C9" s="47" t="s">
        <v>135</v>
      </c>
      <c r="D9" s="48">
        <v>5</v>
      </c>
      <c r="E9" s="48">
        <v>3</v>
      </c>
      <c r="F9" s="49">
        <v>9</v>
      </c>
      <c r="G9" s="49">
        <v>7</v>
      </c>
      <c r="H9" s="49">
        <v>7</v>
      </c>
      <c r="I9" s="49">
        <v>7</v>
      </c>
      <c r="J9" s="79">
        <f>AVERAGE(D9:I9)</f>
        <v>6.333333333333333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47" t="s">
        <v>136</v>
      </c>
      <c r="C10" s="47" t="s">
        <v>137</v>
      </c>
      <c r="D10" s="47">
        <v>9</v>
      </c>
      <c r="E10" s="47">
        <v>7</v>
      </c>
      <c r="F10" s="49">
        <v>8</v>
      </c>
      <c r="G10" s="49">
        <v>4</v>
      </c>
      <c r="H10" s="49">
        <v>8</v>
      </c>
      <c r="I10" s="49">
        <v>5</v>
      </c>
      <c r="J10" s="79">
        <f t="shared" ref="J10:J16" si="0">AVERAGE(D10:I10)</f>
        <v>6.833333333333333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47" t="s">
        <v>138</v>
      </c>
      <c r="C11" s="47" t="s">
        <v>139</v>
      </c>
      <c r="D11" s="47">
        <v>7</v>
      </c>
      <c r="E11" s="47">
        <v>5</v>
      </c>
      <c r="F11" s="49">
        <v>5</v>
      </c>
      <c r="G11" s="49">
        <v>3</v>
      </c>
      <c r="H11" s="49">
        <v>6</v>
      </c>
      <c r="I11" s="49">
        <v>7</v>
      </c>
      <c r="J11" s="79">
        <f t="shared" si="0"/>
        <v>5.5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47" t="s">
        <v>140</v>
      </c>
      <c r="C12" s="47" t="s">
        <v>141</v>
      </c>
      <c r="D12" s="47">
        <v>5</v>
      </c>
      <c r="E12" s="47">
        <v>6</v>
      </c>
      <c r="F12" s="49">
        <v>7</v>
      </c>
      <c r="G12" s="49">
        <v>6</v>
      </c>
      <c r="H12" s="49">
        <v>7</v>
      </c>
      <c r="I12" s="49">
        <v>8</v>
      </c>
      <c r="J12" s="79">
        <f t="shared" si="0"/>
        <v>6.5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47" t="s">
        <v>142</v>
      </c>
      <c r="C13" s="47" t="s">
        <v>143</v>
      </c>
      <c r="D13" s="47">
        <v>4</v>
      </c>
      <c r="E13" s="47">
        <v>8</v>
      </c>
      <c r="F13" s="49">
        <v>4</v>
      </c>
      <c r="G13" s="49">
        <v>4</v>
      </c>
      <c r="H13" s="49">
        <v>6</v>
      </c>
      <c r="I13" s="49">
        <v>2</v>
      </c>
      <c r="J13" s="79">
        <f t="shared" si="0"/>
        <v>4.666666666666667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47" t="s">
        <v>144</v>
      </c>
      <c r="C14" s="47" t="s">
        <v>145</v>
      </c>
      <c r="D14" s="47">
        <v>8</v>
      </c>
      <c r="E14" s="47">
        <v>7</v>
      </c>
      <c r="F14" s="49">
        <v>2</v>
      </c>
      <c r="G14" s="49">
        <v>5</v>
      </c>
      <c r="H14" s="49">
        <v>4</v>
      </c>
      <c r="I14" s="49">
        <v>9</v>
      </c>
      <c r="J14" s="79">
        <f t="shared" si="0"/>
        <v>5.833333333333333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03" t="s">
        <v>146</v>
      </c>
      <c r="C15" s="93"/>
      <c r="D15" s="50">
        <f>MIN(D9:D14)</f>
        <v>4</v>
      </c>
      <c r="E15" s="50">
        <f t="shared" ref="E15:I15" si="1">MIN(E9:E14)</f>
        <v>3</v>
      </c>
      <c r="F15" s="50">
        <f t="shared" si="1"/>
        <v>2</v>
      </c>
      <c r="G15" s="50">
        <f t="shared" si="1"/>
        <v>3</v>
      </c>
      <c r="H15" s="50">
        <f t="shared" si="1"/>
        <v>4</v>
      </c>
      <c r="I15" s="50">
        <f t="shared" si="1"/>
        <v>2</v>
      </c>
      <c r="J15" s="79">
        <f>AVERAGE(D15:I15)</f>
        <v>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03" t="s">
        <v>147</v>
      </c>
      <c r="C16" s="93"/>
      <c r="D16" s="50">
        <f>MAX(D9:D14)</f>
        <v>9</v>
      </c>
      <c r="E16" s="50">
        <f t="shared" ref="E16:I16" si="2">MAX(E9:E14)</f>
        <v>8</v>
      </c>
      <c r="F16" s="50">
        <f t="shared" si="2"/>
        <v>9</v>
      </c>
      <c r="G16" s="50">
        <f t="shared" si="2"/>
        <v>7</v>
      </c>
      <c r="H16" s="50">
        <f t="shared" si="2"/>
        <v>8</v>
      </c>
      <c r="I16" s="50">
        <f t="shared" si="2"/>
        <v>9</v>
      </c>
      <c r="J16" s="79">
        <f t="shared" si="0"/>
        <v>8.3333333333333339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51"/>
      <c r="C17" s="51"/>
      <c r="D17" s="52"/>
      <c r="E17" s="52"/>
      <c r="F17" s="52"/>
      <c r="G17" s="52"/>
      <c r="H17" s="52"/>
      <c r="I17" s="52"/>
      <c r="J17" s="5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2" t="s">
        <v>34</v>
      </c>
      <c r="B18" s="3" t="s">
        <v>148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>
        <v>1</v>
      </c>
      <c r="B19" s="1" t="s">
        <v>149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>
        <v>2</v>
      </c>
      <c r="B20" s="1" t="s">
        <v>150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>
        <v>3</v>
      </c>
      <c r="B21" s="1" t="s">
        <v>151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N3"/>
    <mergeCell ref="B7:J7"/>
    <mergeCell ref="B15:C15"/>
    <mergeCell ref="B16:C1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 3.1</vt:lpstr>
      <vt:lpstr>Lab 3.2</vt:lpstr>
      <vt:lpstr>Lab 3.3</vt:lpstr>
      <vt:lpstr>Lab 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Phung Thu Huyen</cp:lastModifiedBy>
  <dcterms:created xsi:type="dcterms:W3CDTF">2021-10-07T12:47:24Z</dcterms:created>
  <dcterms:modified xsi:type="dcterms:W3CDTF">2023-08-18T08:30:41Z</dcterms:modified>
</cp:coreProperties>
</file>