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KhoaLuan2\"/>
    </mc:Choice>
  </mc:AlternateContent>
  <xr:revisionPtr revIDLastSave="0" documentId="8_{A8E67B5F-5A75-4DDC-A16F-176D0DD739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HỐNG KÊ QUY ĐỔI TIẾT CHUẨN" sheetId="16" r:id="rId1"/>
    <sheet name="Tra cứu quy đổi tiết" sheetId="15" r:id="rId2"/>
  </sheets>
  <definedNames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_xlnm.Print_Area" localSheetId="0">'THỐNG KÊ QUY ĐỔI TIẾT CHUẨN'!$A$1:$K$125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3" i="16" l="1"/>
  <c r="C86" i="16"/>
  <c r="C101" i="16"/>
  <c r="G32" i="16"/>
  <c r="G29" i="16"/>
  <c r="G28" i="16"/>
  <c r="G27" i="16"/>
  <c r="G26" i="16"/>
  <c r="G24" i="16"/>
  <c r="G76" i="16" l="1"/>
  <c r="I76" i="16" s="1"/>
  <c r="G74" i="16"/>
  <c r="I74" i="16" s="1"/>
  <c r="G70" i="16"/>
  <c r="I70" i="16" s="1"/>
  <c r="G72" i="16"/>
  <c r="I72" i="16" s="1"/>
  <c r="E92" i="16"/>
  <c r="J18" i="16"/>
  <c r="J19" i="16"/>
  <c r="J20" i="16"/>
  <c r="J21" i="16"/>
  <c r="J22" i="16"/>
  <c r="J24" i="16"/>
  <c r="J25" i="16"/>
  <c r="J26" i="16"/>
  <c r="J27" i="16"/>
  <c r="J28" i="16"/>
  <c r="J29" i="16"/>
  <c r="J30" i="16"/>
  <c r="J31" i="16"/>
  <c r="J32" i="16"/>
  <c r="C84" i="16"/>
  <c r="D85" i="16"/>
  <c r="D84" i="16"/>
  <c r="F94" i="16"/>
  <c r="D101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J41" i="16"/>
  <c r="E88" i="16" s="1"/>
  <c r="E83" i="16"/>
  <c r="E82" i="16"/>
  <c r="E84" i="16" l="1"/>
  <c r="D86" i="16"/>
  <c r="J33" i="16"/>
  <c r="C85" i="16" s="1"/>
  <c r="I78" i="16"/>
  <c r="E101" i="16" s="1"/>
  <c r="D105" i="16" s="1"/>
  <c r="E86" i="16" l="1"/>
  <c r="E87" i="16" s="1"/>
  <c r="D93" i="16" s="1"/>
  <c r="E85" i="16"/>
  <c r="D95" i="16" l="1"/>
  <c r="F95" i="16" s="1"/>
  <c r="D92" i="16"/>
  <c r="F92" i="16" s="1"/>
  <c r="D94" i="16"/>
  <c r="E96" i="16" l="1"/>
  <c r="D104" i="16" s="1"/>
  <c r="D106" i="16" s="1"/>
</calcChain>
</file>

<file path=xl/sharedStrings.xml><?xml version="1.0" encoding="utf-8"?>
<sst xmlns="http://schemas.openxmlformats.org/spreadsheetml/2006/main" count="357" uniqueCount="250">
  <si>
    <t>Bảng quy đổi</t>
  </si>
  <si>
    <t>Tên công việc</t>
  </si>
  <si>
    <t>Quy đổi số tiết</t>
  </si>
  <si>
    <t>Hướng dẫn thực tập</t>
  </si>
  <si>
    <t>Ra đề tự luận</t>
  </si>
  <si>
    <t>HDTT</t>
  </si>
  <si>
    <t>Mã CV</t>
  </si>
  <si>
    <t>RDTL</t>
  </si>
  <si>
    <t>Ra đề trắc nghiệm</t>
  </si>
  <si>
    <t>RDTN</t>
  </si>
  <si>
    <t>Ghi chú</t>
  </si>
  <si>
    <t>1 ngày / 1 giáo viên</t>
  </si>
  <si>
    <t>1 đề + 1 đáp án</t>
  </si>
  <si>
    <t>CTHK</t>
  </si>
  <si>
    <t>Coi thi học kỳ</t>
  </si>
  <si>
    <t>1 ca thi</t>
  </si>
  <si>
    <t>1 bài thi</t>
  </si>
  <si>
    <t>Chấm bài học kỳ</t>
  </si>
  <si>
    <t>CBHK</t>
  </si>
  <si>
    <t>Hướng dẫn bài tập lớn</t>
  </si>
  <si>
    <t>Đồ án môn học (chấm 1)</t>
  </si>
  <si>
    <t>Đồ án môn học (chấm 2)</t>
  </si>
  <si>
    <t>DAC1</t>
  </si>
  <si>
    <t>DAC2</t>
  </si>
  <si>
    <t>HDBT</t>
  </si>
  <si>
    <t>Chuyên đề năm 3 (chấm 1)</t>
  </si>
  <si>
    <t>Chuyên đề năm 3  (chấm 2)</t>
  </si>
  <si>
    <t xml:space="preserve"> 3 sinh viên</t>
  </si>
  <si>
    <t>3 sinh viên</t>
  </si>
  <si>
    <t>CDC1</t>
  </si>
  <si>
    <t>CDC2</t>
  </si>
  <si>
    <t>Niên luận (chấm 1)</t>
  </si>
  <si>
    <t>1 sinh viên</t>
  </si>
  <si>
    <t>Thực tập tốt nghiệp (chấm 1)</t>
  </si>
  <si>
    <t>Thực tập tốt nghiệp (chấm 2)</t>
  </si>
  <si>
    <t>NLC1</t>
  </si>
  <si>
    <t>NLC2</t>
  </si>
  <si>
    <t>TTC1</t>
  </si>
  <si>
    <t>TTC2</t>
  </si>
  <si>
    <t>Phản biện đồ án, khóa luận đại học</t>
  </si>
  <si>
    <t>Chủ tịch hội đồng đồ án, khóa luận đại học</t>
  </si>
  <si>
    <t>Thư ký hội đồng đồ án, khóa luận đại học</t>
  </si>
  <si>
    <t>Niên luận (chấm 2)</t>
  </si>
  <si>
    <t>1sinh viên</t>
  </si>
  <si>
    <t>Hướng dẫn chấm đồ án, khóa luận đại học</t>
  </si>
  <si>
    <t>Hướng dẫn chấm tiểu luận (chấm 1)</t>
  </si>
  <si>
    <t>Hướng dẫn chấm tiểu luận (chấm 2)</t>
  </si>
  <si>
    <t>Quản lý phòng thí nghiệm</t>
  </si>
  <si>
    <t>một năm</t>
  </si>
  <si>
    <t>Công tác dự giờ</t>
  </si>
  <si>
    <t>1 lần</t>
  </si>
  <si>
    <t>Tham gia hội giảng</t>
  </si>
  <si>
    <t>Công tác tuyển sinh</t>
  </si>
  <si>
    <t>1 ngày</t>
  </si>
  <si>
    <t>Đảm bảo chất lượng (tổ trưởng)</t>
  </si>
  <si>
    <t>1 năm</t>
  </si>
  <si>
    <t>Đảm bảo chất lượng (thành viên)</t>
  </si>
  <si>
    <t>Hội đồng đảm bảo chất Lượng (Chủ tịch)</t>
  </si>
  <si>
    <t>Hội đồng đảm bảo chất Lượng (Phó Chủ tịch)</t>
  </si>
  <si>
    <t>Hội đồng đảm bảo chất Lượng (Thư ký)</t>
  </si>
  <si>
    <t>Hội đồng đảm bảo chất Lượng (Thành viên)</t>
  </si>
  <si>
    <t>HDDA</t>
  </si>
  <si>
    <t>PBDA</t>
  </si>
  <si>
    <t>CTHD</t>
  </si>
  <si>
    <t>TKHD</t>
  </si>
  <si>
    <t>HTL1</t>
  </si>
  <si>
    <t>HTL2</t>
  </si>
  <si>
    <t>QPTN</t>
  </si>
  <si>
    <t>CTDG</t>
  </si>
  <si>
    <t>TGHG</t>
  </si>
  <si>
    <t>CTTS</t>
  </si>
  <si>
    <t>DBTT</t>
  </si>
  <si>
    <t>DBTV</t>
  </si>
  <si>
    <t>HDCT</t>
  </si>
  <si>
    <t>HPCT</t>
  </si>
  <si>
    <t>HDTK</t>
  </si>
  <si>
    <t>HDTV</t>
  </si>
  <si>
    <t>Nhóm công việc</t>
  </si>
  <si>
    <t>Ra đề</t>
  </si>
  <si>
    <t>Tự luận</t>
  </si>
  <si>
    <t>Trắc nghiệm</t>
  </si>
  <si>
    <t>Coi thi</t>
  </si>
  <si>
    <t>Chấm bài</t>
  </si>
  <si>
    <t>Hội đồng đồ án, khóa luận đại học</t>
  </si>
  <si>
    <t>Thực tập tốt nghiệp</t>
  </si>
  <si>
    <t>Niên luận</t>
  </si>
  <si>
    <t>Chấm 1</t>
  </si>
  <si>
    <t>Chấm 2</t>
  </si>
  <si>
    <t>Tổ trưởng</t>
  </si>
  <si>
    <t>Thành viên</t>
  </si>
  <si>
    <t>Chủ tịch</t>
  </si>
  <si>
    <t>Phó Chủ tịch</t>
  </si>
  <si>
    <t>Thư ký</t>
  </si>
  <si>
    <t>Đồ án, khóa luận đại học</t>
  </si>
  <si>
    <t>Hướng dẫn chấm</t>
  </si>
  <si>
    <t>Phản biện</t>
  </si>
  <si>
    <t>Số Lượng</t>
  </si>
  <si>
    <t>Họ tên giảng viên:</t>
  </si>
  <si>
    <t>Đơn vị:</t>
  </si>
  <si>
    <t>Chủ tịch hội đồng</t>
  </si>
  <si>
    <t>Thư ký hội đồng</t>
  </si>
  <si>
    <t>Cố vấn học tập</t>
  </si>
  <si>
    <t>Sĩ số lớp</t>
  </si>
  <si>
    <t>Năm học:</t>
  </si>
  <si>
    <t>Năm học</t>
  </si>
  <si>
    <t>2019 - 2020</t>
  </si>
  <si>
    <t>2020 - 2021</t>
  </si>
  <si>
    <t>2021 - 2022</t>
  </si>
  <si>
    <t>CVHT</t>
  </si>
  <si>
    <t>Xếp loại và sĩ số</t>
  </si>
  <si>
    <t>Khoa</t>
  </si>
  <si>
    <t>KHOA DƯỢC - ĐIỀU DƯỠNG</t>
  </si>
  <si>
    <t>KHOA QUẢN TRỊ KINH DOANH</t>
  </si>
  <si>
    <t>KHOA ĐÀO TẠO SAU ĐẠI HỌC</t>
  </si>
  <si>
    <t>KHOA KT - TC - NH</t>
  </si>
  <si>
    <t>KHOA ĐÀO TẠO THƯỜNG XUYÊN</t>
  </si>
  <si>
    <t>KHOA KỸ THUẬT - CÔNG NGHỆ</t>
  </si>
  <si>
    <t>KHOA CƠ BẢN</t>
  </si>
  <si>
    <t>KHOA SINH HỌC ỨNG DỤNG</t>
  </si>
  <si>
    <t>BỘ MÔN LUẬT</t>
  </si>
  <si>
    <t>Hướng dẫn chấm tiểu luận</t>
  </si>
  <si>
    <t>Xếp loại cố vấn</t>
  </si>
  <si>
    <t>Điều kiện</t>
  </si>
  <si>
    <t>STT</t>
  </si>
  <si>
    <t>04/TTGG</t>
  </si>
  <si>
    <t>BỘ GIÁO DỤC VÀ ĐÀO TẠO</t>
  </si>
  <si>
    <t>CỘNG HÒA XÃ HỘI CHỦ NGHĨA VIỆT NAM</t>
  </si>
  <si>
    <t>Độc lập - Tự do - Hạnh phúc</t>
  </si>
  <si>
    <t>BẢNG KÊ THANH TOÁN VƯỢT GIỜ</t>
  </si>
  <si>
    <t>A. GIẢNG DẠY</t>
  </si>
  <si>
    <t>TT</t>
  </si>
  <si>
    <t>Môn
giảng dạy</t>
  </si>
  <si>
    <t>Lớp</t>
  </si>
  <si>
    <t>Số
SV</t>
  </si>
  <si>
    <t>Số
nhóm</t>
  </si>
  <si>
    <t>Số tiết
môn học</t>
  </si>
  <si>
    <t>Số tiết
thực giảng</t>
  </si>
  <si>
    <t>Hệ số
lớp, nhóm</t>
  </si>
  <si>
    <t>Hệ số
tín chỉ</t>
  </si>
  <si>
    <t>Số giờ quy chuẩn</t>
  </si>
  <si>
    <t>Xác nhận
của Khoa</t>
  </si>
  <si>
    <t>(1)</t>
  </si>
  <si>
    <t>(2)</t>
  </si>
  <si>
    <t>(3)</t>
  </si>
  <si>
    <t>(4)=(1)*(2)*(3)</t>
  </si>
  <si>
    <t>I. LÝ THUYẾT</t>
  </si>
  <si>
    <t>II. THỰC HÀNH, THỰC TẬP</t>
  </si>
  <si>
    <t>B. NGHIÊN CỨU KHOA HỌC (NCKH)</t>
  </si>
  <si>
    <t>Nội dung</t>
  </si>
  <si>
    <t>Thể loại</t>
  </si>
  <si>
    <t>Xác nhận
của P.QLKH</t>
  </si>
  <si>
    <t>Tổng</t>
  </si>
  <si>
    <t>Giảng dạy</t>
  </si>
  <si>
    <t>NCKH</t>
  </si>
  <si>
    <t>Số giờ chuẩn quy định</t>
  </si>
  <si>
    <t>Số giờ giảm trừ</t>
  </si>
  <si>
    <t>Số giờ còn lại</t>
  </si>
  <si>
    <t xml:space="preserve">Tổng số giờ vượt để thanh toán: </t>
  </si>
  <si>
    <t xml:space="preserve">Số giờ vượt NCKH (chưa thanh toán): </t>
  </si>
  <si>
    <t>Bậc</t>
  </si>
  <si>
    <t>Phân loại số giờ vượt</t>
  </si>
  <si>
    <t>Số giờ vượt</t>
  </si>
  <si>
    <t>Đơn giá</t>
  </si>
  <si>
    <t>Thành tiền</t>
  </si>
  <si>
    <t xml:space="preserve">Đại học </t>
  </si>
  <si>
    <t>Vượt từ 1% đến 100%</t>
  </si>
  <si>
    <t>Vượt từ 101% đến 150%</t>
  </si>
  <si>
    <t>Vượt từ 151% đến 200%</t>
  </si>
  <si>
    <t>Vượt trên 200%</t>
  </si>
  <si>
    <t>Tổng tiền vượt giờ</t>
  </si>
  <si>
    <t>Trưởng Đơn Vị</t>
  </si>
  <si>
    <t>Người kê khai</t>
  </si>
  <si>
    <t>Phòng Đào Tạo</t>
  </si>
  <si>
    <t xml:space="preserve"> Phòng Tài chính - Kế hoạch</t>
  </si>
  <si>
    <t xml:space="preserve">Tôi đã thống kê đúng những công việc đã thực hiện trong bảng liệt kê theo sự phân công của nhà trường. </t>
  </si>
  <si>
    <t>Tổng số tiết 
theo công việc</t>
  </si>
  <si>
    <t>Xác nhận 
của các đơn vị</t>
  </si>
  <si>
    <t>Ban Giám hiệu</t>
  </si>
  <si>
    <t>Tổng số tiết giảng dạy</t>
  </si>
  <si>
    <t>Tổng số tiết nghiên cứu khoa học</t>
  </si>
  <si>
    <t>Tổng số tiết chuẩn quy đổi</t>
  </si>
  <si>
    <t xml:space="preserve">Lưu ý: Quý thầy cô nhập thống kê của mình tại  những ô màu vàng có ghi chú,
             khi nhập xong sẽ đổi màu, đề nghị quý thầy cô nhập đầy đủ
</t>
  </si>
  <si>
    <t>BỘ MÔN DU LỊCH</t>
  </si>
  <si>
    <t>HỌC VỊ</t>
  </si>
  <si>
    <t>ĐƠN GIÁ</t>
  </si>
  <si>
    <t>ĐẠI HỌC</t>
  </si>
  <si>
    <t>PHÓ GIÁO SƯ</t>
  </si>
  <si>
    <t>THẠC SĨ</t>
  </si>
  <si>
    <t>TIẾN SĨ</t>
  </si>
  <si>
    <t>Chức danh:</t>
  </si>
  <si>
    <t>Đề xuất thanh toán số tiết nghiên cứu khoa học trong năm thanh toán</t>
  </si>
  <si>
    <t>Ghi chú 
thông tin</t>
  </si>
  <si>
    <t>D. THANH TOÁN GIỜ GIẢNG DẠY VÀ NGHIÊN CỨU KHOA HỌC</t>
  </si>
  <si>
    <t>GIÁO SƯ</t>
  </si>
  <si>
    <t>Ngạch giảng viên</t>
  </si>
  <si>
    <t>Giảng viên chính</t>
  </si>
  <si>
    <t>Giảng viên</t>
  </si>
  <si>
    <t>tang bac</t>
  </si>
  <si>
    <t>Số giờ chuẩn thực tế (đã giảm trừ)</t>
  </si>
  <si>
    <t>Số giờ hoàn thành thực tế (giảng dạy và NCKH)</t>
  </si>
  <si>
    <t>Số giờ chuẩn quy đổi</t>
  </si>
  <si>
    <t>Tổng Số tiết quy đổi</t>
  </si>
  <si>
    <t>THỐNG KÊ TIỀN DẠY VÀ NGHIÊN CỨU KHOA HỌC</t>
  </si>
  <si>
    <t>F. TỔNG TIỀN THANH TOÁN NĂM HỌC 2021</t>
  </si>
  <si>
    <t>TỔNG TIỀN THANH TOÁN NĂM HỌC 2021</t>
  </si>
  <si>
    <t>TỔNG TIỀN GIẢNG DẠY VÀ NGHIÊN CỨU KHOA HỌC</t>
  </si>
  <si>
    <t>TỔNG TIỀN QUY ĐỔI TỪ CÁC CÔNG VIỆC KHÁC</t>
  </si>
  <si>
    <t>Số tiền bằng chữ:………………………………………………………………………………………………</t>
  </si>
  <si>
    <t>CTKD</t>
  </si>
  <si>
    <t>Đóng góp vào công tác kiểm định</t>
  </si>
  <si>
    <t>Tham gia Tổ đảm bảo chất lượng Khoa/ Bộ Môn</t>
  </si>
  <si>
    <t>Tham gia Hội đồng đảm bảo chất Lượng của Trường</t>
  </si>
  <si>
    <t>Tham gia công tác kiểm định khoa
(trước và sau khi chương trình đào tạo được công nhận)</t>
  </si>
  <si>
    <t>KHOA XHNV &amp; TT</t>
  </si>
  <si>
    <t>KHOA NGOẠI NGỮ</t>
  </si>
  <si>
    <t>C. CÁC CÔNG VIỆC QUY ĐỔI GIỜ CHUẨN KHÁC (Những công việc không làm, vui lòng xóa hàng)</t>
  </si>
  <si>
    <t>2022 - 2023</t>
  </si>
  <si>
    <t>2023 - 2024</t>
  </si>
  <si>
    <t>2024 - 2025</t>
  </si>
  <si>
    <t>PHÒNG BAN KHÁC</t>
  </si>
  <si>
    <t>2025 - 2026</t>
  </si>
  <si>
    <t>2026 - 2027</t>
  </si>
  <si>
    <r>
      <t>TR</t>
    </r>
    <r>
      <rPr>
        <b/>
        <u/>
        <sz val="12"/>
        <rFont val="Times New Roman"/>
        <family val="1"/>
      </rPr>
      <t>ƯỜNG ĐẠI HỌC TÂY</t>
    </r>
    <r>
      <rPr>
        <b/>
        <sz val="12"/>
        <rFont val="Times New Roman"/>
        <family val="1"/>
      </rPr>
      <t xml:space="preserve"> ĐÔ</t>
    </r>
  </si>
  <si>
    <t>Số giờ 
quy chuẩn</t>
  </si>
  <si>
    <t>E. THANH TOÁN QUY ĐỔI TỪ CÔNG TÁC KHÁC</t>
  </si>
  <si>
    <t>Lớp thứ nhất (Khóa 13,14,15)</t>
  </si>
  <si>
    <t>Lớp thứ hai (Khóa 13,14,15)</t>
  </si>
  <si>
    <t>Lớp thứ ba (Khóa 16,17)</t>
  </si>
  <si>
    <t>Lớp thứ tư (Khóa 16,17)</t>
  </si>
  <si>
    <t>NĂM HỌC 2022 - 2023</t>
  </si>
  <si>
    <t>Lâm Tấn Phương</t>
  </si>
  <si>
    <t>A</t>
  </si>
  <si>
    <t>Lập trình thiết bị di động</t>
  </si>
  <si>
    <t>Thiết kế &amp; Lập trình Web</t>
  </si>
  <si>
    <t>Chuyên đề Ngôn ngữ lập trình web</t>
  </si>
  <si>
    <t>ĐH CNTT14(HK1)</t>
  </si>
  <si>
    <t>ĐH CNTT 15 (HK1)</t>
  </si>
  <si>
    <t>TT Chuyên đề Ngôn ngữ lập trình Web</t>
  </si>
  <si>
    <t>ĐH CNTT 14 (HK1)</t>
  </si>
  <si>
    <t>TT Thiết kế &amp; LT web</t>
  </si>
  <si>
    <t>TT Tin học căn bản</t>
  </si>
  <si>
    <t>ĐH QTKD 17B (HK1)</t>
  </si>
  <si>
    <t>ĐH KT 17A (HK1)</t>
  </si>
  <si>
    <t>ĐH ĐIỀU DƯỠNG 17 (HK1)</t>
  </si>
  <si>
    <t>ĐH CNTT 16A (HK2)</t>
  </si>
  <si>
    <t>ĐH CNTT 16B (HK2)</t>
  </si>
  <si>
    <t>ĐH CNTT 15  (HK2)</t>
  </si>
  <si>
    <t>TT Lập trình thiết bị di động</t>
  </si>
  <si>
    <t>ĐH VNH 17 &amp; TKĐH 17</t>
  </si>
  <si>
    <t xml:space="preserve">Cần Thơ, ngày       tháng       năm 2023.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</si>
</sst>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-* #,##0_-;\-* #,##0_-;_-* &quot;-&quot;_-;_-@_-"/>
    <numFmt numFmtId="164" formatCode="&quot;$&quot;#,##0_);[Red]\(&quot;$&quot;#,##0\)"/>
    <numFmt numFmtId="165" formatCode="_(* #,##0_);_(* \(#,##0\);_(* &quot;-&quot;_);_(@_)"/>
    <numFmt numFmtId="166" formatCode="_(* #,##0.00_);_(* \(#,##0.00\);_(* &quot;-&quot;??_);_(@_)"/>
    <numFmt numFmtId="167" formatCode="\$#,##0\ ;\(\$#,##0\)"/>
    <numFmt numFmtId="168" formatCode="_-&quot;$&quot;* ###,0&quot;.&quot;00_-;\-&quot;$&quot;* ###,0&quot;.&quot;00_-;_-&quot;$&quot;* &quot;-&quot;??_-;_-@_-"/>
    <numFmt numFmtId="169" formatCode="_-* ###,0&quot;.&quot;00_-;\-* ###,0&quot;.&quot;00_-;_-* &quot;-&quot;??_-;_-@_-"/>
    <numFmt numFmtId="170" formatCode="&quot;VND&quot;#,##0_);[Red]\(&quot;VND&quot;#,##0\)"/>
    <numFmt numFmtId="171" formatCode="&quot;\&quot;#,##0;[Red]&quot;\&quot;&quot;\&quot;\-#,##0"/>
    <numFmt numFmtId="172" formatCode="&quot;\&quot;###,0&quot;.&quot;00;[Red]&quot;\&quot;&quot;\&quot;&quot;\&quot;&quot;\&quot;&quot;\&quot;&quot;\&quot;\-###,0&quot;.&quot;00"/>
    <numFmt numFmtId="173" formatCode="&quot;\&quot;###,0&quot;.&quot;00;[Red]&quot;\&quot;\-###,0&quot;.&quot;00"/>
    <numFmt numFmtId="174" formatCode="&quot;\&quot;#,##0;[Red]&quot;\&quot;\-#,##0"/>
    <numFmt numFmtId="175" formatCode="_-&quot;$&quot;* #,##0_-;\-&quot;$&quot;* #,##0_-;_-&quot;$&quot;* &quot;-&quot;_-;_-@_-"/>
    <numFmt numFmtId="176" formatCode="0.0"/>
    <numFmt numFmtId="177" formatCode="_(* #,##0_);_(* \(#,##0\);_(* &quot;-&quot;??_);_(@_)"/>
  </numFmts>
  <fonts count="68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indexed="8"/>
      <name val="Arial"/>
      <family val="2"/>
      <charset val="16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2"/>
      <color indexed="12"/>
      <name val="Arial Narrow"/>
      <family val="2"/>
    </font>
    <font>
      <u/>
      <sz val="11"/>
      <color indexed="12"/>
      <name val="Arial Narrow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MS Sans Serif"/>
      <family val="2"/>
    </font>
    <font>
      <sz val="12"/>
      <name val="VNtimes new roman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VNtimes new roma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1"/>
      <color theme="1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rgb="FF0033CC"/>
      <name val="Times New Roman"/>
      <family val="1"/>
    </font>
    <font>
      <b/>
      <sz val="12"/>
      <color theme="1"/>
      <name val="Times New Roman"/>
      <family val="1"/>
    </font>
    <font>
      <b/>
      <sz val="12"/>
      <color rgb="FF7030A0"/>
      <name val="Times New Roman"/>
      <family val="1"/>
    </font>
    <font>
      <sz val="12"/>
      <color rgb="FF0033CC"/>
      <name val="Times New Roman"/>
      <family val="1"/>
    </font>
    <font>
      <sz val="12"/>
      <color rgb="FF001A33"/>
      <name val="Times New Roman"/>
      <family val="1"/>
    </font>
    <font>
      <b/>
      <sz val="14"/>
      <color rgb="FFFF0000"/>
      <name val="Times New Roman"/>
      <family val="1"/>
    </font>
    <font>
      <sz val="14"/>
      <name val="Times New Roman"/>
      <family val="1"/>
    </font>
    <font>
      <b/>
      <sz val="16"/>
      <color rgb="FFFF0000"/>
      <name val="Times New Roman"/>
      <family val="1"/>
    </font>
    <font>
      <b/>
      <sz val="14"/>
      <color rgb="FF0033CC"/>
      <name val="Times New Roman"/>
      <family val="1"/>
    </font>
    <font>
      <b/>
      <sz val="14"/>
      <color theme="1"/>
      <name val="Times New Roman"/>
      <family val="1"/>
    </font>
    <font>
      <b/>
      <sz val="14"/>
      <color rgb="FF7030A0"/>
      <name val="Times New Roman"/>
      <family val="1"/>
    </font>
    <font>
      <sz val="14"/>
      <color rgb="FFFF0000"/>
      <name val="Times New Roman"/>
      <family val="1"/>
    </font>
    <font>
      <sz val="14"/>
      <color rgb="FF0033CC"/>
      <name val="Times New Roman"/>
      <family val="1"/>
    </font>
    <font>
      <sz val="11"/>
      <name val="Times New Roman"/>
      <family val="1"/>
    </font>
    <font>
      <b/>
      <sz val="12"/>
      <color rgb="FFFF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96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6" fillId="0" borderId="0"/>
    <xf numFmtId="0" fontId="6" fillId="0" borderId="0"/>
    <xf numFmtId="0" fontId="8" fillId="20" borderId="1" applyNumberFormat="0" applyAlignment="0" applyProtection="0"/>
    <xf numFmtId="0" fontId="9" fillId="21" borderId="2" applyNumberFormat="0" applyAlignment="0" applyProtection="0"/>
    <xf numFmtId="166" fontId="10" fillId="0" borderId="0" applyFont="0" applyFill="0" applyBorder="0" applyAlignment="0" applyProtection="0"/>
    <xf numFmtId="3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horizontal="left" indent="1"/>
    </xf>
    <xf numFmtId="167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2" fontId="2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Alignment="0" applyProtection="0">
      <alignment horizontal="left" vertical="center"/>
    </xf>
    <xf numFmtId="0" fontId="15" fillId="0" borderId="4">
      <alignment horizontal="left" vertical="center"/>
    </xf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8" applyNumberFormat="0" applyFill="0" applyAlignment="0" applyProtection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168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0" fontId="25" fillId="0" borderId="0" applyNumberFormat="0" applyFont="0" applyFill="0" applyAlignment="0"/>
    <xf numFmtId="0" fontId="26" fillId="22" borderId="0" applyNumberFormat="0" applyBorder="0" applyAlignment="0" applyProtection="0"/>
    <xf numFmtId="170" fontId="2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23" borderId="9" applyNumberFormat="0" applyFont="0" applyAlignment="0" applyProtection="0"/>
    <xf numFmtId="0" fontId="28" fillId="20" borderId="10" applyNumberFormat="0" applyAlignment="0" applyProtection="0"/>
    <xf numFmtId="0" fontId="29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1" fillId="0" borderId="0" applyNumberForma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3" fillId="0" borderId="0">
      <alignment vertical="center"/>
    </xf>
    <xf numFmtId="40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6" fillId="0" borderId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8" fillId="0" borderId="0"/>
    <xf numFmtId="0" fontId="39" fillId="0" borderId="0" applyProtection="0"/>
    <xf numFmtId="41" fontId="40" fillId="0" borderId="0" applyFont="0" applyFill="0" applyBorder="0" applyAlignment="0" applyProtection="0"/>
    <xf numFmtId="40" fontId="41" fillId="0" borderId="0" applyFont="0" applyFill="0" applyBorder="0" applyAlignment="0" applyProtection="0"/>
    <xf numFmtId="175" fontId="40" fillId="0" borderId="0" applyFont="0" applyFill="0" applyBorder="0" applyAlignment="0" applyProtection="0"/>
    <xf numFmtId="164" fontId="41" fillId="0" borderId="0" applyFont="0" applyFill="0" applyBorder="0" applyAlignment="0" applyProtection="0"/>
    <xf numFmtId="168" fontId="40" fillId="0" borderId="0" applyFont="0" applyFill="0" applyBorder="0" applyAlignment="0" applyProtection="0"/>
    <xf numFmtId="0" fontId="43" fillId="0" borderId="0"/>
    <xf numFmtId="166" fontId="48" fillId="0" borderId="0" applyFont="0" applyFill="0" applyBorder="0" applyAlignment="0" applyProtection="0"/>
    <xf numFmtId="0" fontId="2" fillId="0" borderId="0"/>
  </cellStyleXfs>
  <cellXfs count="169">
    <xf numFmtId="0" fontId="0" fillId="0" borderId="0" xfId="0"/>
    <xf numFmtId="0" fontId="0" fillId="0" borderId="12" xfId="0" applyBorder="1"/>
    <xf numFmtId="0" fontId="42" fillId="0" borderId="12" xfId="0" applyFont="1" applyBorder="1"/>
    <xf numFmtId="0" fontId="0" fillId="24" borderId="12" xfId="0" applyFill="1" applyBorder="1"/>
    <xf numFmtId="0" fontId="1" fillId="0" borderId="0" xfId="0" applyFont="1" applyProtection="1">
      <protection locked="0"/>
    </xf>
    <xf numFmtId="0" fontId="47" fillId="0" borderId="0" xfId="0" applyFont="1" applyProtection="1">
      <protection locked="0"/>
    </xf>
    <xf numFmtId="0" fontId="46" fillId="0" borderId="0" xfId="93" applyFont="1" applyProtection="1">
      <protection locked="0"/>
    </xf>
    <xf numFmtId="0" fontId="45" fillId="0" borderId="0" xfId="93" applyFont="1" applyAlignment="1" applyProtection="1">
      <alignment vertical="center"/>
      <protection locked="0"/>
    </xf>
    <xf numFmtId="0" fontId="45" fillId="0" borderId="0" xfId="93" applyFont="1" applyAlignment="1" applyProtection="1">
      <alignment horizontal="center" vertical="center"/>
      <protection locked="0"/>
    </xf>
    <xf numFmtId="0" fontId="49" fillId="0" borderId="0" xfId="0" applyFont="1" applyProtection="1">
      <protection locked="0"/>
    </xf>
    <xf numFmtId="0" fontId="33" fillId="0" borderId="0" xfId="93" applyFont="1" applyProtection="1">
      <protection locked="0"/>
    </xf>
    <xf numFmtId="0" fontId="50" fillId="0" borderId="0" xfId="93" applyFont="1" applyAlignment="1" applyProtection="1">
      <alignment horizontal="left" vertical="center"/>
      <protection locked="0"/>
    </xf>
    <xf numFmtId="0" fontId="51" fillId="0" borderId="0" xfId="93" applyFont="1" applyAlignment="1" applyProtection="1">
      <alignment vertical="center"/>
      <protection locked="0"/>
    </xf>
    <xf numFmtId="0" fontId="51" fillId="0" borderId="0" xfId="93" applyFont="1" applyAlignment="1" applyProtection="1">
      <alignment horizontal="center" vertical="center"/>
      <protection locked="0"/>
    </xf>
    <xf numFmtId="0" fontId="50" fillId="0" borderId="0" xfId="93" applyFont="1" applyAlignment="1" applyProtection="1">
      <alignment vertical="center"/>
      <protection locked="0"/>
    </xf>
    <xf numFmtId="0" fontId="50" fillId="0" borderId="0" xfId="93" applyFont="1" applyAlignment="1" applyProtection="1">
      <alignment horizontal="center" vertical="center"/>
      <protection locked="0"/>
    </xf>
    <xf numFmtId="0" fontId="52" fillId="0" borderId="0" xfId="0" applyFont="1" applyAlignment="1" applyProtection="1">
      <alignment horizontal="left" wrapText="1"/>
      <protection locked="0"/>
    </xf>
    <xf numFmtId="0" fontId="54" fillId="0" borderId="0" xfId="0" applyFont="1" applyAlignment="1" applyProtection="1">
      <alignment vertical="center"/>
      <protection locked="0"/>
    </xf>
    <xf numFmtId="0" fontId="49" fillId="30" borderId="12" xfId="0" applyFont="1" applyFill="1" applyBorder="1" applyAlignment="1" applyProtection="1">
      <alignment horizontal="center" vertical="center"/>
      <protection locked="0"/>
    </xf>
    <xf numFmtId="0" fontId="49" fillId="30" borderId="12" xfId="0" applyFont="1" applyFill="1" applyBorder="1" applyAlignment="1" applyProtection="1">
      <alignment vertical="center" wrapText="1"/>
      <protection locked="0"/>
    </xf>
    <xf numFmtId="0" fontId="49" fillId="30" borderId="12" xfId="0" applyFont="1" applyFill="1" applyBorder="1" applyAlignment="1" applyProtection="1">
      <alignment vertical="center"/>
      <protection locked="0"/>
    </xf>
    <xf numFmtId="176" fontId="49" fillId="30" borderId="12" xfId="0" applyNumberFormat="1" applyFont="1" applyFill="1" applyBorder="1" applyAlignment="1" applyProtection="1">
      <alignment horizontal="center" vertical="center"/>
      <protection locked="0"/>
    </xf>
    <xf numFmtId="166" fontId="49" fillId="0" borderId="12" xfId="0" applyNumberFormat="1" applyFont="1" applyBorder="1" applyAlignment="1" applyProtection="1">
      <alignment horizontal="center" vertical="center"/>
      <protection hidden="1"/>
    </xf>
    <xf numFmtId="0" fontId="49" fillId="0" borderId="12" xfId="0" applyFont="1" applyBorder="1" applyAlignment="1" applyProtection="1">
      <alignment vertical="center"/>
      <protection locked="0"/>
    </xf>
    <xf numFmtId="0" fontId="49" fillId="30" borderId="12" xfId="1" applyFont="1" applyFill="1" applyBorder="1" applyAlignment="1" applyProtection="1">
      <alignment horizontal="left" vertical="center" shrinkToFit="1"/>
      <protection locked="0"/>
    </xf>
    <xf numFmtId="1" fontId="49" fillId="30" borderId="12" xfId="0" applyNumberFormat="1" applyFont="1" applyFill="1" applyBorder="1" applyAlignment="1" applyProtection="1">
      <alignment horizontal="center" vertical="center"/>
      <protection locked="0"/>
    </xf>
    <xf numFmtId="166" fontId="49" fillId="0" borderId="12" xfId="0" applyNumberFormat="1" applyFont="1" applyBorder="1" applyAlignment="1" applyProtection="1">
      <alignment horizontal="center" vertical="center" wrapText="1"/>
      <protection hidden="1"/>
    </xf>
    <xf numFmtId="0" fontId="54" fillId="0" borderId="12" xfId="0" applyFont="1" applyBorder="1" applyAlignment="1" applyProtection="1">
      <alignment vertical="center"/>
      <protection locked="0"/>
    </xf>
    <xf numFmtId="0" fontId="49" fillId="30" borderId="12" xfId="0" applyFont="1" applyFill="1" applyBorder="1" applyAlignment="1" applyProtection="1">
      <alignment horizontal="center" vertical="center" wrapText="1"/>
      <protection locked="0"/>
    </xf>
    <xf numFmtId="0" fontId="54" fillId="0" borderId="12" xfId="0" applyFont="1" applyBorder="1" applyAlignment="1" applyProtection="1">
      <alignment horizontal="center" vertical="center"/>
      <protection locked="0"/>
    </xf>
    <xf numFmtId="0" fontId="54" fillId="30" borderId="12" xfId="0" applyFont="1" applyFill="1" applyBorder="1" applyAlignment="1" applyProtection="1">
      <alignment horizontal="center" vertical="center" wrapText="1"/>
      <protection locked="0"/>
    </xf>
    <xf numFmtId="0" fontId="54" fillId="0" borderId="12" xfId="0" applyFont="1" applyBorder="1" applyAlignment="1" applyProtection="1">
      <alignment horizontal="center" vertical="center" wrapText="1"/>
      <protection locked="0"/>
    </xf>
    <xf numFmtId="0" fontId="52" fillId="0" borderId="12" xfId="0" applyFont="1" applyBorder="1" applyAlignment="1" applyProtection="1">
      <alignment horizontal="left" vertical="center" wrapText="1"/>
      <protection locked="0"/>
    </xf>
    <xf numFmtId="0" fontId="55" fillId="25" borderId="0" xfId="0" applyFont="1" applyFill="1" applyAlignment="1" applyProtection="1">
      <alignment horizontal="center" vertical="center"/>
      <protection locked="0"/>
    </xf>
    <xf numFmtId="165" fontId="55" fillId="0" borderId="0" xfId="0" applyNumberFormat="1" applyFont="1" applyAlignment="1" applyProtection="1">
      <alignment horizontal="center" vertical="center"/>
      <protection hidden="1"/>
    </xf>
    <xf numFmtId="0" fontId="49" fillId="0" borderId="0" xfId="0" applyFont="1" applyAlignment="1" applyProtection="1">
      <alignment horizontal="left" vertical="center"/>
      <protection locked="0"/>
    </xf>
    <xf numFmtId="0" fontId="54" fillId="25" borderId="12" xfId="0" applyFont="1" applyFill="1" applyBorder="1" applyAlignment="1" applyProtection="1">
      <alignment horizontal="center" vertical="center"/>
      <protection locked="0"/>
    </xf>
    <xf numFmtId="0" fontId="49" fillId="25" borderId="12" xfId="0" applyFont="1" applyFill="1" applyBorder="1" applyAlignment="1" applyProtection="1">
      <alignment horizontal="left" vertical="center" wrapText="1"/>
      <protection locked="0"/>
    </xf>
    <xf numFmtId="0" fontId="52" fillId="30" borderId="12" xfId="0" applyFont="1" applyFill="1" applyBorder="1" applyAlignment="1" applyProtection="1">
      <alignment horizontal="center" vertical="center"/>
      <protection locked="0"/>
    </xf>
    <xf numFmtId="0" fontId="49" fillId="25" borderId="12" xfId="0" applyFont="1" applyFill="1" applyBorder="1" applyAlignment="1" applyProtection="1">
      <alignment horizontal="left" vertical="center"/>
      <protection locked="0"/>
    </xf>
    <xf numFmtId="0" fontId="49" fillId="0" borderId="12" xfId="0" applyFont="1" applyBorder="1" applyAlignment="1" applyProtection="1">
      <alignment horizontal="center" vertical="center" wrapText="1"/>
      <protection locked="0"/>
    </xf>
    <xf numFmtId="0" fontId="54" fillId="0" borderId="0" xfId="0" applyFont="1" applyProtection="1">
      <protection locked="0"/>
    </xf>
    <xf numFmtId="0" fontId="56" fillId="0" borderId="0" xfId="0" applyFont="1" applyAlignment="1" applyProtection="1">
      <alignment horizontal="center"/>
      <protection locked="0"/>
    </xf>
    <xf numFmtId="165" fontId="52" fillId="0" borderId="0" xfId="0" applyNumberFormat="1" applyFont="1" applyAlignment="1" applyProtection="1">
      <alignment horizontal="center"/>
      <protection locked="0"/>
    </xf>
    <xf numFmtId="0" fontId="49" fillId="0" borderId="0" xfId="0" applyFont="1" applyAlignment="1" applyProtection="1">
      <alignment horizontal="left"/>
      <protection locked="0"/>
    </xf>
    <xf numFmtId="0" fontId="49" fillId="0" borderId="12" xfId="0" applyFont="1" applyBorder="1" applyProtection="1">
      <protection locked="0"/>
    </xf>
    <xf numFmtId="0" fontId="49" fillId="0" borderId="12" xfId="0" applyFont="1" applyBorder="1" applyAlignment="1" applyProtection="1">
      <alignment horizontal="left"/>
      <protection locked="0"/>
    </xf>
    <xf numFmtId="0" fontId="49" fillId="30" borderId="12" xfId="0" applyFont="1" applyFill="1" applyBorder="1" applyProtection="1">
      <protection locked="0"/>
    </xf>
    <xf numFmtId="0" fontId="52" fillId="0" borderId="12" xfId="0" applyFont="1" applyBorder="1" applyProtection="1">
      <protection locked="0"/>
    </xf>
    <xf numFmtId="165" fontId="49" fillId="0" borderId="0" xfId="0" applyNumberFormat="1" applyFont="1" applyAlignment="1" applyProtection="1">
      <alignment horizontal="left"/>
      <protection locked="0"/>
    </xf>
    <xf numFmtId="0" fontId="53" fillId="0" borderId="0" xfId="0" applyFont="1" applyAlignment="1">
      <alignment horizontal="center" vertical="center"/>
    </xf>
    <xf numFmtId="0" fontId="49" fillId="0" borderId="12" xfId="0" applyFont="1" applyBorder="1" applyAlignment="1" applyProtection="1">
      <alignment horizontal="center"/>
      <protection locked="0"/>
    </xf>
    <xf numFmtId="0" fontId="49" fillId="0" borderId="14" xfId="0" applyFont="1" applyBorder="1" applyProtection="1">
      <protection locked="0"/>
    </xf>
    <xf numFmtId="165" fontId="49" fillId="0" borderId="14" xfId="0" applyNumberFormat="1" applyFont="1" applyBorder="1" applyProtection="1">
      <protection locked="0"/>
    </xf>
    <xf numFmtId="177" fontId="56" fillId="0" borderId="0" xfId="0" applyNumberFormat="1" applyFont="1" applyAlignment="1" applyProtection="1">
      <alignment horizontal="center"/>
      <protection locked="0"/>
    </xf>
    <xf numFmtId="0" fontId="49" fillId="0" borderId="12" xfId="0" applyFont="1" applyBorder="1" applyAlignment="1" applyProtection="1">
      <alignment horizontal="center" vertical="center"/>
      <protection locked="0"/>
    </xf>
    <xf numFmtId="166" fontId="49" fillId="0" borderId="12" xfId="0" applyNumberFormat="1" applyFont="1" applyBorder="1" applyAlignment="1" applyProtection="1">
      <alignment horizontal="center" vertical="center"/>
      <protection locked="0"/>
    </xf>
    <xf numFmtId="0" fontId="51" fillId="0" borderId="12" xfId="0" applyFont="1" applyBorder="1" applyAlignment="1">
      <alignment horizontal="center" vertical="center"/>
    </xf>
    <xf numFmtId="0" fontId="56" fillId="0" borderId="0" xfId="0" applyFont="1" applyAlignment="1" applyProtection="1">
      <alignment horizontal="center" vertical="center"/>
      <protection locked="0"/>
    </xf>
    <xf numFmtId="0" fontId="49" fillId="0" borderId="0" xfId="0" applyFont="1" applyAlignment="1" applyProtection="1">
      <alignment vertical="center"/>
      <protection locked="0"/>
    </xf>
    <xf numFmtId="0" fontId="49" fillId="27" borderId="12" xfId="0" applyFont="1" applyFill="1" applyBorder="1" applyAlignment="1" applyProtection="1">
      <alignment vertical="center"/>
      <protection locked="0"/>
    </xf>
    <xf numFmtId="0" fontId="57" fillId="0" borderId="12" xfId="0" applyFont="1" applyBorder="1" applyProtection="1">
      <protection locked="0"/>
    </xf>
    <xf numFmtId="0" fontId="49" fillId="24" borderId="12" xfId="0" applyFont="1" applyFill="1" applyBorder="1" applyAlignment="1" applyProtection="1">
      <alignment horizontal="center" vertical="center"/>
      <protection locked="0"/>
    </xf>
    <xf numFmtId="0" fontId="49" fillId="24" borderId="0" xfId="0" applyFont="1" applyFill="1" applyAlignment="1" applyProtection="1">
      <alignment horizontal="center" vertical="center"/>
      <protection locked="0"/>
    </xf>
    <xf numFmtId="0" fontId="49" fillId="0" borderId="0" xfId="0" applyFont="1" applyAlignment="1" applyProtection="1">
      <alignment horizontal="center" vertical="center"/>
      <protection locked="0"/>
    </xf>
    <xf numFmtId="0" fontId="1" fillId="27" borderId="12" xfId="0" applyFont="1" applyFill="1" applyBorder="1" applyProtection="1">
      <protection locked="0"/>
    </xf>
    <xf numFmtId="0" fontId="1" fillId="30" borderId="12" xfId="0" applyFont="1" applyFill="1" applyBorder="1" applyProtection="1">
      <protection locked="0"/>
    </xf>
    <xf numFmtId="0" fontId="53" fillId="26" borderId="0" xfId="0" applyFont="1" applyFill="1" applyAlignment="1" applyProtection="1">
      <alignment horizontal="center" vertical="center"/>
      <protection locked="0"/>
    </xf>
    <xf numFmtId="166" fontId="53" fillId="26" borderId="0" xfId="0" applyNumberFormat="1" applyFont="1" applyFill="1" applyAlignment="1" applyProtection="1">
      <alignment horizontal="center" vertical="center"/>
      <protection hidden="1"/>
    </xf>
    <xf numFmtId="0" fontId="54" fillId="0" borderId="0" xfId="0" applyFont="1" applyAlignment="1" applyProtection="1">
      <alignment horizontal="center" vertical="center"/>
      <protection locked="0"/>
    </xf>
    <xf numFmtId="0" fontId="33" fillId="25" borderId="12" xfId="0" applyFont="1" applyFill="1" applyBorder="1" applyAlignment="1" applyProtection="1">
      <alignment vertical="center"/>
      <protection locked="0"/>
    </xf>
    <xf numFmtId="166" fontId="52" fillId="0" borderId="12" xfId="0" applyNumberFormat="1" applyFont="1" applyBorder="1" applyAlignment="1" applyProtection="1">
      <alignment vertical="center"/>
      <protection locked="0"/>
    </xf>
    <xf numFmtId="0" fontId="44" fillId="27" borderId="12" xfId="0" applyFont="1" applyFill="1" applyBorder="1" applyAlignment="1" applyProtection="1">
      <alignment horizontal="center" vertical="center" wrapText="1"/>
      <protection locked="0"/>
    </xf>
    <xf numFmtId="0" fontId="59" fillId="27" borderId="12" xfId="0" applyFont="1" applyFill="1" applyBorder="1" applyAlignment="1" applyProtection="1">
      <alignment horizontal="center" vertical="center"/>
      <protection locked="0"/>
    </xf>
    <xf numFmtId="0" fontId="59" fillId="27" borderId="12" xfId="0" quotePrefix="1" applyFont="1" applyFill="1" applyBorder="1" applyAlignment="1">
      <alignment horizontal="center" vertical="center"/>
    </xf>
    <xf numFmtId="0" fontId="59" fillId="27" borderId="12" xfId="0" quotePrefix="1" applyFont="1" applyFill="1" applyBorder="1" applyAlignment="1">
      <alignment horizontal="center" vertical="center" wrapText="1"/>
    </xf>
    <xf numFmtId="0" fontId="59" fillId="27" borderId="12" xfId="0" applyFont="1" applyFill="1" applyBorder="1" applyAlignment="1" applyProtection="1">
      <alignment horizontal="center" vertical="center" wrapText="1"/>
      <protection locked="0"/>
    </xf>
    <xf numFmtId="0" fontId="62" fillId="29" borderId="12" xfId="0" applyFont="1" applyFill="1" applyBorder="1" applyAlignment="1" applyProtection="1">
      <alignment horizontal="center" vertical="center"/>
      <protection locked="0"/>
    </xf>
    <xf numFmtId="0" fontId="62" fillId="29" borderId="12" xfId="0" applyFont="1" applyFill="1" applyBorder="1" applyAlignment="1" applyProtection="1">
      <alignment horizontal="center" vertical="center" wrapText="1"/>
      <protection locked="0"/>
    </xf>
    <xf numFmtId="0" fontId="62" fillId="28" borderId="12" xfId="0" applyFont="1" applyFill="1" applyBorder="1" applyAlignment="1" applyProtection="1">
      <alignment horizontal="left" vertical="center"/>
      <protection locked="0"/>
    </xf>
    <xf numFmtId="0" fontId="62" fillId="28" borderId="12" xfId="0" applyFont="1" applyFill="1" applyBorder="1" applyAlignment="1" applyProtection="1">
      <alignment horizontal="center" vertical="center"/>
      <protection locked="0"/>
    </xf>
    <xf numFmtId="0" fontId="62" fillId="28" borderId="12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28" borderId="12" xfId="0" applyFont="1" applyFill="1" applyBorder="1" applyAlignment="1" applyProtection="1">
      <alignment horizontal="center" vertical="center"/>
      <protection locked="0"/>
    </xf>
    <xf numFmtId="0" fontId="62" fillId="28" borderId="14" xfId="0" applyFont="1" applyFill="1" applyBorder="1" applyAlignment="1" applyProtection="1">
      <alignment horizontal="center" vertical="center"/>
      <protection locked="0"/>
    </xf>
    <xf numFmtId="0" fontId="62" fillId="0" borderId="0" xfId="0" applyFont="1" applyProtection="1">
      <protection locked="0"/>
    </xf>
    <xf numFmtId="0" fontId="1" fillId="0" borderId="0" xfId="0" applyFont="1" applyAlignment="1" applyProtection="1">
      <alignment horizontal="left" vertical="center"/>
      <protection locked="0"/>
    </xf>
    <xf numFmtId="165" fontId="58" fillId="0" borderId="12" xfId="0" applyNumberFormat="1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left" vertical="center"/>
      <protection locked="0"/>
    </xf>
    <xf numFmtId="165" fontId="63" fillId="30" borderId="12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top"/>
      <protection locked="0"/>
    </xf>
    <xf numFmtId="0" fontId="62" fillId="0" borderId="0" xfId="0" applyFont="1" applyAlignment="1" applyProtection="1">
      <alignment horizontal="center"/>
      <protection locked="0"/>
    </xf>
    <xf numFmtId="165" fontId="62" fillId="0" borderId="0" xfId="0" applyNumberFormat="1" applyFont="1" applyAlignment="1" applyProtection="1">
      <alignment horizontal="center" vertical="center"/>
      <protection locked="0"/>
    </xf>
    <xf numFmtId="165" fontId="64" fillId="0" borderId="12" xfId="0" applyNumberFormat="1" applyFont="1" applyBorder="1" applyAlignment="1" applyProtection="1">
      <alignment horizontal="center"/>
      <protection locked="0"/>
    </xf>
    <xf numFmtId="165" fontId="1" fillId="0" borderId="0" xfId="0" applyNumberFormat="1" applyFont="1" applyAlignment="1" applyProtection="1">
      <alignment horizontal="left"/>
      <protection locked="0"/>
    </xf>
    <xf numFmtId="165" fontId="65" fillId="0" borderId="12" xfId="0" applyNumberFormat="1" applyFont="1" applyBorder="1" applyAlignment="1" applyProtection="1">
      <alignment horizontal="left"/>
      <protection locked="0"/>
    </xf>
    <xf numFmtId="0" fontId="52" fillId="25" borderId="12" xfId="0" applyFont="1" applyFill="1" applyBorder="1" applyAlignment="1" applyProtection="1">
      <alignment vertical="center"/>
      <protection locked="0"/>
    </xf>
    <xf numFmtId="0" fontId="52" fillId="0" borderId="12" xfId="0" applyFont="1" applyBorder="1" applyAlignment="1" applyProtection="1">
      <alignment horizontal="center" vertical="center" wrapText="1"/>
      <protection locked="0"/>
    </xf>
    <xf numFmtId="0" fontId="66" fillId="0" borderId="12" xfId="0" applyFont="1" applyBorder="1" applyAlignment="1">
      <alignment vertical="center" wrapText="1"/>
    </xf>
    <xf numFmtId="0" fontId="42" fillId="30" borderId="12" xfId="0" applyFont="1" applyFill="1" applyBorder="1" applyAlignment="1" applyProtection="1">
      <alignment horizontal="center" vertical="center"/>
      <protection locked="0"/>
    </xf>
    <xf numFmtId="1" fontId="42" fillId="30" borderId="12" xfId="0" applyNumberFormat="1" applyFont="1" applyFill="1" applyBorder="1" applyAlignment="1" applyProtection="1">
      <alignment horizontal="center" vertical="center"/>
      <protection locked="0"/>
    </xf>
    <xf numFmtId="0" fontId="42" fillId="30" borderId="12" xfId="0" applyFont="1" applyFill="1" applyBorder="1" applyAlignment="1" applyProtection="1">
      <alignment vertical="center"/>
      <protection locked="0"/>
    </xf>
    <xf numFmtId="0" fontId="67" fillId="30" borderId="12" xfId="0" applyFont="1" applyFill="1" applyBorder="1" applyAlignment="1" applyProtection="1">
      <alignment horizontal="center" vertical="center"/>
      <protection locked="0"/>
    </xf>
    <xf numFmtId="0" fontId="52" fillId="0" borderId="12" xfId="0" applyFont="1" applyBorder="1" applyAlignment="1" applyProtection="1">
      <alignment horizontal="center" vertical="center"/>
      <protection locked="0"/>
    </xf>
    <xf numFmtId="0" fontId="52" fillId="30" borderId="12" xfId="0" applyFont="1" applyFill="1" applyBorder="1" applyAlignment="1" applyProtection="1">
      <alignment horizontal="center" vertical="center" wrapText="1"/>
      <protection locked="0"/>
    </xf>
    <xf numFmtId="166" fontId="52" fillId="0" borderId="12" xfId="0" applyNumberFormat="1" applyFont="1" applyBorder="1" applyAlignment="1" applyProtection="1">
      <alignment horizontal="center" vertical="center"/>
      <protection locked="0"/>
    </xf>
    <xf numFmtId="0" fontId="49" fillId="30" borderId="13" xfId="0" applyFont="1" applyFill="1" applyBorder="1" applyAlignment="1" applyProtection="1">
      <alignment horizontal="center" vertical="center" wrapText="1"/>
      <protection locked="0"/>
    </xf>
    <xf numFmtId="0" fontId="49" fillId="30" borderId="16" xfId="0" applyFont="1" applyFill="1" applyBorder="1" applyAlignment="1" applyProtection="1">
      <alignment horizontal="center" vertical="center" wrapText="1"/>
      <protection locked="0"/>
    </xf>
    <xf numFmtId="0" fontId="49" fillId="0" borderId="13" xfId="0" applyFont="1" applyBorder="1" applyAlignment="1" applyProtection="1">
      <alignment horizontal="center" vertical="center"/>
      <protection locked="0"/>
    </xf>
    <xf numFmtId="0" fontId="49" fillId="0" borderId="16" xfId="0" applyFont="1" applyBorder="1" applyAlignment="1" applyProtection="1">
      <alignment horizontal="center" vertical="center"/>
      <protection locked="0"/>
    </xf>
    <xf numFmtId="165" fontId="52" fillId="25" borderId="12" xfId="0" applyNumberFormat="1" applyFont="1" applyFill="1" applyBorder="1" applyAlignment="1" applyProtection="1">
      <alignment horizontal="center" vertical="center"/>
      <protection locked="0"/>
    </xf>
    <xf numFmtId="0" fontId="52" fillId="0" borderId="14" xfId="0" applyFont="1" applyBorder="1" applyAlignment="1" applyProtection="1">
      <alignment horizontal="center" vertical="center"/>
      <protection locked="0"/>
    </xf>
    <xf numFmtId="0" fontId="52" fillId="0" borderId="15" xfId="0" applyFont="1" applyBorder="1" applyAlignment="1" applyProtection="1">
      <alignment horizontal="center" vertical="center"/>
      <protection locked="0"/>
    </xf>
    <xf numFmtId="0" fontId="62" fillId="0" borderId="0" xfId="0" applyFont="1" applyAlignment="1" applyProtection="1">
      <alignment horizontal="left" vertical="center"/>
      <protection locked="0"/>
    </xf>
    <xf numFmtId="0" fontId="58" fillId="0" borderId="0" xfId="0" applyFont="1" applyAlignment="1" applyProtection="1">
      <alignment horizontal="left" vertical="center"/>
      <protection locked="0"/>
    </xf>
    <xf numFmtId="0" fontId="53" fillId="0" borderId="18" xfId="0" applyFont="1" applyBorder="1" applyAlignment="1">
      <alignment horizontal="center" vertical="center"/>
    </xf>
    <xf numFmtId="0" fontId="1" fillId="28" borderId="12" xfId="0" applyFont="1" applyFill="1" applyBorder="1" applyAlignment="1" applyProtection="1">
      <alignment horizontal="center" vertical="center"/>
      <protection locked="0"/>
    </xf>
    <xf numFmtId="177" fontId="52" fillId="0" borderId="12" xfId="0" applyNumberFormat="1" applyFont="1" applyBorder="1" applyAlignment="1" applyProtection="1">
      <alignment horizontal="center" vertical="center"/>
      <protection locked="0"/>
    </xf>
    <xf numFmtId="0" fontId="62" fillId="29" borderId="12" xfId="0" applyFont="1" applyFill="1" applyBorder="1" applyAlignment="1" applyProtection="1">
      <alignment horizontal="left" vertical="center"/>
      <protection locked="0"/>
    </xf>
    <xf numFmtId="177" fontId="33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0" xfId="93" applyFont="1" applyAlignment="1" applyProtection="1">
      <alignment horizontal="center" vertical="center"/>
      <protection locked="0"/>
    </xf>
    <xf numFmtId="0" fontId="51" fillId="0" borderId="0" xfId="93" applyFont="1" applyAlignment="1" applyProtection="1">
      <alignment horizontal="center" vertical="center"/>
      <protection locked="0"/>
    </xf>
    <xf numFmtId="0" fontId="33" fillId="0" borderId="0" xfId="93" applyFont="1" applyAlignment="1" applyProtection="1">
      <alignment horizontal="center" vertical="center"/>
      <protection locked="0"/>
    </xf>
    <xf numFmtId="0" fontId="49" fillId="25" borderId="12" xfId="0" applyFont="1" applyFill="1" applyBorder="1" applyAlignment="1" applyProtection="1">
      <alignment horizontal="left" vertical="center"/>
      <protection locked="0"/>
    </xf>
    <xf numFmtId="0" fontId="49" fillId="0" borderId="12" xfId="0" applyFont="1" applyBorder="1" applyAlignment="1" applyProtection="1">
      <alignment horizontal="center" vertical="center"/>
      <protection locked="0"/>
    </xf>
    <xf numFmtId="0" fontId="49" fillId="30" borderId="12" xfId="0" applyFont="1" applyFill="1" applyBorder="1" applyAlignment="1" applyProtection="1">
      <alignment horizontal="center" vertical="center" wrapText="1"/>
      <protection locked="0"/>
    </xf>
    <xf numFmtId="0" fontId="49" fillId="25" borderId="12" xfId="0" applyFont="1" applyFill="1" applyBorder="1" applyAlignment="1" applyProtection="1">
      <alignment horizontal="left" vertical="center" wrapText="1"/>
      <protection locked="0"/>
    </xf>
    <xf numFmtId="0" fontId="49" fillId="25" borderId="13" xfId="0" applyFont="1" applyFill="1" applyBorder="1" applyAlignment="1" applyProtection="1">
      <alignment horizontal="center" vertical="center"/>
      <protection locked="0"/>
    </xf>
    <xf numFmtId="0" fontId="49" fillId="25" borderId="16" xfId="0" applyFont="1" applyFill="1" applyBorder="1" applyAlignment="1" applyProtection="1">
      <alignment horizontal="center" vertical="center"/>
      <protection locked="0"/>
    </xf>
    <xf numFmtId="0" fontId="54" fillId="30" borderId="12" xfId="0" applyFont="1" applyFill="1" applyBorder="1" applyAlignment="1" applyProtection="1">
      <alignment horizontal="center" vertical="center" wrapText="1"/>
      <protection locked="0"/>
    </xf>
    <xf numFmtId="0" fontId="60" fillId="0" borderId="0" xfId="93" applyFont="1" applyAlignment="1" applyProtection="1">
      <alignment horizontal="center" vertical="center"/>
      <protection locked="0"/>
    </xf>
    <xf numFmtId="166" fontId="61" fillId="26" borderId="12" xfId="0" applyNumberFormat="1" applyFont="1" applyFill="1" applyBorder="1" applyAlignment="1" applyProtection="1">
      <alignment horizontal="center"/>
      <protection locked="0"/>
    </xf>
    <xf numFmtId="0" fontId="61" fillId="0" borderId="12" xfId="0" applyFont="1" applyBorder="1" applyAlignment="1">
      <alignment horizontal="center" vertical="center"/>
    </xf>
    <xf numFmtId="0" fontId="58" fillId="0" borderId="14" xfId="0" applyFont="1" applyBorder="1" applyAlignment="1" applyProtection="1">
      <alignment horizontal="left" vertical="center"/>
      <protection locked="0"/>
    </xf>
    <xf numFmtId="0" fontId="58" fillId="0" borderId="4" xfId="0" applyFont="1" applyBorder="1" applyAlignment="1" applyProtection="1">
      <alignment horizontal="left" vertical="center"/>
      <protection locked="0"/>
    </xf>
    <xf numFmtId="0" fontId="58" fillId="0" borderId="15" xfId="0" applyFont="1" applyBorder="1" applyAlignment="1" applyProtection="1">
      <alignment horizontal="left" vertical="center"/>
      <protection locked="0"/>
    </xf>
    <xf numFmtId="0" fontId="58" fillId="0" borderId="12" xfId="0" applyFont="1" applyBorder="1" applyAlignment="1" applyProtection="1">
      <alignment horizontal="left" vertical="center"/>
      <protection locked="0"/>
    </xf>
    <xf numFmtId="0" fontId="62" fillId="29" borderId="12" xfId="0" applyFont="1" applyFill="1" applyBorder="1" applyAlignment="1" applyProtection="1">
      <alignment horizontal="center" vertical="center"/>
      <protection locked="0"/>
    </xf>
    <xf numFmtId="0" fontId="61" fillId="0" borderId="14" xfId="0" applyFont="1" applyBorder="1" applyAlignment="1" applyProtection="1">
      <alignment horizontal="left" vertical="center"/>
      <protection locked="0"/>
    </xf>
    <xf numFmtId="0" fontId="61" fillId="0" borderId="4" xfId="0" applyFont="1" applyBorder="1" applyAlignment="1" applyProtection="1">
      <alignment horizontal="left" vertical="center"/>
      <protection locked="0"/>
    </xf>
    <xf numFmtId="0" fontId="61" fillId="0" borderId="15" xfId="0" applyFont="1" applyBorder="1" applyAlignment="1" applyProtection="1">
      <alignment horizontal="left" vertical="center"/>
      <protection locked="0"/>
    </xf>
    <xf numFmtId="0" fontId="61" fillId="0" borderId="12" xfId="0" applyFont="1" applyBorder="1" applyAlignment="1" applyProtection="1">
      <alignment horizontal="left" vertical="center"/>
      <protection locked="0"/>
    </xf>
    <xf numFmtId="0" fontId="61" fillId="25" borderId="12" xfId="0" applyFont="1" applyFill="1" applyBorder="1" applyAlignment="1" applyProtection="1">
      <alignment horizontal="center" vertical="center"/>
      <protection locked="0"/>
    </xf>
    <xf numFmtId="0" fontId="44" fillId="27" borderId="12" xfId="0" applyFont="1" applyFill="1" applyBorder="1" applyAlignment="1" applyProtection="1">
      <alignment horizontal="center" vertical="center"/>
      <protection locked="0"/>
    </xf>
    <xf numFmtId="0" fontId="44" fillId="27" borderId="12" xfId="0" applyFont="1" applyFill="1" applyBorder="1" applyAlignment="1" applyProtection="1">
      <alignment horizontal="center" vertical="center" wrapText="1"/>
      <protection locked="0"/>
    </xf>
    <xf numFmtId="0" fontId="61" fillId="26" borderId="12" xfId="0" applyFont="1" applyFill="1" applyBorder="1" applyAlignment="1" applyProtection="1">
      <alignment horizontal="center" vertical="center"/>
      <protection locked="0"/>
    </xf>
    <xf numFmtId="166" fontId="61" fillId="26" borderId="12" xfId="0" applyNumberFormat="1" applyFont="1" applyFill="1" applyBorder="1" applyAlignment="1" applyProtection="1">
      <alignment horizontal="center" vertical="center"/>
      <protection hidden="1"/>
    </xf>
    <xf numFmtId="0" fontId="53" fillId="0" borderId="0" xfId="0" applyFont="1" applyAlignment="1" applyProtection="1">
      <alignment horizontal="left" vertical="center" wrapText="1"/>
      <protection locked="0"/>
    </xf>
    <xf numFmtId="0" fontId="53" fillId="0" borderId="0" xfId="0" applyFont="1" applyAlignment="1" applyProtection="1">
      <alignment horizontal="left" vertical="center"/>
      <protection locked="0"/>
    </xf>
    <xf numFmtId="0" fontId="58" fillId="32" borderId="0" xfId="0" applyFont="1" applyFill="1" applyAlignment="1" applyProtection="1">
      <alignment horizontal="left" vertical="center"/>
      <protection locked="0"/>
    </xf>
    <xf numFmtId="0" fontId="44" fillId="27" borderId="13" xfId="0" applyFont="1" applyFill="1" applyBorder="1" applyAlignment="1" applyProtection="1">
      <alignment horizontal="center" vertical="center" wrapText="1"/>
      <protection locked="0"/>
    </xf>
    <xf numFmtId="0" fontId="44" fillId="27" borderId="16" xfId="0" applyFont="1" applyFill="1" applyBorder="1" applyAlignment="1" applyProtection="1">
      <alignment horizontal="center" vertical="center" wrapText="1"/>
      <protection locked="0"/>
    </xf>
    <xf numFmtId="0" fontId="63" fillId="25" borderId="12" xfId="0" applyFont="1" applyFill="1" applyBorder="1" applyAlignment="1" applyProtection="1">
      <alignment horizontal="center" vertical="center"/>
      <protection locked="0"/>
    </xf>
    <xf numFmtId="0" fontId="62" fillId="28" borderId="12" xfId="0" applyFont="1" applyFill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center"/>
      <protection locked="0"/>
    </xf>
    <xf numFmtId="0" fontId="56" fillId="0" borderId="14" xfId="0" applyFont="1" applyBorder="1" applyAlignment="1" applyProtection="1">
      <alignment horizontal="center"/>
      <protection locked="0"/>
    </xf>
    <xf numFmtId="0" fontId="56" fillId="0" borderId="4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165" fontId="49" fillId="0" borderId="12" xfId="0" applyNumberFormat="1" applyFont="1" applyBorder="1" applyAlignment="1" applyProtection="1">
      <alignment horizontal="center"/>
      <protection locked="0"/>
    </xf>
    <xf numFmtId="0" fontId="49" fillId="0" borderId="12" xfId="0" applyFont="1" applyBorder="1" applyAlignment="1" applyProtection="1">
      <alignment horizontal="center"/>
      <protection locked="0"/>
    </xf>
    <xf numFmtId="177" fontId="56" fillId="31" borderId="12" xfId="0" applyNumberFormat="1" applyFont="1" applyFill="1" applyBorder="1" applyAlignment="1" applyProtection="1">
      <alignment horizontal="center"/>
      <protection locked="0"/>
    </xf>
    <xf numFmtId="0" fontId="56" fillId="31" borderId="12" xfId="0" applyFont="1" applyFill="1" applyBorder="1" applyAlignment="1" applyProtection="1">
      <alignment horizontal="center"/>
      <protection locked="0"/>
    </xf>
    <xf numFmtId="0" fontId="62" fillId="28" borderId="12" xfId="0" applyFont="1" applyFill="1" applyBorder="1" applyAlignment="1" applyProtection="1">
      <alignment horizontal="center" vertical="center"/>
      <protection locked="0"/>
    </xf>
    <xf numFmtId="177" fontId="49" fillId="0" borderId="12" xfId="94" applyNumberFormat="1" applyFont="1" applyBorder="1" applyAlignment="1" applyProtection="1">
      <alignment vertical="center"/>
      <protection locked="0"/>
    </xf>
    <xf numFmtId="177" fontId="49" fillId="0" borderId="14" xfId="94" applyNumberFormat="1" applyFont="1" applyBorder="1" applyAlignment="1" applyProtection="1">
      <alignment vertical="center"/>
      <protection locked="0"/>
    </xf>
    <xf numFmtId="177" fontId="49" fillId="0" borderId="15" xfId="94" applyNumberFormat="1" applyFont="1" applyBorder="1" applyAlignment="1" applyProtection="1">
      <alignment vertical="center"/>
      <protection locked="0"/>
    </xf>
    <xf numFmtId="0" fontId="49" fillId="0" borderId="17" xfId="0" applyFont="1" applyBorder="1" applyAlignment="1" applyProtection="1">
      <alignment horizontal="center" vertical="center"/>
      <protection locked="0"/>
    </xf>
    <xf numFmtId="0" fontId="61" fillId="26" borderId="12" xfId="0" applyFont="1" applyFill="1" applyBorder="1" applyAlignment="1" applyProtection="1">
      <alignment horizontal="center"/>
      <protection locked="0"/>
    </xf>
    <xf numFmtId="0" fontId="49" fillId="24" borderId="12" xfId="0" applyFont="1" applyFill="1" applyBorder="1" applyProtection="1">
      <protection locked="0"/>
    </xf>
  </cellXfs>
  <cellStyles count="96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AeE­ [0]_INQUIRY ¿μ¾÷AßAø " xfId="27" xr:uid="{00000000-0005-0000-0000-000018000000}"/>
    <cellStyle name="AeE­_INQUIRY ¿μ¾÷AßAø " xfId="28" xr:uid="{00000000-0005-0000-0000-000019000000}"/>
    <cellStyle name="AÞ¸¶ [0]_INQUIRY ¿?¾÷AßAø " xfId="29" xr:uid="{00000000-0005-0000-0000-00001A000000}"/>
    <cellStyle name="AÞ¸¶_INQUIRY ¿?¾÷AßAø " xfId="30" xr:uid="{00000000-0005-0000-0000-00001B000000}"/>
    <cellStyle name="Bad 2" xfId="31" xr:uid="{00000000-0005-0000-0000-00001C000000}"/>
    <cellStyle name="C?AØ_¿?¾÷CoE² " xfId="32" xr:uid="{00000000-0005-0000-0000-00001D000000}"/>
    <cellStyle name="C￥AØ_¿μ¾÷CoE² " xfId="33" xr:uid="{00000000-0005-0000-0000-00001E000000}"/>
    <cellStyle name="Calculation 2" xfId="34" xr:uid="{00000000-0005-0000-0000-00001F000000}"/>
    <cellStyle name="Check Cell 2" xfId="35" xr:uid="{00000000-0005-0000-0000-000020000000}"/>
    <cellStyle name="Comma" xfId="94" builtinId="3"/>
    <cellStyle name="Comma 2" xfId="36" xr:uid="{00000000-0005-0000-0000-000022000000}"/>
    <cellStyle name="Comma0" xfId="37" xr:uid="{00000000-0005-0000-0000-000023000000}"/>
    <cellStyle name="Ctx_Hyperlink" xfId="38" xr:uid="{00000000-0005-0000-0000-000024000000}"/>
    <cellStyle name="Currency0" xfId="39" xr:uid="{00000000-0005-0000-0000-000025000000}"/>
    <cellStyle name="Date" xfId="40" xr:uid="{00000000-0005-0000-0000-000026000000}"/>
    <cellStyle name="Excel Built-in Normal" xfId="41" xr:uid="{00000000-0005-0000-0000-000027000000}"/>
    <cellStyle name="Explanatory Text 2" xfId="42" xr:uid="{00000000-0005-0000-0000-000028000000}"/>
    <cellStyle name="Fixed" xfId="43" xr:uid="{00000000-0005-0000-0000-000029000000}"/>
    <cellStyle name="Good 2" xfId="44" xr:uid="{00000000-0005-0000-0000-00002A000000}"/>
    <cellStyle name="Header1" xfId="45" xr:uid="{00000000-0005-0000-0000-00002B000000}"/>
    <cellStyle name="Header2" xfId="46" xr:uid="{00000000-0005-0000-0000-00002C000000}"/>
    <cellStyle name="Heading 1 2" xfId="47" xr:uid="{00000000-0005-0000-0000-00002D000000}"/>
    <cellStyle name="Heading 2 2" xfId="48" xr:uid="{00000000-0005-0000-0000-00002E000000}"/>
    <cellStyle name="Heading 3 2" xfId="49" xr:uid="{00000000-0005-0000-0000-00002F000000}"/>
    <cellStyle name="Heading 4 2" xfId="50" xr:uid="{00000000-0005-0000-0000-000030000000}"/>
    <cellStyle name="Hyperlink 2" xfId="51" xr:uid="{00000000-0005-0000-0000-000031000000}"/>
    <cellStyle name="Hyperlink 2 2" xfId="52" xr:uid="{00000000-0005-0000-0000-000032000000}"/>
    <cellStyle name="Hyperlink 3" xfId="2" xr:uid="{00000000-0005-0000-0000-000033000000}"/>
    <cellStyle name="Input 2" xfId="53" xr:uid="{00000000-0005-0000-0000-000034000000}"/>
    <cellStyle name="Linked Cell 2" xfId="54" xr:uid="{00000000-0005-0000-0000-000035000000}"/>
    <cellStyle name="Millares [0]_Well Timing" xfId="55" xr:uid="{00000000-0005-0000-0000-000036000000}"/>
    <cellStyle name="Millares_Well Timing" xfId="56" xr:uid="{00000000-0005-0000-0000-000037000000}"/>
    <cellStyle name="Moneda [0]_Well Timing" xfId="57" xr:uid="{00000000-0005-0000-0000-000038000000}"/>
    <cellStyle name="Moneda_Well Timing" xfId="58" xr:uid="{00000000-0005-0000-0000-000039000000}"/>
    <cellStyle name="n" xfId="59" xr:uid="{00000000-0005-0000-0000-00003A000000}"/>
    <cellStyle name="Neutral 2" xfId="60" xr:uid="{00000000-0005-0000-0000-00003B000000}"/>
    <cellStyle name="Normal" xfId="0" builtinId="0"/>
    <cellStyle name="Normal - Style1" xfId="61" xr:uid="{00000000-0005-0000-0000-00003D000000}"/>
    <cellStyle name="Normal 2" xfId="62" xr:uid="{00000000-0005-0000-0000-00003E000000}"/>
    <cellStyle name="Normal 2 2" xfId="63" xr:uid="{00000000-0005-0000-0000-00003F000000}"/>
    <cellStyle name="Normal 2 3" xfId="1" xr:uid="{00000000-0005-0000-0000-000040000000}"/>
    <cellStyle name="Normal 2 3 2" xfId="64" xr:uid="{00000000-0005-0000-0000-000041000000}"/>
    <cellStyle name="Normal 3" xfId="65" xr:uid="{00000000-0005-0000-0000-000042000000}"/>
    <cellStyle name="Normal 4" xfId="66" xr:uid="{00000000-0005-0000-0000-000043000000}"/>
    <cellStyle name="Normal 5" xfId="67" xr:uid="{00000000-0005-0000-0000-000044000000}"/>
    <cellStyle name="Normal 6" xfId="93" xr:uid="{00000000-0005-0000-0000-000045000000}"/>
    <cellStyle name="Normal 6 2" xfId="95" xr:uid="{00000000-0005-0000-0000-000046000000}"/>
    <cellStyle name="Note 2" xfId="68" xr:uid="{00000000-0005-0000-0000-000047000000}"/>
    <cellStyle name="Output 2" xfId="69" xr:uid="{00000000-0005-0000-0000-000048000000}"/>
    <cellStyle name="Title 2" xfId="70" xr:uid="{00000000-0005-0000-0000-000049000000}"/>
    <cellStyle name="Total 2" xfId="71" xr:uid="{00000000-0005-0000-0000-00004A000000}"/>
    <cellStyle name="Warning Text 2" xfId="72" xr:uid="{00000000-0005-0000-0000-00004B000000}"/>
    <cellStyle name=" [0.00]_ Att. 1- Cover" xfId="73" xr:uid="{00000000-0005-0000-0000-00004C000000}"/>
    <cellStyle name="_ Att. 1- Cover" xfId="74" xr:uid="{00000000-0005-0000-0000-00004D000000}"/>
    <cellStyle name="?_ Att. 1- Cover" xfId="75" xr:uid="{00000000-0005-0000-0000-00004E000000}"/>
    <cellStyle name="똿뗦먛귟 [0.00]_PRODUCT DETAIL Q1" xfId="76" xr:uid="{00000000-0005-0000-0000-00004F000000}"/>
    <cellStyle name="똿뗦먛귟_PRODUCT DETAIL Q1" xfId="77" xr:uid="{00000000-0005-0000-0000-000050000000}"/>
    <cellStyle name="믅됞 [0.00]_PRODUCT DETAIL Q1" xfId="78" xr:uid="{00000000-0005-0000-0000-000051000000}"/>
    <cellStyle name="믅됞_PRODUCT DETAIL Q1" xfId="79" xr:uid="{00000000-0005-0000-0000-000052000000}"/>
    <cellStyle name="백분율_95" xfId="80" xr:uid="{00000000-0005-0000-0000-000053000000}"/>
    <cellStyle name="뷭?_BOOKSHIP" xfId="81" xr:uid="{00000000-0005-0000-0000-000054000000}"/>
    <cellStyle name="콤마 [0]_1202" xfId="82" xr:uid="{00000000-0005-0000-0000-000055000000}"/>
    <cellStyle name="콤마_1202" xfId="83" xr:uid="{00000000-0005-0000-0000-000056000000}"/>
    <cellStyle name="통화 [0]_1202" xfId="84" xr:uid="{00000000-0005-0000-0000-000057000000}"/>
    <cellStyle name="통화_1202" xfId="85" xr:uid="{00000000-0005-0000-0000-000058000000}"/>
    <cellStyle name="표준_(정보부문)월별인원계획" xfId="86" xr:uid="{00000000-0005-0000-0000-000059000000}"/>
    <cellStyle name="一般_99Q3647-ALL-CAS2" xfId="87" xr:uid="{00000000-0005-0000-0000-00005A000000}"/>
    <cellStyle name="千分位[0]_Book1" xfId="88" xr:uid="{00000000-0005-0000-0000-00005B000000}"/>
    <cellStyle name="千分位_99Q3647-ALL-CAS2" xfId="89" xr:uid="{00000000-0005-0000-0000-00005C000000}"/>
    <cellStyle name="貨幣 [0]_Book1" xfId="90" xr:uid="{00000000-0005-0000-0000-00005D000000}"/>
    <cellStyle name="貨幣[0]_BRE" xfId="91" xr:uid="{00000000-0005-0000-0000-00005E000000}"/>
    <cellStyle name="貨幣_Book1" xfId="92" xr:uid="{00000000-0005-0000-0000-00005F000000}"/>
  </cellStyles>
  <dxfs count="10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99"/>
      <color rgb="FF0033CC"/>
      <color rgb="FF503D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23814</xdr:colOff>
      <xdr:row>81</xdr:row>
      <xdr:rowOff>259136</xdr:rowOff>
    </xdr:from>
    <xdr:to>
      <xdr:col>7</xdr:col>
      <xdr:colOff>1238073</xdr:colOff>
      <xdr:row>81</xdr:row>
      <xdr:rowOff>285750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854600D-62C0-4B8B-B050-79985F583646}"/>
            </a:ext>
          </a:extLst>
        </xdr:cNvPr>
        <xdr:cNvCxnSpPr/>
      </xdr:nvCxnSpPr>
      <xdr:spPr>
        <a:xfrm flipH="1">
          <a:off x="11358564" y="45217136"/>
          <a:ext cx="3571697" cy="2661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28652</xdr:colOff>
      <xdr:row>80</xdr:row>
      <xdr:rowOff>663948</xdr:rowOff>
    </xdr:from>
    <xdr:to>
      <xdr:col>9</xdr:col>
      <xdr:colOff>18617</xdr:colOff>
      <xdr:row>83</xdr:row>
      <xdr:rowOff>239525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8DB8F81-A20D-455E-94B6-76F2EAD8CD5F}"/>
            </a:ext>
          </a:extLst>
        </xdr:cNvPr>
        <xdr:cNvSpPr txBox="1"/>
      </xdr:nvSpPr>
      <xdr:spPr>
        <a:xfrm>
          <a:off x="13720840" y="44883761"/>
          <a:ext cx="2466465" cy="1171014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Chỉ</a:t>
          </a:r>
          <a:r>
            <a:rPr lang="en-US" sz="280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nhập 4 ô </a:t>
          </a:r>
          <a:r>
            <a:rPr lang="en-US" sz="2800" baseline="0">
              <a:solidFill>
                <a:srgbClr val="503D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màu vàng </a:t>
          </a:r>
          <a:r>
            <a:rPr lang="en-US" sz="280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các ô khác đều có công thức</a:t>
          </a:r>
          <a:endParaRPr lang="en-US" sz="28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173"/>
  <sheetViews>
    <sheetView tabSelected="1" topLeftCell="A77" zoomScale="70" zoomScaleNormal="70" zoomScaleSheetLayoutView="112" workbookViewId="0">
      <selection activeCell="D106" sqref="D106:E106"/>
    </sheetView>
  </sheetViews>
  <sheetFormatPr defaultColWidth="9.109375" defaultRowHeight="15.6"/>
  <cols>
    <col min="1" max="1" width="9.109375" style="9"/>
    <col min="2" max="2" width="47" style="9" customWidth="1"/>
    <col min="3" max="3" width="53.6640625" style="9" customWidth="1"/>
    <col min="4" max="4" width="39" style="9" customWidth="1"/>
    <col min="5" max="5" width="21" style="9" customWidth="1"/>
    <col min="6" max="6" width="18.44140625" style="9" bestFit="1" customWidth="1"/>
    <col min="7" max="7" width="18.33203125" style="9" customWidth="1"/>
    <col min="8" max="8" width="19.6640625" style="9" customWidth="1"/>
    <col min="9" max="9" width="17.44140625" style="9" customWidth="1"/>
    <col min="10" max="10" width="20.33203125" style="9" customWidth="1"/>
    <col min="11" max="11" width="29.88671875" style="9" customWidth="1"/>
    <col min="12" max="13" width="12.88671875" style="9" bestFit="1" customWidth="1"/>
    <col min="14" max="17" width="12.33203125" style="9" bestFit="1" customWidth="1"/>
    <col min="18" max="18" width="18.44140625" style="9" bestFit="1" customWidth="1"/>
    <col min="19" max="19" width="14.44140625" style="9" customWidth="1"/>
    <col min="20" max="20" width="19.6640625" style="9" bestFit="1" customWidth="1"/>
    <col min="21" max="21" width="18.44140625" style="9" bestFit="1" customWidth="1"/>
    <col min="22" max="22" width="16" style="9" customWidth="1"/>
    <col min="23" max="23" width="17.33203125" style="9" customWidth="1"/>
    <col min="24" max="24" width="28.44140625" style="9" bestFit="1" customWidth="1"/>
    <col min="25" max="25" width="20.33203125" style="9" bestFit="1" customWidth="1"/>
    <col min="26" max="26" width="24.33203125" style="9" bestFit="1" customWidth="1"/>
    <col min="27" max="27" width="24.6640625" style="9" bestFit="1" customWidth="1"/>
    <col min="28" max="28" width="12.88671875" style="9" customWidth="1"/>
    <col min="29" max="29" width="12.6640625" style="9" bestFit="1" customWidth="1"/>
    <col min="30" max="30" width="13.33203125" style="9" customWidth="1"/>
    <col min="31" max="31" width="14.5546875" style="9" bestFit="1" customWidth="1"/>
    <col min="32" max="32" width="11.109375" style="9" customWidth="1"/>
    <col min="33" max="33" width="12.6640625" style="9" bestFit="1" customWidth="1"/>
    <col min="34" max="34" width="12.6640625" style="9" customWidth="1"/>
    <col min="35" max="35" width="12.5546875" style="9" customWidth="1"/>
    <col min="36" max="36" width="11.109375" style="9" customWidth="1"/>
    <col min="37" max="37" width="9.88671875" style="9" bestFit="1" customWidth="1"/>
    <col min="38" max="38" width="9.5546875" style="9" bestFit="1" customWidth="1"/>
    <col min="39" max="39" width="10" style="9" bestFit="1" customWidth="1"/>
    <col min="40" max="40" width="31.6640625" style="9" customWidth="1"/>
    <col min="41" max="16384" width="9.109375" style="9"/>
  </cols>
  <sheetData>
    <row r="1" spans="1:40" ht="29.25" customHeight="1">
      <c r="B1" s="10"/>
      <c r="C1" s="10"/>
      <c r="D1" s="10"/>
      <c r="E1" s="10"/>
      <c r="F1" s="10"/>
      <c r="G1" s="10"/>
      <c r="I1" s="10"/>
      <c r="J1" s="120" t="s">
        <v>124</v>
      </c>
      <c r="K1" s="120"/>
      <c r="L1" s="10"/>
      <c r="N1" s="11"/>
      <c r="O1" s="10"/>
    </row>
    <row r="2" spans="1:40" ht="19.5" customHeight="1">
      <c r="B2" s="122" t="s">
        <v>125</v>
      </c>
      <c r="C2" s="122"/>
      <c r="D2" s="12"/>
      <c r="E2" s="12"/>
      <c r="F2" s="121" t="s">
        <v>126</v>
      </c>
      <c r="G2" s="121"/>
      <c r="H2" s="121"/>
      <c r="I2" s="121"/>
      <c r="J2" s="121"/>
      <c r="K2" s="13"/>
      <c r="L2" s="10"/>
    </row>
    <row r="3" spans="1:40" ht="22.5" customHeight="1">
      <c r="B3" s="121" t="s">
        <v>222</v>
      </c>
      <c r="C3" s="121"/>
      <c r="D3" s="14"/>
      <c r="E3" s="14"/>
      <c r="F3" s="120" t="s">
        <v>127</v>
      </c>
      <c r="G3" s="120"/>
      <c r="H3" s="120"/>
      <c r="I3" s="120"/>
      <c r="J3" s="120"/>
      <c r="K3" s="15"/>
      <c r="L3" s="10"/>
    </row>
    <row r="4" spans="1:40" ht="29.25" customHeight="1">
      <c r="B4" s="11"/>
      <c r="C4" s="10"/>
      <c r="D4" s="10"/>
      <c r="E4" s="10"/>
      <c r="F4" s="15"/>
      <c r="G4" s="15"/>
      <c r="H4" s="15"/>
      <c r="I4" s="15"/>
      <c r="J4" s="15"/>
      <c r="K4" s="15"/>
      <c r="L4" s="15"/>
      <c r="M4" s="15"/>
      <c r="N4" s="15"/>
      <c r="O4" s="10"/>
    </row>
    <row r="5" spans="1:40" s="5" customFormat="1" ht="30" customHeight="1">
      <c r="B5" s="130" t="s">
        <v>128</v>
      </c>
      <c r="C5" s="130"/>
      <c r="D5" s="130"/>
      <c r="E5" s="130"/>
      <c r="F5" s="130"/>
      <c r="G5" s="130"/>
      <c r="H5" s="130"/>
      <c r="I5" s="130"/>
      <c r="J5" s="130"/>
      <c r="K5" s="7"/>
      <c r="L5" s="7"/>
      <c r="M5" s="7"/>
      <c r="N5" s="8"/>
      <c r="O5" s="6"/>
    </row>
    <row r="6" spans="1:40" s="5" customFormat="1" ht="30" customHeight="1">
      <c r="B6" s="130" t="s">
        <v>229</v>
      </c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8"/>
      <c r="O6" s="6"/>
    </row>
    <row r="7" spans="1:40" ht="30" customHeight="1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 spans="1:40" ht="30.75" customHeight="1">
      <c r="B8" s="65" t="s">
        <v>98</v>
      </c>
      <c r="C8" s="66" t="s">
        <v>116</v>
      </c>
      <c r="E8" s="147" t="s">
        <v>181</v>
      </c>
      <c r="F8" s="148"/>
      <c r="G8" s="148"/>
      <c r="H8" s="148"/>
      <c r="I8" s="148"/>
      <c r="J8" s="148"/>
      <c r="K8" s="148"/>
      <c r="L8" s="17"/>
      <c r="M8" s="17"/>
      <c r="N8" s="17"/>
      <c r="O8" s="17"/>
      <c r="P8" s="17"/>
      <c r="Q8" s="17"/>
      <c r="R8" s="17"/>
      <c r="S8" s="17"/>
      <c r="T8" s="17"/>
    </row>
    <row r="9" spans="1:40" ht="30.75" customHeight="1">
      <c r="B9" s="65" t="s">
        <v>97</v>
      </c>
      <c r="C9" s="66" t="s">
        <v>230</v>
      </c>
      <c r="E9" s="148"/>
      <c r="F9" s="148"/>
      <c r="G9" s="148"/>
      <c r="H9" s="148"/>
      <c r="I9" s="148"/>
      <c r="J9" s="148"/>
      <c r="K9" s="148"/>
      <c r="L9" s="17"/>
      <c r="M9" s="17"/>
      <c r="N9" s="17"/>
      <c r="O9" s="17"/>
      <c r="P9" s="17"/>
      <c r="Q9" s="17"/>
      <c r="R9" s="17"/>
      <c r="S9" s="17"/>
      <c r="T9" s="17"/>
    </row>
    <row r="10" spans="1:40" ht="30.75" customHeight="1">
      <c r="B10" s="65" t="s">
        <v>189</v>
      </c>
      <c r="C10" s="66" t="s">
        <v>187</v>
      </c>
      <c r="E10" s="148"/>
      <c r="F10" s="148"/>
      <c r="G10" s="148"/>
      <c r="H10" s="148"/>
      <c r="I10" s="148"/>
      <c r="J10" s="148"/>
      <c r="K10" s="148"/>
      <c r="L10" s="17"/>
      <c r="M10" s="17"/>
      <c r="N10" s="17"/>
      <c r="O10" s="17"/>
      <c r="P10" s="17"/>
      <c r="Q10" s="17"/>
      <c r="R10" s="17"/>
      <c r="S10" s="17"/>
      <c r="T10" s="17"/>
    </row>
    <row r="11" spans="1:40" ht="30.75" customHeight="1">
      <c r="B11" s="65" t="s">
        <v>194</v>
      </c>
      <c r="C11" s="66" t="s">
        <v>196</v>
      </c>
      <c r="E11" s="148"/>
      <c r="F11" s="148"/>
      <c r="G11" s="148"/>
      <c r="H11" s="148"/>
      <c r="I11" s="148"/>
      <c r="J11" s="148"/>
      <c r="K11" s="148"/>
      <c r="L11" s="17"/>
      <c r="M11" s="17"/>
      <c r="N11" s="17"/>
      <c r="O11" s="17"/>
      <c r="P11" s="17"/>
      <c r="Q11" s="17"/>
      <c r="R11" s="17"/>
      <c r="S11" s="17"/>
      <c r="T11" s="17"/>
    </row>
    <row r="12" spans="1:40" ht="29.25" customHeight="1">
      <c r="B12" s="65" t="s">
        <v>103</v>
      </c>
      <c r="C12" s="66" t="s">
        <v>216</v>
      </c>
    </row>
    <row r="13" spans="1:40" ht="22.5" customHeight="1"/>
    <row r="14" spans="1:40" s="4" customFormat="1" ht="48.75" customHeight="1">
      <c r="A14" s="133" t="s">
        <v>129</v>
      </c>
      <c r="B14" s="134"/>
      <c r="C14" s="134"/>
      <c r="D14" s="134"/>
      <c r="E14" s="134"/>
      <c r="F14" s="134"/>
      <c r="G14" s="134"/>
      <c r="H14" s="134"/>
      <c r="I14" s="134"/>
      <c r="J14" s="134"/>
      <c r="K14" s="135"/>
    </row>
    <row r="15" spans="1:40" s="4" customFormat="1" ht="61.5" customHeight="1">
      <c r="A15" s="143" t="s">
        <v>130</v>
      </c>
      <c r="B15" s="150" t="s">
        <v>131</v>
      </c>
      <c r="C15" s="143" t="s">
        <v>132</v>
      </c>
      <c r="D15" s="144" t="s">
        <v>133</v>
      </c>
      <c r="E15" s="72" t="s">
        <v>134</v>
      </c>
      <c r="F15" s="72" t="s">
        <v>135</v>
      </c>
      <c r="G15" s="72" t="s">
        <v>136</v>
      </c>
      <c r="H15" s="72" t="s">
        <v>137</v>
      </c>
      <c r="I15" s="72" t="s">
        <v>138</v>
      </c>
      <c r="J15" s="72" t="s">
        <v>223</v>
      </c>
      <c r="K15" s="144" t="s">
        <v>140</v>
      </c>
    </row>
    <row r="16" spans="1:40" s="4" customFormat="1" ht="36.75" customHeight="1">
      <c r="A16" s="143"/>
      <c r="B16" s="151"/>
      <c r="C16" s="143"/>
      <c r="D16" s="143"/>
      <c r="E16" s="73"/>
      <c r="F16" s="73"/>
      <c r="G16" s="74" t="s">
        <v>141</v>
      </c>
      <c r="H16" s="74" t="s">
        <v>142</v>
      </c>
      <c r="I16" s="75" t="s">
        <v>143</v>
      </c>
      <c r="J16" s="76" t="s">
        <v>144</v>
      </c>
      <c r="K16" s="144"/>
    </row>
    <row r="17" spans="1:11" s="4" customFormat="1" ht="40.5" customHeight="1">
      <c r="A17" s="138" t="s">
        <v>145</v>
      </c>
      <c r="B17" s="139"/>
      <c r="C17" s="139"/>
      <c r="D17" s="139"/>
      <c r="E17" s="139"/>
      <c r="F17" s="139"/>
      <c r="G17" s="139"/>
      <c r="H17" s="139"/>
      <c r="I17" s="139"/>
      <c r="J17" s="139"/>
      <c r="K17" s="140"/>
    </row>
    <row r="18" spans="1:11" ht="33.75" customHeight="1">
      <c r="A18" s="18">
        <v>1</v>
      </c>
      <c r="B18" s="19" t="s">
        <v>234</v>
      </c>
      <c r="C18" s="20" t="s">
        <v>235</v>
      </c>
      <c r="D18" s="18">
        <v>54</v>
      </c>
      <c r="E18" s="18">
        <v>1</v>
      </c>
      <c r="F18" s="18">
        <v>15</v>
      </c>
      <c r="G18" s="18">
        <v>15</v>
      </c>
      <c r="H18" s="21">
        <v>1</v>
      </c>
      <c r="I18" s="18">
        <v>1.1000000000000001</v>
      </c>
      <c r="J18" s="22">
        <f>G18*H18*I18</f>
        <v>16.5</v>
      </c>
      <c r="K18" s="23"/>
    </row>
    <row r="19" spans="1:11" ht="33.75" customHeight="1">
      <c r="A19" s="18">
        <v>2</v>
      </c>
      <c r="B19" s="98" t="s">
        <v>233</v>
      </c>
      <c r="C19" s="24" t="s">
        <v>236</v>
      </c>
      <c r="D19" s="18">
        <v>63</v>
      </c>
      <c r="E19" s="18">
        <v>1</v>
      </c>
      <c r="F19" s="18">
        <v>30</v>
      </c>
      <c r="G19" s="18">
        <v>30</v>
      </c>
      <c r="H19" s="21">
        <v>1</v>
      </c>
      <c r="I19" s="18">
        <v>1.1000000000000001</v>
      </c>
      <c r="J19" s="22">
        <f t="shared" ref="J19:J22" si="0">G19*H19*I19</f>
        <v>33</v>
      </c>
      <c r="K19" s="23"/>
    </row>
    <row r="20" spans="1:11" ht="33.75" customHeight="1">
      <c r="A20" s="18">
        <v>3</v>
      </c>
      <c r="B20" s="98" t="s">
        <v>233</v>
      </c>
      <c r="C20" s="24" t="s">
        <v>244</v>
      </c>
      <c r="D20" s="18">
        <v>67</v>
      </c>
      <c r="E20" s="18">
        <v>1</v>
      </c>
      <c r="F20" s="18">
        <v>30</v>
      </c>
      <c r="G20" s="18">
        <v>30</v>
      </c>
      <c r="H20" s="21">
        <v>1</v>
      </c>
      <c r="I20" s="18">
        <v>1.1000000000000001</v>
      </c>
      <c r="J20" s="22">
        <f t="shared" si="0"/>
        <v>33</v>
      </c>
      <c r="K20" s="23"/>
    </row>
    <row r="21" spans="1:11" ht="33.75" customHeight="1">
      <c r="A21" s="18">
        <v>4</v>
      </c>
      <c r="B21" s="98" t="s">
        <v>233</v>
      </c>
      <c r="C21" s="24" t="s">
        <v>245</v>
      </c>
      <c r="D21" s="18">
        <v>89</v>
      </c>
      <c r="E21" s="18">
        <v>1</v>
      </c>
      <c r="F21" s="18">
        <v>30</v>
      </c>
      <c r="G21" s="18">
        <v>30</v>
      </c>
      <c r="H21" s="21">
        <v>1</v>
      </c>
      <c r="I21" s="18">
        <v>1.1000000000000001</v>
      </c>
      <c r="J21" s="22">
        <f t="shared" si="0"/>
        <v>33</v>
      </c>
      <c r="K21" s="23"/>
    </row>
    <row r="22" spans="1:11" ht="33.75" customHeight="1">
      <c r="A22" s="18">
        <v>5</v>
      </c>
      <c r="B22" s="98" t="s">
        <v>232</v>
      </c>
      <c r="C22" s="20" t="s">
        <v>246</v>
      </c>
      <c r="D22" s="18">
        <v>64</v>
      </c>
      <c r="E22" s="18">
        <v>1</v>
      </c>
      <c r="F22" s="18">
        <v>15</v>
      </c>
      <c r="G22" s="18">
        <v>15</v>
      </c>
      <c r="H22" s="21">
        <v>1</v>
      </c>
      <c r="I22" s="18">
        <v>1.1000000000000001</v>
      </c>
      <c r="J22" s="22">
        <f t="shared" si="0"/>
        <v>16.5</v>
      </c>
      <c r="K22" s="23"/>
    </row>
    <row r="23" spans="1:11" s="4" customFormat="1" ht="49.5" customHeight="1">
      <c r="A23" s="141" t="s">
        <v>146</v>
      </c>
      <c r="B23" s="141"/>
      <c r="C23" s="141"/>
      <c r="D23" s="141"/>
      <c r="E23" s="141"/>
      <c r="F23" s="141"/>
      <c r="G23" s="141"/>
      <c r="H23" s="141"/>
      <c r="I23" s="141"/>
      <c r="J23" s="141"/>
      <c r="K23" s="141"/>
    </row>
    <row r="24" spans="1:11" ht="36.75" customHeight="1">
      <c r="A24" s="18">
        <v>1</v>
      </c>
      <c r="B24" s="98" t="s">
        <v>237</v>
      </c>
      <c r="C24" s="20" t="s">
        <v>238</v>
      </c>
      <c r="D24" s="18">
        <v>54</v>
      </c>
      <c r="E24" s="18">
        <v>2</v>
      </c>
      <c r="F24" s="25">
        <v>30</v>
      </c>
      <c r="G24" s="28">
        <f>E24*F24</f>
        <v>60</v>
      </c>
      <c r="H24" s="18">
        <v>0.75</v>
      </c>
      <c r="I24" s="18">
        <v>1</v>
      </c>
      <c r="J24" s="26">
        <f>G24*H24*I24</f>
        <v>45</v>
      </c>
      <c r="K24" s="27"/>
    </row>
    <row r="25" spans="1:11" ht="38.25" customHeight="1">
      <c r="A25" s="18">
        <v>2</v>
      </c>
      <c r="B25" s="98" t="s">
        <v>239</v>
      </c>
      <c r="C25" s="24" t="s">
        <v>236</v>
      </c>
      <c r="D25" s="18">
        <v>63</v>
      </c>
      <c r="E25" s="99">
        <v>2</v>
      </c>
      <c r="F25" s="100">
        <v>30</v>
      </c>
      <c r="G25" s="28">
        <v>60</v>
      </c>
      <c r="H25" s="18">
        <v>0.75</v>
      </c>
      <c r="I25" s="99">
        <v>1</v>
      </c>
      <c r="J25" s="26">
        <f t="shared" ref="J25:J32" si="1">G25*H25*I25</f>
        <v>45</v>
      </c>
      <c r="K25" s="27"/>
    </row>
    <row r="26" spans="1:11" ht="38.25" customHeight="1">
      <c r="A26" s="18">
        <v>3</v>
      </c>
      <c r="B26" s="98" t="s">
        <v>240</v>
      </c>
      <c r="C26" s="24" t="s">
        <v>241</v>
      </c>
      <c r="D26" s="18">
        <v>43</v>
      </c>
      <c r="E26" s="99">
        <v>1</v>
      </c>
      <c r="F26" s="100">
        <v>90</v>
      </c>
      <c r="G26" s="28">
        <f t="shared" ref="G26:G28" si="2">E26*F26</f>
        <v>90</v>
      </c>
      <c r="H26" s="18">
        <v>0.75</v>
      </c>
      <c r="I26" s="99">
        <v>1</v>
      </c>
      <c r="J26" s="26">
        <f t="shared" si="1"/>
        <v>67.5</v>
      </c>
      <c r="K26" s="27"/>
    </row>
    <row r="27" spans="1:11" ht="38.25" customHeight="1">
      <c r="A27" s="18">
        <v>4</v>
      </c>
      <c r="B27" s="101" t="s">
        <v>240</v>
      </c>
      <c r="C27" s="101" t="s">
        <v>242</v>
      </c>
      <c r="D27" s="18">
        <v>51</v>
      </c>
      <c r="E27" s="99">
        <v>1</v>
      </c>
      <c r="F27" s="99">
        <v>90</v>
      </c>
      <c r="G27" s="28">
        <f t="shared" si="2"/>
        <v>90</v>
      </c>
      <c r="H27" s="18">
        <v>0.75</v>
      </c>
      <c r="I27" s="99">
        <v>1</v>
      </c>
      <c r="J27" s="26">
        <f t="shared" si="1"/>
        <v>67.5</v>
      </c>
      <c r="K27" s="27"/>
    </row>
    <row r="28" spans="1:11" ht="38.25" customHeight="1">
      <c r="A28" s="18">
        <v>5</v>
      </c>
      <c r="B28" s="101" t="s">
        <v>240</v>
      </c>
      <c r="C28" s="101" t="s">
        <v>243</v>
      </c>
      <c r="D28" s="18">
        <v>35</v>
      </c>
      <c r="E28" s="99">
        <v>1</v>
      </c>
      <c r="F28" s="99">
        <v>90</v>
      </c>
      <c r="G28" s="28">
        <f t="shared" si="2"/>
        <v>90</v>
      </c>
      <c r="H28" s="18">
        <v>0.75</v>
      </c>
      <c r="I28" s="99">
        <v>1</v>
      </c>
      <c r="J28" s="26">
        <f t="shared" si="1"/>
        <v>67.5</v>
      </c>
      <c r="K28" s="27"/>
    </row>
    <row r="29" spans="1:11" ht="38.25" customHeight="1">
      <c r="A29" s="18">
        <v>6</v>
      </c>
      <c r="B29" s="101" t="s">
        <v>240</v>
      </c>
      <c r="C29" s="101" t="s">
        <v>248</v>
      </c>
      <c r="D29" s="18">
        <v>54</v>
      </c>
      <c r="E29" s="99">
        <v>1</v>
      </c>
      <c r="F29" s="99">
        <v>90</v>
      </c>
      <c r="G29" s="28">
        <f t="shared" ref="G29" si="3">E29*F29</f>
        <v>90</v>
      </c>
      <c r="H29" s="18">
        <v>0.75</v>
      </c>
      <c r="I29" s="99">
        <v>1</v>
      </c>
      <c r="J29" s="26">
        <f t="shared" si="1"/>
        <v>67.5</v>
      </c>
      <c r="K29" s="27"/>
    </row>
    <row r="30" spans="1:11" ht="38.25" customHeight="1">
      <c r="A30" s="18">
        <v>7</v>
      </c>
      <c r="B30" s="98" t="s">
        <v>239</v>
      </c>
      <c r="C30" s="24" t="s">
        <v>244</v>
      </c>
      <c r="D30" s="18">
        <v>67</v>
      </c>
      <c r="E30" s="99">
        <v>2</v>
      </c>
      <c r="F30" s="100">
        <v>30</v>
      </c>
      <c r="G30" s="28">
        <v>60</v>
      </c>
      <c r="H30" s="18">
        <v>0.75</v>
      </c>
      <c r="I30" s="99">
        <v>1</v>
      </c>
      <c r="J30" s="26">
        <f t="shared" si="1"/>
        <v>45</v>
      </c>
      <c r="K30" s="27"/>
    </row>
    <row r="31" spans="1:11" ht="38.25" customHeight="1">
      <c r="A31" s="18">
        <v>8</v>
      </c>
      <c r="B31" s="98" t="s">
        <v>239</v>
      </c>
      <c r="C31" s="24" t="s">
        <v>245</v>
      </c>
      <c r="D31" s="18">
        <v>89</v>
      </c>
      <c r="E31" s="99">
        <v>2</v>
      </c>
      <c r="F31" s="100">
        <v>30</v>
      </c>
      <c r="G31" s="28">
        <v>60</v>
      </c>
      <c r="H31" s="18">
        <v>0.75</v>
      </c>
      <c r="I31" s="99">
        <v>1</v>
      </c>
      <c r="J31" s="26">
        <f t="shared" si="1"/>
        <v>45</v>
      </c>
      <c r="K31" s="27"/>
    </row>
    <row r="32" spans="1:11" ht="38.25" customHeight="1">
      <c r="A32" s="18">
        <v>9</v>
      </c>
      <c r="B32" s="98" t="s">
        <v>247</v>
      </c>
      <c r="C32" s="20" t="s">
        <v>246</v>
      </c>
      <c r="D32" s="18">
        <v>64</v>
      </c>
      <c r="E32" s="18">
        <v>2</v>
      </c>
      <c r="F32" s="25">
        <v>60</v>
      </c>
      <c r="G32" s="28">
        <f t="shared" ref="G32" si="4">E32*F32</f>
        <v>120</v>
      </c>
      <c r="H32" s="18">
        <v>0.75</v>
      </c>
      <c r="I32" s="18">
        <v>1</v>
      </c>
      <c r="J32" s="26">
        <f t="shared" si="1"/>
        <v>90</v>
      </c>
      <c r="K32" s="27"/>
    </row>
    <row r="33" spans="1:11" s="4" customFormat="1" ht="48" customHeight="1">
      <c r="A33" s="145" t="s">
        <v>178</v>
      </c>
      <c r="B33" s="145"/>
      <c r="C33" s="145"/>
      <c r="D33" s="145"/>
      <c r="E33" s="145"/>
      <c r="F33" s="145"/>
      <c r="G33" s="145"/>
      <c r="H33" s="145"/>
      <c r="I33" s="145"/>
      <c r="J33" s="146">
        <f>SUM(J18:J22,J24:J32)</f>
        <v>672</v>
      </c>
      <c r="K33" s="146"/>
    </row>
    <row r="34" spans="1:11" ht="48" customHeight="1">
      <c r="A34" s="67"/>
      <c r="B34" s="67"/>
      <c r="C34" s="67"/>
      <c r="D34" s="67"/>
      <c r="E34" s="67"/>
      <c r="F34" s="67"/>
      <c r="G34" s="67"/>
      <c r="H34" s="67"/>
      <c r="I34" s="67"/>
      <c r="J34" s="68"/>
      <c r="K34" s="68"/>
    </row>
    <row r="35" spans="1:11" ht="34.5" customHeight="1">
      <c r="A35" s="69"/>
      <c r="B35" s="69"/>
      <c r="C35" s="69"/>
      <c r="D35" s="69"/>
      <c r="E35" s="69"/>
      <c r="F35" s="69"/>
      <c r="G35" s="17"/>
      <c r="H35" s="17"/>
      <c r="I35" s="17"/>
      <c r="J35" s="17"/>
      <c r="K35" s="17"/>
    </row>
    <row r="36" spans="1:11" s="4" customFormat="1" ht="42.75" customHeight="1">
      <c r="A36" s="136" t="s">
        <v>147</v>
      </c>
      <c r="B36" s="136"/>
      <c r="C36" s="136"/>
      <c r="D36" s="136"/>
      <c r="E36" s="136"/>
      <c r="F36" s="136"/>
      <c r="G36" s="136"/>
      <c r="H36" s="136"/>
      <c r="I36" s="136"/>
      <c r="J36" s="136"/>
      <c r="K36" s="136"/>
    </row>
    <row r="37" spans="1:11" s="4" customFormat="1" ht="71.25" customHeight="1">
      <c r="A37" s="77" t="s">
        <v>130</v>
      </c>
      <c r="B37" s="137" t="s">
        <v>148</v>
      </c>
      <c r="C37" s="137"/>
      <c r="D37" s="137"/>
      <c r="E37" s="137"/>
      <c r="F37" s="137"/>
      <c r="G37" s="137" t="s">
        <v>149</v>
      </c>
      <c r="H37" s="137"/>
      <c r="I37" s="137"/>
      <c r="J37" s="78" t="s">
        <v>139</v>
      </c>
      <c r="K37" s="78" t="s">
        <v>150</v>
      </c>
    </row>
    <row r="38" spans="1:11" ht="39.75" customHeight="1">
      <c r="A38" s="29">
        <v>1</v>
      </c>
      <c r="B38" s="129"/>
      <c r="C38" s="129"/>
      <c r="D38" s="129"/>
      <c r="E38" s="129"/>
      <c r="F38" s="129"/>
      <c r="G38" s="129"/>
      <c r="H38" s="129"/>
      <c r="I38" s="129"/>
      <c r="J38" s="30"/>
      <c r="K38" s="31"/>
    </row>
    <row r="39" spans="1:11" ht="39.75" customHeight="1">
      <c r="A39" s="29">
        <v>2</v>
      </c>
      <c r="B39" s="129"/>
      <c r="C39" s="129"/>
      <c r="D39" s="129"/>
      <c r="E39" s="129"/>
      <c r="F39" s="129"/>
      <c r="G39" s="129"/>
      <c r="H39" s="129"/>
      <c r="I39" s="129"/>
      <c r="J39" s="30"/>
      <c r="K39" s="31"/>
    </row>
    <row r="40" spans="1:11" ht="39.75" customHeight="1">
      <c r="A40" s="29">
        <v>3</v>
      </c>
      <c r="B40" s="129"/>
      <c r="C40" s="129"/>
      <c r="D40" s="129"/>
      <c r="E40" s="129"/>
      <c r="F40" s="129"/>
      <c r="G40" s="129"/>
      <c r="H40" s="129"/>
      <c r="I40" s="129"/>
      <c r="J40" s="30"/>
      <c r="K40" s="32"/>
    </row>
    <row r="41" spans="1:11" s="4" customFormat="1" ht="39.75" customHeight="1">
      <c r="A41" s="142" t="s">
        <v>179</v>
      </c>
      <c r="B41" s="142"/>
      <c r="C41" s="142"/>
      <c r="D41" s="142"/>
      <c r="E41" s="142"/>
      <c r="F41" s="142"/>
      <c r="G41" s="142"/>
      <c r="H41" s="142"/>
      <c r="I41" s="142"/>
      <c r="J41" s="87">
        <f>SUM(J38:J40)</f>
        <v>0</v>
      </c>
      <c r="K41" s="88"/>
    </row>
    <row r="42" spans="1:11" s="4" customFormat="1" ht="39.75" customHeight="1">
      <c r="A42" s="152" t="s">
        <v>190</v>
      </c>
      <c r="B42" s="152"/>
      <c r="C42" s="152"/>
      <c r="D42" s="152"/>
      <c r="E42" s="152"/>
      <c r="F42" s="152"/>
      <c r="G42" s="152"/>
      <c r="H42" s="152"/>
      <c r="I42" s="152"/>
      <c r="J42" s="89"/>
      <c r="K42" s="88"/>
    </row>
    <row r="43" spans="1:11" ht="39.75" customHeight="1">
      <c r="A43" s="33"/>
      <c r="B43" s="33"/>
      <c r="C43" s="33"/>
      <c r="D43" s="33"/>
      <c r="E43" s="33"/>
      <c r="F43" s="33"/>
      <c r="G43" s="33"/>
      <c r="H43" s="33"/>
      <c r="I43" s="33"/>
      <c r="J43" s="34"/>
      <c r="K43" s="35"/>
    </row>
    <row r="44" spans="1:11" ht="22.5" customHeight="1"/>
    <row r="45" spans="1:11" s="86" customFormat="1" ht="42.75" customHeight="1">
      <c r="A45" s="149" t="s">
        <v>215</v>
      </c>
      <c r="B45" s="149"/>
      <c r="C45" s="149"/>
      <c r="D45" s="149"/>
      <c r="E45" s="149"/>
      <c r="F45" s="149"/>
      <c r="G45" s="149"/>
      <c r="H45" s="149"/>
      <c r="I45" s="149"/>
      <c r="J45" s="149"/>
    </row>
    <row r="46" spans="1:11" s="4" customFormat="1" ht="95.25" customHeight="1">
      <c r="A46" s="79" t="s">
        <v>123</v>
      </c>
      <c r="B46" s="79" t="s">
        <v>77</v>
      </c>
      <c r="C46" s="80" t="s">
        <v>6</v>
      </c>
      <c r="D46" s="80" t="s">
        <v>1</v>
      </c>
      <c r="E46" s="80" t="s">
        <v>122</v>
      </c>
      <c r="F46" s="80" t="s">
        <v>2</v>
      </c>
      <c r="G46" s="80" t="s">
        <v>96</v>
      </c>
      <c r="H46" s="81" t="s">
        <v>191</v>
      </c>
      <c r="I46" s="81" t="s">
        <v>175</v>
      </c>
      <c r="J46" s="153" t="s">
        <v>176</v>
      </c>
      <c r="K46" s="153"/>
    </row>
    <row r="47" spans="1:11" s="59" customFormat="1" ht="30" customHeight="1">
      <c r="A47" s="36">
        <v>2</v>
      </c>
      <c r="B47" s="123" t="s">
        <v>78</v>
      </c>
      <c r="C47" s="23" t="s">
        <v>7</v>
      </c>
      <c r="D47" s="23" t="s">
        <v>79</v>
      </c>
      <c r="E47" s="23" t="s">
        <v>12</v>
      </c>
      <c r="F47" s="70">
        <v>1</v>
      </c>
      <c r="G47" s="38"/>
      <c r="H47" s="28"/>
      <c r="I47" s="71">
        <f t="shared" ref="I47:I69" si="5">F47*G47</f>
        <v>0</v>
      </c>
      <c r="J47" s="103"/>
      <c r="K47" s="103"/>
    </row>
    <row r="48" spans="1:11" s="59" customFormat="1" ht="30" customHeight="1">
      <c r="A48" s="36">
        <v>3</v>
      </c>
      <c r="B48" s="123"/>
      <c r="C48" s="23" t="s">
        <v>9</v>
      </c>
      <c r="D48" s="23" t="s">
        <v>80</v>
      </c>
      <c r="E48" s="23" t="s">
        <v>12</v>
      </c>
      <c r="F48" s="70">
        <v>1.5</v>
      </c>
      <c r="G48" s="102">
        <v>6</v>
      </c>
      <c r="H48" s="28"/>
      <c r="I48" s="71">
        <f t="shared" si="5"/>
        <v>9</v>
      </c>
      <c r="J48" s="103"/>
      <c r="K48" s="103"/>
    </row>
    <row r="49" spans="1:11" s="59" customFormat="1" ht="30" customHeight="1">
      <c r="A49" s="36">
        <v>4</v>
      </c>
      <c r="B49" s="39" t="s">
        <v>81</v>
      </c>
      <c r="C49" s="23" t="s">
        <v>13</v>
      </c>
      <c r="D49" s="23" t="s">
        <v>14</v>
      </c>
      <c r="E49" s="23" t="s">
        <v>15</v>
      </c>
      <c r="F49" s="70">
        <v>0.65</v>
      </c>
      <c r="G49" s="38">
        <v>14</v>
      </c>
      <c r="H49" s="28"/>
      <c r="I49" s="71">
        <f t="shared" si="5"/>
        <v>9.1</v>
      </c>
      <c r="J49" s="103"/>
      <c r="K49" s="103"/>
    </row>
    <row r="50" spans="1:11" s="59" customFormat="1" ht="30" customHeight="1">
      <c r="A50" s="36">
        <v>5</v>
      </c>
      <c r="B50" s="39" t="s">
        <v>82</v>
      </c>
      <c r="C50" s="23" t="s">
        <v>18</v>
      </c>
      <c r="D50" s="23" t="s">
        <v>17</v>
      </c>
      <c r="E50" s="23" t="s">
        <v>16</v>
      </c>
      <c r="F50" s="70">
        <v>6.25E-2</v>
      </c>
      <c r="G50" s="38">
        <v>302</v>
      </c>
      <c r="H50" s="28"/>
      <c r="I50" s="71">
        <f t="shared" si="5"/>
        <v>18.875</v>
      </c>
      <c r="J50" s="103"/>
      <c r="K50" s="103"/>
    </row>
    <row r="51" spans="1:11" s="59" customFormat="1" ht="30" customHeight="1">
      <c r="A51" s="36">
        <v>11</v>
      </c>
      <c r="B51" s="123" t="s">
        <v>85</v>
      </c>
      <c r="C51" s="23" t="s">
        <v>35</v>
      </c>
      <c r="D51" s="23" t="s">
        <v>86</v>
      </c>
      <c r="E51" s="23" t="s">
        <v>32</v>
      </c>
      <c r="F51" s="70">
        <v>4</v>
      </c>
      <c r="G51" s="38">
        <v>17</v>
      </c>
      <c r="H51" s="28"/>
      <c r="I51" s="71">
        <f t="shared" si="5"/>
        <v>68</v>
      </c>
      <c r="J51" s="103"/>
      <c r="K51" s="103"/>
    </row>
    <row r="52" spans="1:11" s="59" customFormat="1" ht="30" customHeight="1">
      <c r="A52" s="36">
        <v>12</v>
      </c>
      <c r="B52" s="123"/>
      <c r="C52" s="23" t="s">
        <v>36</v>
      </c>
      <c r="D52" s="23" t="s">
        <v>87</v>
      </c>
      <c r="E52" s="23" t="s">
        <v>32</v>
      </c>
      <c r="F52" s="70">
        <v>1.5</v>
      </c>
      <c r="G52" s="38">
        <v>15</v>
      </c>
      <c r="H52" s="28"/>
      <c r="I52" s="71">
        <f t="shared" si="5"/>
        <v>22.5</v>
      </c>
      <c r="J52" s="103"/>
      <c r="K52" s="103"/>
    </row>
    <row r="53" spans="1:11" s="59" customFormat="1" ht="30" customHeight="1">
      <c r="A53" s="36">
        <v>13</v>
      </c>
      <c r="B53" s="123" t="s">
        <v>84</v>
      </c>
      <c r="C53" s="23" t="s">
        <v>37</v>
      </c>
      <c r="D53" s="23" t="s">
        <v>86</v>
      </c>
      <c r="E53" s="23" t="s">
        <v>32</v>
      </c>
      <c r="F53" s="70">
        <v>4</v>
      </c>
      <c r="G53" s="38">
        <v>16</v>
      </c>
      <c r="H53" s="28"/>
      <c r="I53" s="71">
        <f t="shared" si="5"/>
        <v>64</v>
      </c>
      <c r="J53" s="103"/>
      <c r="K53" s="103"/>
    </row>
    <row r="54" spans="1:11" s="59" customFormat="1" ht="30" customHeight="1">
      <c r="A54" s="36">
        <v>14</v>
      </c>
      <c r="B54" s="123"/>
      <c r="C54" s="23" t="s">
        <v>38</v>
      </c>
      <c r="D54" s="23" t="s">
        <v>87</v>
      </c>
      <c r="E54" s="23" t="s">
        <v>32</v>
      </c>
      <c r="F54" s="70">
        <v>1</v>
      </c>
      <c r="G54" s="38">
        <v>10</v>
      </c>
      <c r="H54" s="28"/>
      <c r="I54" s="71">
        <f t="shared" si="5"/>
        <v>10</v>
      </c>
      <c r="J54" s="103"/>
      <c r="K54" s="103"/>
    </row>
    <row r="55" spans="1:11" s="59" customFormat="1" ht="30" customHeight="1">
      <c r="A55" s="36">
        <v>15</v>
      </c>
      <c r="B55" s="123" t="s">
        <v>93</v>
      </c>
      <c r="C55" s="23" t="s">
        <v>61</v>
      </c>
      <c r="D55" s="23" t="s">
        <v>94</v>
      </c>
      <c r="E55" s="23" t="s">
        <v>32</v>
      </c>
      <c r="F55" s="70">
        <v>12</v>
      </c>
      <c r="G55" s="38">
        <v>7</v>
      </c>
      <c r="H55" s="28"/>
      <c r="I55" s="71">
        <f t="shared" si="5"/>
        <v>84</v>
      </c>
      <c r="J55" s="103"/>
      <c r="K55" s="103"/>
    </row>
    <row r="56" spans="1:11" s="59" customFormat="1" ht="30" customHeight="1">
      <c r="A56" s="36">
        <v>16</v>
      </c>
      <c r="B56" s="123"/>
      <c r="C56" s="23" t="s">
        <v>62</v>
      </c>
      <c r="D56" s="23" t="s">
        <v>95</v>
      </c>
      <c r="E56" s="23" t="s">
        <v>32</v>
      </c>
      <c r="F56" s="70">
        <v>3</v>
      </c>
      <c r="G56" s="38"/>
      <c r="H56" s="28"/>
      <c r="I56" s="71">
        <f t="shared" si="5"/>
        <v>0</v>
      </c>
      <c r="J56" s="103"/>
      <c r="K56" s="103"/>
    </row>
    <row r="57" spans="1:11" s="59" customFormat="1" ht="30" customHeight="1">
      <c r="A57" s="36">
        <v>17</v>
      </c>
      <c r="B57" s="123" t="s">
        <v>83</v>
      </c>
      <c r="C57" s="23" t="s">
        <v>63</v>
      </c>
      <c r="D57" s="23" t="s">
        <v>99</v>
      </c>
      <c r="E57" s="23" t="s">
        <v>32</v>
      </c>
      <c r="F57" s="70">
        <v>1.5</v>
      </c>
      <c r="G57" s="38"/>
      <c r="H57" s="28"/>
      <c r="I57" s="71">
        <f t="shared" si="5"/>
        <v>0</v>
      </c>
      <c r="J57" s="103"/>
      <c r="K57" s="103"/>
    </row>
    <row r="58" spans="1:11" s="59" customFormat="1" ht="30" customHeight="1">
      <c r="A58" s="36">
        <v>18</v>
      </c>
      <c r="B58" s="123"/>
      <c r="C58" s="23" t="s">
        <v>64</v>
      </c>
      <c r="D58" s="23" t="s">
        <v>100</v>
      </c>
      <c r="E58" s="23" t="s">
        <v>32</v>
      </c>
      <c r="F58" s="70">
        <v>1</v>
      </c>
      <c r="G58" s="38"/>
      <c r="H58" s="28"/>
      <c r="I58" s="71">
        <f t="shared" si="5"/>
        <v>0</v>
      </c>
      <c r="J58" s="103"/>
      <c r="K58" s="103"/>
    </row>
    <row r="59" spans="1:11" s="59" customFormat="1" ht="30" customHeight="1">
      <c r="A59" s="36">
        <v>19</v>
      </c>
      <c r="B59" s="126" t="s">
        <v>120</v>
      </c>
      <c r="C59" s="23" t="s">
        <v>65</v>
      </c>
      <c r="D59" s="23" t="s">
        <v>86</v>
      </c>
      <c r="E59" s="23" t="s">
        <v>32</v>
      </c>
      <c r="F59" s="70">
        <v>6</v>
      </c>
      <c r="G59" s="38">
        <v>9</v>
      </c>
      <c r="H59" s="28"/>
      <c r="I59" s="71">
        <f t="shared" si="5"/>
        <v>54</v>
      </c>
      <c r="J59" s="103"/>
      <c r="K59" s="103"/>
    </row>
    <row r="60" spans="1:11" s="59" customFormat="1" ht="30" customHeight="1">
      <c r="A60" s="36">
        <v>20</v>
      </c>
      <c r="B60" s="126"/>
      <c r="C60" s="23" t="s">
        <v>66</v>
      </c>
      <c r="D60" s="23" t="s">
        <v>87</v>
      </c>
      <c r="E60" s="23" t="s">
        <v>43</v>
      </c>
      <c r="F60" s="70">
        <v>1.5</v>
      </c>
      <c r="G60" s="38">
        <v>10</v>
      </c>
      <c r="H60" s="28"/>
      <c r="I60" s="71">
        <f t="shared" si="5"/>
        <v>15</v>
      </c>
      <c r="J60" s="103"/>
      <c r="K60" s="103"/>
    </row>
    <row r="61" spans="1:11" s="59" customFormat="1" ht="30" customHeight="1">
      <c r="A61" s="36">
        <v>22</v>
      </c>
      <c r="B61" s="39" t="s">
        <v>49</v>
      </c>
      <c r="C61" s="23" t="s">
        <v>68</v>
      </c>
      <c r="D61" s="23" t="s">
        <v>49</v>
      </c>
      <c r="E61" s="23" t="s">
        <v>50</v>
      </c>
      <c r="F61" s="70">
        <v>1</v>
      </c>
      <c r="G61" s="38">
        <v>2</v>
      </c>
      <c r="H61" s="28"/>
      <c r="I61" s="71">
        <f t="shared" si="5"/>
        <v>2</v>
      </c>
      <c r="J61" s="103"/>
      <c r="K61" s="103"/>
    </row>
    <row r="62" spans="1:11" s="59" customFormat="1" ht="30" customHeight="1">
      <c r="A62" s="36">
        <v>24</v>
      </c>
      <c r="B62" s="39" t="s">
        <v>52</v>
      </c>
      <c r="C62" s="23" t="s">
        <v>70</v>
      </c>
      <c r="D62" s="23" t="s">
        <v>52</v>
      </c>
      <c r="E62" s="23" t="s">
        <v>53</v>
      </c>
      <c r="F62" s="70">
        <v>2.5</v>
      </c>
      <c r="G62" s="38">
        <v>3.75</v>
      </c>
      <c r="H62" s="28"/>
      <c r="I62" s="71">
        <f t="shared" si="5"/>
        <v>9.375</v>
      </c>
      <c r="J62" s="103"/>
      <c r="K62" s="103"/>
    </row>
    <row r="63" spans="1:11" s="59" customFormat="1" ht="30" customHeight="1">
      <c r="A63" s="36">
        <v>25</v>
      </c>
      <c r="B63" s="127" t="s">
        <v>210</v>
      </c>
      <c r="C63" s="23" t="s">
        <v>71</v>
      </c>
      <c r="D63" s="23" t="s">
        <v>88</v>
      </c>
      <c r="E63" s="23" t="s">
        <v>55</v>
      </c>
      <c r="F63" s="96">
        <v>14</v>
      </c>
      <c r="G63" s="38"/>
      <c r="H63" s="28"/>
      <c r="I63" s="71">
        <f t="shared" si="5"/>
        <v>0</v>
      </c>
      <c r="J63" s="103"/>
      <c r="K63" s="103"/>
    </row>
    <row r="64" spans="1:11" s="59" customFormat="1" ht="30" customHeight="1">
      <c r="A64" s="36">
        <v>26</v>
      </c>
      <c r="B64" s="128"/>
      <c r="C64" s="23" t="s">
        <v>72</v>
      </c>
      <c r="D64" s="23" t="s">
        <v>89</v>
      </c>
      <c r="E64" s="23" t="s">
        <v>55</v>
      </c>
      <c r="F64" s="96">
        <v>10.5</v>
      </c>
      <c r="G64" s="38">
        <v>1</v>
      </c>
      <c r="H64" s="28"/>
      <c r="I64" s="71">
        <f t="shared" si="5"/>
        <v>10.5</v>
      </c>
      <c r="J64" s="103"/>
      <c r="K64" s="103"/>
    </row>
    <row r="65" spans="1:11" s="59" customFormat="1" ht="30" customHeight="1">
      <c r="A65" s="36">
        <v>27</v>
      </c>
      <c r="B65" s="123" t="s">
        <v>211</v>
      </c>
      <c r="C65" s="23" t="s">
        <v>73</v>
      </c>
      <c r="D65" s="23" t="s">
        <v>90</v>
      </c>
      <c r="E65" s="23" t="s">
        <v>55</v>
      </c>
      <c r="F65" s="70">
        <v>20</v>
      </c>
      <c r="G65" s="38"/>
      <c r="H65" s="28"/>
      <c r="I65" s="71">
        <f t="shared" si="5"/>
        <v>0</v>
      </c>
      <c r="J65" s="103"/>
      <c r="K65" s="103"/>
    </row>
    <row r="66" spans="1:11" s="59" customFormat="1" ht="30" customHeight="1">
      <c r="A66" s="36">
        <v>28</v>
      </c>
      <c r="B66" s="123"/>
      <c r="C66" s="23" t="s">
        <v>74</v>
      </c>
      <c r="D66" s="23" t="s">
        <v>91</v>
      </c>
      <c r="E66" s="23" t="s">
        <v>55</v>
      </c>
      <c r="F66" s="70">
        <v>15</v>
      </c>
      <c r="G66" s="38"/>
      <c r="H66" s="28"/>
      <c r="I66" s="71">
        <f t="shared" si="5"/>
        <v>0</v>
      </c>
      <c r="J66" s="103"/>
      <c r="K66" s="103"/>
    </row>
    <row r="67" spans="1:11" s="59" customFormat="1" ht="30" customHeight="1">
      <c r="A67" s="36">
        <v>29</v>
      </c>
      <c r="B67" s="123"/>
      <c r="C67" s="23" t="s">
        <v>75</v>
      </c>
      <c r="D67" s="23" t="s">
        <v>92</v>
      </c>
      <c r="E67" s="23" t="s">
        <v>55</v>
      </c>
      <c r="F67" s="70">
        <v>15</v>
      </c>
      <c r="G67" s="38"/>
      <c r="H67" s="28"/>
      <c r="I67" s="71">
        <f t="shared" si="5"/>
        <v>0</v>
      </c>
      <c r="J67" s="103"/>
      <c r="K67" s="103"/>
    </row>
    <row r="68" spans="1:11" s="59" customFormat="1" ht="30" customHeight="1">
      <c r="A68" s="36">
        <v>30</v>
      </c>
      <c r="B68" s="123"/>
      <c r="C68" s="23" t="s">
        <v>76</v>
      </c>
      <c r="D68" s="23" t="s">
        <v>89</v>
      </c>
      <c r="E68" s="23" t="s">
        <v>55</v>
      </c>
      <c r="F68" s="70">
        <v>10</v>
      </c>
      <c r="G68" s="38"/>
      <c r="H68" s="28"/>
      <c r="I68" s="71">
        <f t="shared" si="5"/>
        <v>0</v>
      </c>
      <c r="J68" s="103"/>
      <c r="K68" s="103"/>
    </row>
    <row r="69" spans="1:11" s="59" customFormat="1" ht="48.75" customHeight="1">
      <c r="A69" s="36">
        <v>31</v>
      </c>
      <c r="B69" s="37" t="s">
        <v>212</v>
      </c>
      <c r="C69" s="23" t="s">
        <v>208</v>
      </c>
      <c r="D69" s="23" t="s">
        <v>209</v>
      </c>
      <c r="E69" s="23" t="s">
        <v>55</v>
      </c>
      <c r="F69" s="70">
        <v>1</v>
      </c>
      <c r="G69" s="38"/>
      <c r="H69" s="28"/>
      <c r="I69" s="71">
        <f t="shared" si="5"/>
        <v>0</v>
      </c>
      <c r="J69" s="111"/>
      <c r="K69" s="112"/>
    </row>
    <row r="70" spans="1:11" s="59" customFormat="1" ht="30" customHeight="1">
      <c r="A70" s="36">
        <v>32</v>
      </c>
      <c r="B70" s="123" t="s">
        <v>101</v>
      </c>
      <c r="C70" s="124" t="s">
        <v>225</v>
      </c>
      <c r="D70" s="125"/>
      <c r="E70" s="40" t="s">
        <v>121</v>
      </c>
      <c r="F70" s="18" t="s">
        <v>231</v>
      </c>
      <c r="G70" s="110">
        <f>IF(AND(F70="A",F71&lt;=50),30,IF(AND(F70="B",F71&lt;=50),20,IF(AND(F70="A",F71&gt;50,F71&lt;=80),35,IF(AND(F70="B",F71&gt;50,F71&lt;=80),25,IF(AND(F70="A",F71&gt;80,F71&lt;=110),40,IF(AND(F70="B",F71&gt;80,F71&lt;=110),30,IF(AND(F70="A",F71&gt;110),45,IF(AND(F70="B",F71&gt;110),35,0))))))))</f>
        <v>40</v>
      </c>
      <c r="H70" s="110"/>
      <c r="I70" s="105">
        <f>G70</f>
        <v>40</v>
      </c>
      <c r="J70" s="103"/>
      <c r="K70" s="103"/>
    </row>
    <row r="71" spans="1:11" s="59" customFormat="1" ht="30" customHeight="1">
      <c r="A71" s="36">
        <v>33</v>
      </c>
      <c r="B71" s="123"/>
      <c r="C71" s="124"/>
      <c r="D71" s="125"/>
      <c r="E71" s="40" t="s">
        <v>102</v>
      </c>
      <c r="F71" s="18">
        <v>81</v>
      </c>
      <c r="G71" s="110"/>
      <c r="H71" s="110"/>
      <c r="I71" s="105"/>
      <c r="J71" s="103"/>
      <c r="K71" s="103"/>
    </row>
    <row r="72" spans="1:11" s="59" customFormat="1" ht="30" customHeight="1">
      <c r="A72" s="36">
        <v>34</v>
      </c>
      <c r="B72" s="123"/>
      <c r="C72" s="108" t="s">
        <v>226</v>
      </c>
      <c r="D72" s="106"/>
      <c r="E72" s="40" t="s">
        <v>121</v>
      </c>
      <c r="F72" s="18"/>
      <c r="G72" s="110">
        <f>IF(AND(F72="A",F73&lt;=50),30,IF(AND(F72="B",F73&lt;=50),20,IF(AND(F72="A",F73&gt;50,F73&lt;=80),35,IF(AND(F72="B",F73&gt;50,F73&lt;=80),25,IF(AND(F72="A",F73&gt;80,F73&lt;=110),40,IF(AND(F72="B",F73&gt;80,F73&lt;=110),30,IF(AND(F72="A",F73&gt;110),45,IF(AND(F72="B",F73&gt;110),35,0))))))))</f>
        <v>0</v>
      </c>
      <c r="H72" s="110"/>
      <c r="I72" s="105">
        <f t="shared" ref="I72" si="6">G72</f>
        <v>0</v>
      </c>
      <c r="J72" s="111"/>
      <c r="K72" s="112"/>
    </row>
    <row r="73" spans="1:11" s="59" customFormat="1" ht="30" customHeight="1">
      <c r="A73" s="36">
        <v>35</v>
      </c>
      <c r="B73" s="123"/>
      <c r="C73" s="109"/>
      <c r="D73" s="107"/>
      <c r="E73" s="40" t="s">
        <v>102</v>
      </c>
      <c r="F73" s="18"/>
      <c r="G73" s="110"/>
      <c r="H73" s="110"/>
      <c r="I73" s="105"/>
      <c r="J73" s="111"/>
      <c r="K73" s="112"/>
    </row>
    <row r="74" spans="1:11" s="59" customFormat="1" ht="30" customHeight="1">
      <c r="A74" s="36">
        <v>36</v>
      </c>
      <c r="B74" s="123"/>
      <c r="C74" s="103" t="s">
        <v>227</v>
      </c>
      <c r="D74" s="104"/>
      <c r="E74" s="97" t="s">
        <v>121</v>
      </c>
      <c r="F74" s="18"/>
      <c r="G74" s="110">
        <f>2/3*IF(AND(F74="A",F75&lt;=50),30,IF(AND(F74="B",F75&lt;=50),20,IF(AND(F74="A",F75&gt;50,F75&lt;=80),35,IF(AND(F74="B",F75&gt;50,F75&lt;=80),25,IF(AND(F74="A",F75&gt;80,F75&lt;=110),40,IF(AND(F74="B",F75&gt;80,F75&lt;=110),30,IF(AND(F74="A",F75&gt;110),45,IF(AND(F74="B",F75&gt;110),35,0))))))))</f>
        <v>0</v>
      </c>
      <c r="H74" s="110"/>
      <c r="I74" s="105">
        <f t="shared" ref="I74" si="7">G74</f>
        <v>0</v>
      </c>
      <c r="J74" s="103"/>
      <c r="K74" s="103"/>
    </row>
    <row r="75" spans="1:11" s="59" customFormat="1" ht="30" customHeight="1">
      <c r="A75" s="36">
        <v>37</v>
      </c>
      <c r="B75" s="123"/>
      <c r="C75" s="103"/>
      <c r="D75" s="104"/>
      <c r="E75" s="97" t="s">
        <v>102</v>
      </c>
      <c r="F75" s="18"/>
      <c r="G75" s="110"/>
      <c r="H75" s="110"/>
      <c r="I75" s="105"/>
      <c r="J75" s="103"/>
      <c r="K75" s="103"/>
    </row>
    <row r="76" spans="1:11" s="59" customFormat="1" ht="30" customHeight="1">
      <c r="A76" s="36">
        <v>38</v>
      </c>
      <c r="B76" s="123"/>
      <c r="C76" s="103" t="s">
        <v>228</v>
      </c>
      <c r="D76" s="104"/>
      <c r="E76" s="97" t="s">
        <v>121</v>
      </c>
      <c r="F76" s="18"/>
      <c r="G76" s="110">
        <f>2/3*IF(AND(F76="A",F77&lt;=50),30,IF(AND(F76="B",F77&lt;=50),20,IF(AND(F76="A",F77&gt;50,F77&lt;=80),35,IF(AND(F76="B",F77&gt;50,F77&lt;=80),25,IF(AND(F76="A",F77&gt;80,F77&lt;=110),40,IF(AND(F76="B",F77&gt;80,F77&lt;=110),30,IF(AND(F76="A",F77&gt;110),45,IF(AND(F76="B",F77&gt;110),35,0))))))))</f>
        <v>0</v>
      </c>
      <c r="H76" s="110"/>
      <c r="I76" s="105">
        <f t="shared" ref="I76" si="8">G76</f>
        <v>0</v>
      </c>
      <c r="J76" s="103"/>
      <c r="K76" s="103"/>
    </row>
    <row r="77" spans="1:11" s="59" customFormat="1" ht="30" customHeight="1">
      <c r="A77" s="36">
        <v>39</v>
      </c>
      <c r="B77" s="123"/>
      <c r="C77" s="103"/>
      <c r="D77" s="104"/>
      <c r="E77" s="97" t="s">
        <v>102</v>
      </c>
      <c r="F77" s="18"/>
      <c r="G77" s="110"/>
      <c r="H77" s="110"/>
      <c r="I77" s="105"/>
      <c r="J77" s="103"/>
      <c r="K77" s="103"/>
    </row>
    <row r="78" spans="1:11" s="85" customFormat="1" ht="30" customHeight="1">
      <c r="A78" s="167" t="s">
        <v>180</v>
      </c>
      <c r="B78" s="167"/>
      <c r="C78" s="167"/>
      <c r="D78" s="167"/>
      <c r="E78" s="167"/>
      <c r="F78" s="167"/>
      <c r="G78" s="167"/>
      <c r="H78" s="167"/>
      <c r="I78" s="131">
        <f>SUM(I47:I77)</f>
        <v>416.35</v>
      </c>
      <c r="J78" s="131"/>
      <c r="K78" s="131"/>
    </row>
    <row r="79" spans="1:11" ht="52.5" customHeight="1">
      <c r="A79" s="42"/>
      <c r="B79" s="42"/>
      <c r="C79" s="42"/>
      <c r="D79" s="42"/>
      <c r="E79" s="42"/>
      <c r="F79" s="42"/>
      <c r="G79" s="42"/>
      <c r="H79" s="42"/>
      <c r="I79" s="43"/>
      <c r="J79" s="43"/>
    </row>
    <row r="80" spans="1:11" s="4" customFormat="1" ht="105" customHeight="1">
      <c r="A80" s="114" t="s">
        <v>192</v>
      </c>
      <c r="B80" s="114"/>
      <c r="C80" s="114"/>
      <c r="D80" s="114"/>
      <c r="E80" s="114"/>
      <c r="F80" s="114"/>
      <c r="G80" s="114"/>
      <c r="H80" s="114"/>
      <c r="I80" s="114"/>
      <c r="J80" s="114"/>
    </row>
    <row r="81" spans="1:40" s="4" customFormat="1" ht="58.5" customHeight="1">
      <c r="A81" s="80" t="s">
        <v>130</v>
      </c>
      <c r="B81" s="80" t="s">
        <v>148</v>
      </c>
      <c r="C81" s="80" t="s">
        <v>152</v>
      </c>
      <c r="D81" s="80" t="s">
        <v>153</v>
      </c>
      <c r="E81" s="80" t="s">
        <v>151</v>
      </c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</row>
    <row r="82" spans="1:40" ht="33" customHeight="1">
      <c r="A82" s="45">
        <v>1</v>
      </c>
      <c r="B82" s="46" t="s">
        <v>154</v>
      </c>
      <c r="C82" s="47">
        <v>285</v>
      </c>
      <c r="D82" s="47">
        <v>75</v>
      </c>
      <c r="E82" s="45">
        <f>C82+D82</f>
        <v>360</v>
      </c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</row>
    <row r="83" spans="1:40" ht="33" customHeight="1">
      <c r="A83" s="45">
        <v>2</v>
      </c>
      <c r="B83" s="46" t="s">
        <v>155</v>
      </c>
      <c r="C83" s="47"/>
      <c r="D83" s="47"/>
      <c r="E83" s="45">
        <f t="shared" ref="E83:E85" si="9">C83+D83</f>
        <v>0</v>
      </c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</row>
    <row r="84" spans="1:40" ht="33" customHeight="1">
      <c r="A84" s="45">
        <v>3</v>
      </c>
      <c r="B84" s="46" t="s">
        <v>198</v>
      </c>
      <c r="C84" s="45">
        <f t="shared" ref="C84" si="10">C82-C83</f>
        <v>285</v>
      </c>
      <c r="D84" s="45">
        <f t="shared" ref="D84" si="11">D82-D83</f>
        <v>75</v>
      </c>
      <c r="E84" s="45">
        <f t="shared" si="9"/>
        <v>360</v>
      </c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</row>
    <row r="85" spans="1:40" ht="33" customHeight="1">
      <c r="A85" s="45">
        <v>4</v>
      </c>
      <c r="B85" s="46" t="s">
        <v>199</v>
      </c>
      <c r="C85" s="168">
        <f>$J$33</f>
        <v>672</v>
      </c>
      <c r="D85" s="45">
        <f>$J$42</f>
        <v>0</v>
      </c>
      <c r="E85" s="45">
        <f t="shared" si="9"/>
        <v>672</v>
      </c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</row>
    <row r="86" spans="1:40" ht="33" customHeight="1">
      <c r="A86" s="45">
        <v>6</v>
      </c>
      <c r="B86" s="46" t="s">
        <v>156</v>
      </c>
      <c r="C86" s="48">
        <f>C85-C84</f>
        <v>387</v>
      </c>
      <c r="D86" s="48">
        <f>IF(D85&gt;=50%*D84,D85-D84,(D85-D84)*2)</f>
        <v>-150</v>
      </c>
      <c r="E86" s="45">
        <f>C86+D86</f>
        <v>237</v>
      </c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</row>
    <row r="87" spans="1:40" s="4" customFormat="1" ht="33" customHeight="1">
      <c r="A87" s="132" t="s">
        <v>157</v>
      </c>
      <c r="B87" s="132"/>
      <c r="C87" s="132"/>
      <c r="D87" s="132"/>
      <c r="E87" s="93">
        <f>E86</f>
        <v>237</v>
      </c>
      <c r="F87" s="82"/>
      <c r="G87" s="82"/>
      <c r="H87" s="94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</row>
    <row r="88" spans="1:40" s="4" customFormat="1" ht="33" customHeight="1">
      <c r="A88" s="132" t="s">
        <v>158</v>
      </c>
      <c r="B88" s="132"/>
      <c r="C88" s="132"/>
      <c r="D88" s="132"/>
      <c r="E88" s="95">
        <f>J41-J42</f>
        <v>0</v>
      </c>
      <c r="F88" s="94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</row>
    <row r="89" spans="1:40" ht="33.75" customHeight="1">
      <c r="A89" s="50"/>
      <c r="B89" s="50"/>
      <c r="C89" s="50"/>
      <c r="D89" s="50"/>
      <c r="E89" s="44"/>
      <c r="F89" s="49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</row>
    <row r="90" spans="1:40" ht="47.25" customHeight="1">
      <c r="A90" s="115" t="s">
        <v>202</v>
      </c>
      <c r="B90" s="115"/>
      <c r="C90" s="115"/>
      <c r="D90" s="115"/>
      <c r="E90" s="115"/>
      <c r="F90" s="115"/>
      <c r="G90" s="115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</row>
    <row r="91" spans="1:40" s="85" customFormat="1" ht="55.5" customHeight="1">
      <c r="A91" s="80" t="s">
        <v>130</v>
      </c>
      <c r="B91" s="80" t="s">
        <v>159</v>
      </c>
      <c r="C91" s="80" t="s">
        <v>160</v>
      </c>
      <c r="D91" s="84" t="s">
        <v>161</v>
      </c>
      <c r="E91" s="80" t="s">
        <v>162</v>
      </c>
      <c r="F91" s="162" t="s">
        <v>163</v>
      </c>
      <c r="G91" s="162"/>
    </row>
    <row r="92" spans="1:40" ht="33.75" customHeight="1">
      <c r="A92" s="51">
        <v>1</v>
      </c>
      <c r="B92" s="124" t="s">
        <v>164</v>
      </c>
      <c r="C92" s="45" t="s">
        <v>165</v>
      </c>
      <c r="D92" s="52">
        <f>IF(E87&lt;=C82,E87,C82)</f>
        <v>237</v>
      </c>
      <c r="E92" s="108">
        <f>IF(C11="Giảng viên chính",VLOOKUP(C10,$C$164:$E$168,3,0),VLOOKUP(C10,$C$164:$E$168,2,0))</f>
        <v>95000</v>
      </c>
      <c r="F92" s="163">
        <f>D92*E92</f>
        <v>22515000</v>
      </c>
      <c r="G92" s="163"/>
    </row>
    <row r="93" spans="1:40" ht="33.75" customHeight="1">
      <c r="A93" s="51">
        <v>2</v>
      </c>
      <c r="B93" s="124"/>
      <c r="C93" s="45" t="s">
        <v>166</v>
      </c>
      <c r="D93" s="52">
        <f>IF(E87&gt;=1.5*C82,C82*0.5, IF(AND(E87&gt;C82,E87&lt;=1.5*C82),E87-D92,0))</f>
        <v>0</v>
      </c>
      <c r="E93" s="166"/>
      <c r="F93" s="164">
        <f>IF(C8="KHOA DƯỢC - ĐIỀU DƯỠNG", D93*E92,D93*E92*0.5)</f>
        <v>0</v>
      </c>
      <c r="G93" s="165"/>
    </row>
    <row r="94" spans="1:40" ht="33.75" customHeight="1">
      <c r="A94" s="51">
        <v>3</v>
      </c>
      <c r="B94" s="124"/>
      <c r="C94" s="45" t="s">
        <v>167</v>
      </c>
      <c r="D94" s="52">
        <f>IF(E87&gt;=2*C82,C82*0.5,IF(AND(E87&gt;1.5*C82,E87&lt;=2*C82),E87-D92-D93,0))</f>
        <v>0</v>
      </c>
      <c r="E94" s="166"/>
      <c r="F94" s="164">
        <f>IF(C8="KHOA DƯỢC - ĐIỀU DƯỠNG",D93*E92*0.5,0)</f>
        <v>0</v>
      </c>
      <c r="G94" s="165"/>
    </row>
    <row r="95" spans="1:40" ht="33.75" customHeight="1">
      <c r="A95" s="51">
        <v>4</v>
      </c>
      <c r="B95" s="124"/>
      <c r="C95" s="45" t="s">
        <v>168</v>
      </c>
      <c r="D95" s="53">
        <f>IF(AND(E87&gt;2*C82,(E87-2*C82)&lt;=C82),E87-D92-D93-D94,0)</f>
        <v>0</v>
      </c>
      <c r="E95" s="109"/>
      <c r="F95" s="158">
        <f>D95*0</f>
        <v>0</v>
      </c>
      <c r="G95" s="159"/>
    </row>
    <row r="96" spans="1:40" ht="33.75" customHeight="1">
      <c r="A96" s="155" t="s">
        <v>169</v>
      </c>
      <c r="B96" s="156"/>
      <c r="C96" s="156"/>
      <c r="D96" s="156"/>
      <c r="E96" s="160">
        <f>SUM(F92:G95)</f>
        <v>22515000</v>
      </c>
      <c r="F96" s="161"/>
      <c r="G96" s="161"/>
    </row>
    <row r="97" spans="1:40" ht="55.5" customHeight="1">
      <c r="A97" s="42"/>
      <c r="B97" s="42"/>
      <c r="C97" s="42"/>
      <c r="D97" s="42"/>
      <c r="E97" s="54"/>
      <c r="F97" s="42"/>
      <c r="G97" s="42"/>
    </row>
    <row r="98" spans="1:40" s="4" customFormat="1" ht="43.5" customHeight="1">
      <c r="A98" s="114" t="s">
        <v>224</v>
      </c>
      <c r="B98" s="114"/>
      <c r="C98" s="114"/>
      <c r="D98" s="114"/>
      <c r="E98" s="114"/>
      <c r="F98" s="114"/>
      <c r="G98" s="114"/>
      <c r="H98" s="114"/>
      <c r="I98" s="114"/>
      <c r="J98" s="114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</row>
    <row r="99" spans="1:40" ht="43.5" customHeight="1">
      <c r="A99" s="50"/>
      <c r="B99" s="50"/>
      <c r="C99" s="50"/>
      <c r="D99" s="50"/>
      <c r="E99" s="44"/>
      <c r="F99" s="49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</row>
    <row r="100" spans="1:40" ht="43.5" customHeight="1">
      <c r="A100" s="80" t="s">
        <v>130</v>
      </c>
      <c r="B100" s="80" t="s">
        <v>148</v>
      </c>
      <c r="C100" s="80" t="s">
        <v>201</v>
      </c>
      <c r="D100" s="83" t="s">
        <v>162</v>
      </c>
      <c r="E100" s="116" t="s">
        <v>163</v>
      </c>
      <c r="F100" s="116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</row>
    <row r="101" spans="1:40" ht="30.75" customHeight="1">
      <c r="A101" s="55">
        <v>1</v>
      </c>
      <c r="B101" s="55" t="s">
        <v>200</v>
      </c>
      <c r="C101" s="56">
        <f>I78</f>
        <v>416.35</v>
      </c>
      <c r="D101" s="57">
        <f>VLOOKUP(C10,$C$164:$E$168,2,0)</f>
        <v>95000</v>
      </c>
      <c r="E101" s="117">
        <f>C101*D101</f>
        <v>39553250</v>
      </c>
      <c r="F101" s="117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</row>
    <row r="102" spans="1:40" ht="42.75" customHeight="1">
      <c r="A102" s="42"/>
      <c r="B102" s="42"/>
      <c r="C102" s="42"/>
      <c r="D102" s="42"/>
      <c r="E102" s="54"/>
      <c r="F102" s="42"/>
      <c r="G102" s="42"/>
    </row>
    <row r="103" spans="1:40" ht="54" customHeight="1">
      <c r="A103" s="114" t="s">
        <v>203</v>
      </c>
      <c r="B103" s="114"/>
      <c r="C103" s="114"/>
      <c r="D103" s="114"/>
      <c r="E103" s="114"/>
      <c r="F103" s="114"/>
      <c r="G103" s="114"/>
      <c r="H103" s="114"/>
      <c r="I103" s="114"/>
      <c r="J103" s="114"/>
    </row>
    <row r="104" spans="1:40" s="59" customFormat="1" ht="36" customHeight="1">
      <c r="A104" s="58"/>
      <c r="B104" s="118" t="s">
        <v>205</v>
      </c>
      <c r="C104" s="118"/>
      <c r="D104" s="119">
        <f>E96</f>
        <v>22515000</v>
      </c>
      <c r="E104" s="119"/>
      <c r="F104" s="58"/>
      <c r="G104" s="58"/>
    </row>
    <row r="105" spans="1:40" s="59" customFormat="1" ht="36" customHeight="1">
      <c r="B105" s="118" t="s">
        <v>206</v>
      </c>
      <c r="C105" s="118"/>
      <c r="D105" s="119">
        <f>E101</f>
        <v>39553250</v>
      </c>
      <c r="E105" s="119"/>
    </row>
    <row r="106" spans="1:40" s="59" customFormat="1" ht="36" customHeight="1">
      <c r="B106" s="118" t="s">
        <v>204</v>
      </c>
      <c r="C106" s="118"/>
      <c r="D106" s="117">
        <f>SUM(D104:E105)</f>
        <v>62068250</v>
      </c>
      <c r="E106" s="117"/>
    </row>
    <row r="107" spans="1:40" ht="29.25" customHeight="1">
      <c r="A107" s="41"/>
      <c r="C107" s="41"/>
      <c r="D107" s="41"/>
      <c r="E107" s="41"/>
      <c r="F107" s="41"/>
      <c r="G107" s="41"/>
      <c r="H107" s="41"/>
    </row>
    <row r="108" spans="1:40" s="4" customFormat="1" ht="27" customHeight="1">
      <c r="A108" s="113" t="s">
        <v>207</v>
      </c>
      <c r="B108" s="113"/>
      <c r="C108" s="113"/>
      <c r="D108" s="113"/>
      <c r="E108" s="113"/>
      <c r="F108" s="113"/>
      <c r="G108" s="85"/>
      <c r="H108" s="85"/>
    </row>
    <row r="109" spans="1:40" s="4" customFormat="1" ht="29.25" customHeight="1">
      <c r="A109" s="85"/>
      <c r="C109" s="85"/>
      <c r="D109" s="85"/>
      <c r="E109" s="85"/>
      <c r="F109" s="85"/>
      <c r="G109" s="85"/>
      <c r="H109" s="85"/>
    </row>
    <row r="110" spans="1:40" s="4" customFormat="1" ht="29.25" customHeight="1">
      <c r="A110" s="113" t="s">
        <v>174</v>
      </c>
      <c r="B110" s="157"/>
      <c r="C110" s="157"/>
      <c r="D110" s="157"/>
      <c r="E110" s="157"/>
      <c r="F110" s="157"/>
      <c r="G110" s="157"/>
      <c r="H110" s="157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/>
      <c r="AJ110" s="90"/>
      <c r="AK110" s="90"/>
      <c r="AL110" s="90"/>
      <c r="AM110" s="90"/>
      <c r="AN110" s="90"/>
    </row>
    <row r="111" spans="1:40" s="4" customFormat="1" ht="29.25" customHeight="1">
      <c r="A111" s="85"/>
      <c r="B111" s="85"/>
      <c r="C111" s="85"/>
      <c r="D111" s="85"/>
      <c r="E111" s="85"/>
      <c r="F111" s="85"/>
      <c r="G111" s="85"/>
      <c r="H111" s="85"/>
      <c r="I111" s="85"/>
    </row>
    <row r="112" spans="1:40" s="4" customFormat="1" ht="29.25" customHeight="1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</row>
    <row r="113" spans="1:10" s="4" customFormat="1" ht="29.25" customHeight="1">
      <c r="A113" s="85"/>
      <c r="B113" s="85"/>
      <c r="C113" s="85"/>
      <c r="D113" s="85"/>
      <c r="E113" s="85"/>
      <c r="F113" s="85"/>
      <c r="G113" s="85"/>
      <c r="H113" s="85" t="s">
        <v>249</v>
      </c>
      <c r="I113" s="85"/>
      <c r="J113" s="85"/>
    </row>
    <row r="114" spans="1:10" s="4" customFormat="1" ht="29.25" customHeight="1">
      <c r="A114" s="154" t="s">
        <v>170</v>
      </c>
      <c r="B114" s="154"/>
      <c r="C114" s="91"/>
      <c r="D114" s="85"/>
      <c r="E114" s="85"/>
      <c r="F114" s="85"/>
      <c r="G114" s="85"/>
      <c r="H114" s="154" t="s">
        <v>171</v>
      </c>
      <c r="I114" s="154"/>
      <c r="J114" s="85"/>
    </row>
    <row r="115" spans="1:10" s="4" customFormat="1" ht="29.25" customHeight="1">
      <c r="A115" s="91"/>
      <c r="B115" s="91"/>
      <c r="C115" s="91"/>
      <c r="D115" s="85"/>
      <c r="E115" s="85"/>
      <c r="F115" s="85"/>
      <c r="G115" s="85"/>
      <c r="H115" s="91"/>
      <c r="I115" s="91"/>
      <c r="J115" s="85"/>
    </row>
    <row r="116" spans="1:10" s="4" customFormat="1" ht="29.25" customHeight="1">
      <c r="A116" s="85"/>
      <c r="B116" s="85"/>
      <c r="C116" s="85"/>
      <c r="D116" s="85"/>
      <c r="E116" s="85"/>
      <c r="F116" s="85"/>
      <c r="G116" s="85"/>
      <c r="H116" s="85"/>
      <c r="I116" s="85"/>
      <c r="J116" s="85"/>
    </row>
    <row r="117" spans="1:10" s="4" customFormat="1" ht="29.25" customHeight="1">
      <c r="A117" s="85"/>
      <c r="B117" s="85"/>
      <c r="C117" s="85"/>
      <c r="D117" s="85"/>
      <c r="E117" s="85"/>
      <c r="F117" s="85"/>
      <c r="G117" s="85"/>
      <c r="H117" s="85"/>
      <c r="I117" s="85"/>
      <c r="J117" s="85"/>
    </row>
    <row r="118" spans="1:10" s="4" customFormat="1" ht="29.25" customHeight="1">
      <c r="A118" s="85"/>
      <c r="B118" s="85"/>
      <c r="C118" s="85"/>
      <c r="D118" s="85"/>
      <c r="E118" s="85"/>
      <c r="F118" s="85"/>
      <c r="G118" s="85"/>
      <c r="H118" s="92"/>
      <c r="I118" s="92"/>
      <c r="J118" s="85"/>
    </row>
    <row r="119" spans="1:10" s="4" customFormat="1" ht="29.25" customHeight="1">
      <c r="A119" s="85"/>
      <c r="B119" s="85"/>
      <c r="C119" s="85"/>
      <c r="D119" s="85"/>
      <c r="E119" s="85"/>
      <c r="F119" s="85"/>
      <c r="G119" s="85"/>
      <c r="H119" s="85"/>
      <c r="I119" s="85"/>
      <c r="J119" s="85"/>
    </row>
    <row r="120" spans="1:10" s="4" customFormat="1" ht="29.25" customHeight="1">
      <c r="A120" s="154" t="s">
        <v>172</v>
      </c>
      <c r="B120" s="154"/>
      <c r="C120" s="91"/>
      <c r="D120" s="85"/>
      <c r="E120" s="85" t="s">
        <v>173</v>
      </c>
      <c r="F120" s="85"/>
      <c r="G120" s="85"/>
      <c r="H120" s="154" t="s">
        <v>177</v>
      </c>
      <c r="I120" s="154"/>
      <c r="J120" s="85"/>
    </row>
    <row r="121" spans="1:10" s="4" customFormat="1" ht="29.25" customHeight="1">
      <c r="A121" s="85"/>
      <c r="B121" s="85"/>
      <c r="C121" s="85"/>
      <c r="D121" s="85"/>
      <c r="E121" s="85"/>
      <c r="F121" s="85"/>
      <c r="G121" s="85"/>
      <c r="H121" s="85"/>
      <c r="I121" s="85"/>
    </row>
    <row r="122" spans="1:10" s="4" customFormat="1" ht="29.25" customHeight="1">
      <c r="A122" s="85"/>
      <c r="B122" s="85"/>
      <c r="C122" s="85"/>
      <c r="D122" s="85"/>
      <c r="E122" s="85"/>
      <c r="F122" s="85"/>
      <c r="G122" s="85"/>
      <c r="H122" s="85"/>
      <c r="I122" s="85"/>
    </row>
    <row r="123" spans="1:10" s="4" customFormat="1" ht="18">
      <c r="A123" s="85"/>
      <c r="B123" s="85"/>
      <c r="C123" s="85"/>
      <c r="D123" s="85"/>
      <c r="E123" s="85"/>
      <c r="F123" s="85"/>
      <c r="G123" s="85"/>
      <c r="H123" s="85"/>
    </row>
    <row r="124" spans="1:10" s="4" customFormat="1" ht="18">
      <c r="A124" s="85"/>
      <c r="B124" s="85"/>
      <c r="C124" s="85"/>
      <c r="D124" s="85"/>
      <c r="E124" s="85"/>
      <c r="F124" s="85"/>
      <c r="G124" s="85"/>
      <c r="H124" s="85"/>
    </row>
    <row r="139" ht="28.5" customHeight="1"/>
    <row r="143" hidden="1"/>
    <row r="144" hidden="1"/>
    <row r="145" spans="2:4" hidden="1"/>
    <row r="146" spans="2:4" hidden="1"/>
    <row r="147" spans="2:4" hidden="1">
      <c r="B147" s="60" t="s">
        <v>104</v>
      </c>
      <c r="C147" s="45"/>
      <c r="D147" s="45" t="s">
        <v>110</v>
      </c>
    </row>
    <row r="148" spans="2:4" hidden="1">
      <c r="B148" s="23" t="s">
        <v>105</v>
      </c>
      <c r="C148" s="45"/>
      <c r="D148" s="45" t="s">
        <v>111</v>
      </c>
    </row>
    <row r="149" spans="2:4" hidden="1">
      <c r="B149" s="23" t="s">
        <v>106</v>
      </c>
      <c r="C149" s="45"/>
      <c r="D149" s="45" t="s">
        <v>112</v>
      </c>
    </row>
    <row r="150" spans="2:4" hidden="1">
      <c r="B150" s="23" t="s">
        <v>107</v>
      </c>
      <c r="C150" s="45"/>
      <c r="D150" s="45" t="s">
        <v>113</v>
      </c>
    </row>
    <row r="151" spans="2:4" hidden="1">
      <c r="B151" s="23" t="s">
        <v>216</v>
      </c>
      <c r="C151" s="45"/>
      <c r="D151" s="45" t="s">
        <v>114</v>
      </c>
    </row>
    <row r="152" spans="2:4" hidden="1">
      <c r="B152" s="23" t="s">
        <v>217</v>
      </c>
      <c r="C152" s="45"/>
      <c r="D152" s="45" t="s">
        <v>115</v>
      </c>
    </row>
    <row r="153" spans="2:4" hidden="1">
      <c r="B153" s="23" t="s">
        <v>218</v>
      </c>
      <c r="C153" s="45"/>
      <c r="D153" s="45" t="s">
        <v>213</v>
      </c>
    </row>
    <row r="154" spans="2:4" hidden="1">
      <c r="B154" s="23" t="s">
        <v>220</v>
      </c>
      <c r="C154" s="45"/>
      <c r="D154" s="61" t="s">
        <v>214</v>
      </c>
    </row>
    <row r="155" spans="2:4" hidden="1">
      <c r="B155" s="23" t="s">
        <v>221</v>
      </c>
      <c r="C155" s="45"/>
      <c r="D155" s="61" t="s">
        <v>116</v>
      </c>
    </row>
    <row r="156" spans="2:4" hidden="1">
      <c r="B156" s="23"/>
      <c r="C156" s="45"/>
      <c r="D156" s="61" t="s">
        <v>117</v>
      </c>
    </row>
    <row r="157" spans="2:4" hidden="1">
      <c r="B157" s="23"/>
      <c r="C157" s="45"/>
      <c r="D157" s="45" t="s">
        <v>118</v>
      </c>
    </row>
    <row r="158" spans="2:4" hidden="1">
      <c r="B158" s="23"/>
      <c r="C158" s="45"/>
      <c r="D158" s="61" t="s">
        <v>119</v>
      </c>
    </row>
    <row r="159" spans="2:4" hidden="1">
      <c r="D159" s="61" t="s">
        <v>182</v>
      </c>
    </row>
    <row r="160" spans="2:4" ht="23.25" hidden="1" customHeight="1">
      <c r="D160" s="61" t="s">
        <v>219</v>
      </c>
    </row>
    <row r="161" spans="3:6" ht="20.25" hidden="1" customHeight="1"/>
    <row r="162" spans="3:6" hidden="1"/>
    <row r="163" spans="3:6" ht="29.25" hidden="1" customHeight="1">
      <c r="C163" s="62" t="s">
        <v>183</v>
      </c>
      <c r="D163" s="62" t="s">
        <v>184</v>
      </c>
      <c r="E163" s="63" t="s">
        <v>197</v>
      </c>
    </row>
    <row r="164" spans="3:6" hidden="1">
      <c r="C164" s="64" t="s">
        <v>185</v>
      </c>
      <c r="D164" s="64">
        <v>70000</v>
      </c>
      <c r="E164" s="64">
        <v>95000</v>
      </c>
    </row>
    <row r="165" spans="3:6" hidden="1">
      <c r="C165" s="64" t="s">
        <v>187</v>
      </c>
      <c r="D165" s="64">
        <v>95000</v>
      </c>
      <c r="E165" s="64">
        <v>110000</v>
      </c>
      <c r="F165" s="9" t="s">
        <v>196</v>
      </c>
    </row>
    <row r="166" spans="3:6" hidden="1">
      <c r="C166" s="64" t="s">
        <v>188</v>
      </c>
      <c r="D166" s="64">
        <v>110000</v>
      </c>
      <c r="E166" s="64">
        <v>120000</v>
      </c>
      <c r="F166" s="9" t="s">
        <v>195</v>
      </c>
    </row>
    <row r="167" spans="3:6" hidden="1">
      <c r="C167" s="64" t="s">
        <v>186</v>
      </c>
      <c r="D167" s="64">
        <v>120000</v>
      </c>
      <c r="E167" s="64">
        <v>130000</v>
      </c>
    </row>
    <row r="168" spans="3:6" hidden="1">
      <c r="C168" s="64" t="s">
        <v>193</v>
      </c>
      <c r="D168" s="64">
        <v>130000</v>
      </c>
      <c r="E168" s="64">
        <v>140000</v>
      </c>
    </row>
    <row r="169" spans="3:6" hidden="1"/>
    <row r="170" spans="3:6" hidden="1"/>
    <row r="171" spans="3:6" hidden="1"/>
    <row r="172" spans="3:6" hidden="1"/>
    <row r="173" spans="3:6" hidden="1"/>
  </sheetData>
  <mergeCells count="118">
    <mergeCell ref="J61:K61"/>
    <mergeCell ref="J62:K62"/>
    <mergeCell ref="J63:K63"/>
    <mergeCell ref="J64:K64"/>
    <mergeCell ref="J70:K70"/>
    <mergeCell ref="J57:K57"/>
    <mergeCell ref="J58:K58"/>
    <mergeCell ref="J59:K59"/>
    <mergeCell ref="J60:K60"/>
    <mergeCell ref="H120:I120"/>
    <mergeCell ref="H114:I114"/>
    <mergeCell ref="A96:D96"/>
    <mergeCell ref="A120:B120"/>
    <mergeCell ref="A114:B114"/>
    <mergeCell ref="A110:H110"/>
    <mergeCell ref="F95:G95"/>
    <mergeCell ref="E96:G96"/>
    <mergeCell ref="B57:B58"/>
    <mergeCell ref="A80:J80"/>
    <mergeCell ref="F91:G91"/>
    <mergeCell ref="F92:G92"/>
    <mergeCell ref="F93:G93"/>
    <mergeCell ref="F94:G94"/>
    <mergeCell ref="E92:E95"/>
    <mergeCell ref="J65:K65"/>
    <mergeCell ref="J66:K66"/>
    <mergeCell ref="J67:K67"/>
    <mergeCell ref="J68:K68"/>
    <mergeCell ref="A78:H78"/>
    <mergeCell ref="G70:H71"/>
    <mergeCell ref="G74:H75"/>
    <mergeCell ref="G76:H77"/>
    <mergeCell ref="J69:K69"/>
    <mergeCell ref="J48:K48"/>
    <mergeCell ref="A45:J45"/>
    <mergeCell ref="B40:F40"/>
    <mergeCell ref="B39:F39"/>
    <mergeCell ref="B38:F38"/>
    <mergeCell ref="G40:I40"/>
    <mergeCell ref="G39:I39"/>
    <mergeCell ref="G37:I37"/>
    <mergeCell ref="B15:B16"/>
    <mergeCell ref="A42:I42"/>
    <mergeCell ref="J46:K46"/>
    <mergeCell ref="I78:K78"/>
    <mergeCell ref="I70:I71"/>
    <mergeCell ref="A87:D87"/>
    <mergeCell ref="A88:D88"/>
    <mergeCell ref="B92:B95"/>
    <mergeCell ref="A14:K14"/>
    <mergeCell ref="A36:K36"/>
    <mergeCell ref="B37:F37"/>
    <mergeCell ref="A17:K17"/>
    <mergeCell ref="A23:K23"/>
    <mergeCell ref="A41:I41"/>
    <mergeCell ref="J52:K52"/>
    <mergeCell ref="J53:K53"/>
    <mergeCell ref="J54:K54"/>
    <mergeCell ref="J55:K55"/>
    <mergeCell ref="J56:K56"/>
    <mergeCell ref="J51:K51"/>
    <mergeCell ref="A15:A16"/>
    <mergeCell ref="C15:C16"/>
    <mergeCell ref="D15:D16"/>
    <mergeCell ref="A33:I33"/>
    <mergeCell ref="J33:K33"/>
    <mergeCell ref="K15:K16"/>
    <mergeCell ref="J47:K47"/>
    <mergeCell ref="J1:K1"/>
    <mergeCell ref="B3:C3"/>
    <mergeCell ref="B2:C2"/>
    <mergeCell ref="B65:B68"/>
    <mergeCell ref="B70:B77"/>
    <mergeCell ref="C70:C71"/>
    <mergeCell ref="D70:D71"/>
    <mergeCell ref="C76:C77"/>
    <mergeCell ref="D76:D77"/>
    <mergeCell ref="I76:I77"/>
    <mergeCell ref="B47:B48"/>
    <mergeCell ref="B59:B60"/>
    <mergeCell ref="B63:B64"/>
    <mergeCell ref="G38:I38"/>
    <mergeCell ref="B53:B54"/>
    <mergeCell ref="B55:B56"/>
    <mergeCell ref="B5:J5"/>
    <mergeCell ref="B6:J6"/>
    <mergeCell ref="J49:K49"/>
    <mergeCell ref="J50:K50"/>
    <mergeCell ref="B51:B52"/>
    <mergeCell ref="F3:J3"/>
    <mergeCell ref="F2:J2"/>
    <mergeCell ref="E8:K11"/>
    <mergeCell ref="A108:F108"/>
    <mergeCell ref="A98:J98"/>
    <mergeCell ref="A90:G90"/>
    <mergeCell ref="E100:F100"/>
    <mergeCell ref="E101:F101"/>
    <mergeCell ref="A103:J103"/>
    <mergeCell ref="B104:C104"/>
    <mergeCell ref="B105:C105"/>
    <mergeCell ref="B106:C106"/>
    <mergeCell ref="D104:E104"/>
    <mergeCell ref="D105:E105"/>
    <mergeCell ref="D106:E106"/>
    <mergeCell ref="C74:C75"/>
    <mergeCell ref="D74:D75"/>
    <mergeCell ref="I74:I75"/>
    <mergeCell ref="J71:K71"/>
    <mergeCell ref="J74:K74"/>
    <mergeCell ref="J75:K75"/>
    <mergeCell ref="J76:K76"/>
    <mergeCell ref="J77:K77"/>
    <mergeCell ref="D72:D73"/>
    <mergeCell ref="C72:C73"/>
    <mergeCell ref="G72:H73"/>
    <mergeCell ref="I72:I73"/>
    <mergeCell ref="J72:K72"/>
    <mergeCell ref="J73:K73"/>
  </mergeCells>
  <conditionalFormatting sqref="A18:I22">
    <cfRule type="cellIs" dxfId="9" priority="5" operator="greaterThan">
      <formula>0</formula>
    </cfRule>
  </conditionalFormatting>
  <conditionalFormatting sqref="A24:I32">
    <cfRule type="cellIs" dxfId="8" priority="1" operator="greaterThan">
      <formula>0</formula>
    </cfRule>
  </conditionalFormatting>
  <conditionalFormatting sqref="B38:J40">
    <cfRule type="cellIs" dxfId="7" priority="27" operator="greaterThan">
      <formula>0</formula>
    </cfRule>
    <cfRule type="cellIs" priority="28" operator="greaterThan">
      <formula>0</formula>
    </cfRule>
  </conditionalFormatting>
  <conditionalFormatting sqref="C8:C12">
    <cfRule type="cellIs" dxfId="6" priority="26" operator="greaterThan">
      <formula>0</formula>
    </cfRule>
  </conditionalFormatting>
  <conditionalFormatting sqref="C82">
    <cfRule type="expression" dxfId="5" priority="23">
      <formula>$C$82&lt;&gt;""</formula>
    </cfRule>
  </conditionalFormatting>
  <conditionalFormatting sqref="C83">
    <cfRule type="expression" dxfId="4" priority="22">
      <formula>$C$83&lt;&gt;""</formula>
    </cfRule>
  </conditionalFormatting>
  <conditionalFormatting sqref="D70:D72 F70:F77 D74:D77">
    <cfRule type="cellIs" dxfId="3" priority="31" operator="greaterThan">
      <formula>0</formula>
    </cfRule>
  </conditionalFormatting>
  <conditionalFormatting sqref="D82">
    <cfRule type="expression" dxfId="2" priority="21">
      <formula>$D$82&lt;&gt;""</formula>
    </cfRule>
  </conditionalFormatting>
  <conditionalFormatting sqref="D83">
    <cfRule type="expression" dxfId="1" priority="20">
      <formula>$D$83&lt;&gt;""</formula>
    </cfRule>
  </conditionalFormatting>
  <conditionalFormatting sqref="G47:G69">
    <cfRule type="cellIs" dxfId="0" priority="35" operator="greaterThan">
      <formula>0</formula>
    </cfRule>
  </conditionalFormatting>
  <dataValidations xWindow="924" yWindow="470" count="36">
    <dataValidation allowBlank="1" showInputMessage="1" showErrorMessage="1" promptTitle="Hướng dẫn" prompt="Nhập họ tên giảng viên" sqref="C9" xr:uid="{00000000-0002-0000-0000-000000000000}"/>
    <dataValidation allowBlank="1" showInputMessage="1" showErrorMessage="1" promptTitle="Hướng dẫn" prompt="Nhập sĩ số lớp" sqref="F77 F71:F73 F75" xr:uid="{00000000-0002-0000-0000-000001000000}"/>
    <dataValidation allowBlank="1" showInputMessage="1" showErrorMessage="1" promptTitle="Hướng dẫn" prompt="Nhập xếp loại lớp (chỉ nhập một ký tự là A hoặc B hoặc C)" sqref="F76 F70 F74" xr:uid="{00000000-0002-0000-0000-000002000000}"/>
    <dataValidation allowBlank="1" showInputMessage="1" showErrorMessage="1" promptTitle="Hướng dẫn" prompt="Nhập số lượng đề" sqref="G47:G48" xr:uid="{00000000-0002-0000-0000-000003000000}"/>
    <dataValidation allowBlank="1" showInputMessage="1" showErrorMessage="1" promptTitle="Hướng dẫn" prompt="Nhập số ca coi thi" sqref="G49" xr:uid="{00000000-0002-0000-0000-000004000000}"/>
    <dataValidation allowBlank="1" showInputMessage="1" showErrorMessage="1" promptTitle="Hướng dẫn" prompt="Nhập số lượng bài đã chấm" sqref="G50" xr:uid="{00000000-0002-0000-0000-000005000000}"/>
    <dataValidation allowBlank="1" showInputMessage="1" showErrorMessage="1" promptTitle="Hướng dẫn" prompt="Nhập số lượng sinh viên đã chấm" sqref="G59:G60 G51:G55" xr:uid="{00000000-0002-0000-0000-000006000000}"/>
    <dataValidation allowBlank="1" showInputMessage="1" showErrorMessage="1" promptTitle="Hướng dẫn" prompt="Nhập số lượng sinh viên_x000a_" sqref="G56:G58" xr:uid="{00000000-0002-0000-0000-000007000000}"/>
    <dataValidation allowBlank="1" showInputMessage="1" showErrorMessage="1" promptTitle="Hướng dẫn" prompt="Nhập số lần tham gia công tác dự giờ" sqref="G61" xr:uid="{00000000-0002-0000-0000-000008000000}"/>
    <dataValidation allowBlank="1" showInputMessage="1" showErrorMessage="1" promptTitle="Hướng dẫn " prompt="Nhập số ngày tham gia công tác tuyển sinh" sqref="G62" xr:uid="{00000000-0002-0000-0000-000009000000}"/>
    <dataValidation allowBlank="1" showInputMessage="1" showErrorMessage="1" promptTitle="Hướng dẫn" prompt="+Nhập số 1 (nếu có tham gia đúng chức vụ)_x000a__x000a_+Bỏ trống (nếu không tham gia hoặc không đúng chức vụ)_x000a_" sqref="G63:G68" xr:uid="{00000000-0002-0000-0000-00000A000000}"/>
    <dataValidation allowBlank="1" showInputMessage="1" showErrorMessage="1" promptTitle="Hướng dẫn " prompt="Nhập tên lớp tham gia cố vấn" sqref="D70:D72 D74:D77" xr:uid="{00000000-0002-0000-0000-00000B000000}"/>
    <dataValidation type="list" allowBlank="1" showInputMessage="1" showErrorMessage="1" errorTitle="Nhập lỗi" error="Nhập sai năm học" promptTitle="Hướng dẫn" prompt="Xổ xuống lựa chọn năm" sqref="C12" xr:uid="{00000000-0002-0000-0000-00000C000000}">
      <formula1>$B$151:$B$155</formula1>
    </dataValidation>
    <dataValidation type="list" allowBlank="1" showInputMessage="1" showErrorMessage="1" errorTitle="Lỗi chưa chọn đơn vị" error="Chọn đơn vị công tac" promptTitle="Hướng dẫn" prompt="Xổ xuống lựa chọn đơn vị" sqref="C8" xr:uid="{00000000-0002-0000-0000-00000D000000}">
      <formula1>$D$148:$D$160</formula1>
    </dataValidation>
    <dataValidation allowBlank="1" showInputMessage="1" promptTitle="Hướng dẫn" prompt="Nhập tên môn giảng dạy" sqref="B18 B27:B29" xr:uid="{00000000-0002-0000-0000-00000E000000}"/>
    <dataValidation allowBlank="1" showInputMessage="1" promptTitle="Hướng dẫn" prompt="Nhập tên lớp giảng dạy" sqref="C18:C22 C24:C32" xr:uid="{00000000-0002-0000-0000-00000F000000}"/>
    <dataValidation allowBlank="1" showInputMessage="1" showErrorMessage="1" promptTitle="Hướng dẫn" prompt="Nhập số sinh viên" sqref="D18:D22 D24:D32" xr:uid="{00000000-0002-0000-0000-000010000000}"/>
    <dataValidation allowBlank="1" showInputMessage="1" showErrorMessage="1" promptTitle="Hướng dẫn" prompt="Nhập số nhóm_x000a_" sqref="E18:E22 E24:E26 E30:E32" xr:uid="{00000000-0002-0000-0000-000011000000}"/>
    <dataValidation allowBlank="1" showInputMessage="1" showErrorMessage="1" promptTitle="Hướng dẫn" prompt="Nhập số tiết môn học_x000a_" sqref="F18:F22 F24:F32" xr:uid="{00000000-0002-0000-0000-000012000000}"/>
    <dataValidation allowBlank="1" showInputMessage="1" showErrorMessage="1" promptTitle="Hướng dẫn" prompt="Nhập số tiết thực giảng" sqref="G18:G22 G24:G32" xr:uid="{00000000-0002-0000-0000-000013000000}"/>
    <dataValidation allowBlank="1" showInputMessage="1" showErrorMessage="1" promptTitle="Hướng dẫn" prompt="Nhập hệ số lớp" sqref="H18:H22 H24:H32" xr:uid="{00000000-0002-0000-0000-000014000000}"/>
    <dataValidation allowBlank="1" showInputMessage="1" showErrorMessage="1" promptTitle="Hướng dẫn" prompt="Nhập hệ số tín chỉ" sqref="I18:I22 I24:I32" xr:uid="{00000000-0002-0000-0000-000015000000}"/>
    <dataValidation allowBlank="1" showInputMessage="1" showErrorMessage="1" promptTitle="Hướng dẫn" prompt="_x000a_" sqref="J18:J22 J24:J32" xr:uid="{00000000-0002-0000-0000-000016000000}"/>
    <dataValidation allowBlank="1" showInputMessage="1" showErrorMessage="1" promptTitle="Hướng dẫn" prompt="Nhập tên nghiên cứu khoa học hoặc bài báo" sqref="B38:F40" xr:uid="{00000000-0002-0000-0000-000017000000}"/>
    <dataValidation allowBlank="1" showInputMessage="1" showErrorMessage="1" promptTitle="Hướng dẫn" prompt="Nhập thể loại nghiên cứu khoa học" sqref="G38:I40" xr:uid="{00000000-0002-0000-0000-000018000000}"/>
    <dataValidation allowBlank="1" showInputMessage="1" showErrorMessage="1" promptTitle="Hướng dẫn" prompt="Nhập số tiết đúng quy định theo từng loại nghiên cứu" sqref="J38:J40" xr:uid="{00000000-0002-0000-0000-000019000000}"/>
    <dataValidation allowBlank="1" showInputMessage="1" showErrorMessage="1" promptTitle="Hướng dẫn" prompt="Nhập đầy đủ các số giờ đúng theo thực tế" sqref="C82:D82" xr:uid="{00000000-0002-0000-0000-00001A000000}"/>
    <dataValidation type="list" allowBlank="1" showInputMessage="1" showErrorMessage="1" errorTitle="Lỗi nhập liệu" error="Chọn chức danh chứ không nhập" promptTitle="Hướng dẫn" prompt="Chọn chức danh của giảng viên" sqref="C10" xr:uid="{00000000-0002-0000-0000-00001B000000}">
      <formula1>$C$164:$C$168</formula1>
    </dataValidation>
    <dataValidation allowBlank="1" showInputMessage="1" showErrorMessage="1" promptTitle="Hướng dẫn" prompt="Không nhập" sqref="C84:D86 E82:E86" xr:uid="{00000000-0002-0000-0000-00001C000000}"/>
    <dataValidation allowBlank="1" showInputMessage="1" showErrorMessage="1" promptTitle="Hướng dẫn" prompt="Nhập đầy đủ các số giờ giảm trừ  theo quy định" sqref="C83" xr:uid="{00000000-0002-0000-0000-00001D000000}"/>
    <dataValidation allowBlank="1" showInputMessage="1" showErrorMessage="1" promptTitle="Hướng dẫn" prompt="Nhập đầy đủ các số giờ giảm trừ nghiên cứu khoa học" sqref="D83" xr:uid="{00000000-0002-0000-0000-00001E000000}"/>
    <dataValidation allowBlank="1" showInputMessage="1" showErrorMessage="1" promptTitle="Hướng dẫn" prompt="Nhập số giờ nghiên cứu mà quý thầy cô muốn đề nghị:_x000a_Ví dụ: _x000a_- Tổng nghiên cứu trong năm là:120_x000a_- Muốn thanh toán là: 80_x000a_- Số tiết còn lại sẽ tính cho năm sau" sqref="J42:J43" xr:uid="{00000000-0002-0000-0000-00001F000000}"/>
    <dataValidation type="list" allowBlank="1" showInputMessage="1" showErrorMessage="1" errorTitle="Nhập lỗi" error="Chọn ngạch gảng viên chứ không nhập" promptTitle="Hướng dẫn" prompt="Xổ xuống ngạch giảng viên:_x000a_- Nếu có thi ngạch giảng viên chính chọn &quot;giảng viên chính&quot;_x000a_- Ngược lại để &quot;giảng viên&quot;" sqref="C11" xr:uid="{00000000-0002-0000-0000-000020000000}">
      <formula1>$F$165:$F$166</formula1>
    </dataValidation>
    <dataValidation allowBlank="1" showInputMessage="1" showErrorMessage="1" promptTitle="Hướng dẫn" prompt="Không nhập trong bảng tính" sqref="D92:G95" xr:uid="{00000000-0002-0000-0000-000021000000}"/>
    <dataValidation allowBlank="1" showInputMessage="1" showErrorMessage="1" promptTitle="Hướng dẫn" prompt="Nhập số lượng tiết khoa phân bổ cho giảng viên_x000a_" sqref="G69" xr:uid="{00000000-0002-0000-0000-000022000000}"/>
    <dataValidation allowBlank="1" showInputMessage="1" showErrorMessage="1" promptTitle="Hướng dẫn" prompt="--&gt; Nhập tên lớp hướng dẫn _x000a_--&gt;Ghi chú về nội dung hoặc thời gian để minh chứng_x000a__x000a_--&gt;Ví dụ:_x000a_Hướng dẫn niên luận_x000a_    + Lớp đại học CNTT13 HK2 năm 2019 (2 Sinh Viên)_x000a_    + Lớp đại học CNTT14 HK1 năm 2020 (3 Sinh viên) _x000a_" sqref="H47:H69" xr:uid="{00000000-0002-0000-0000-000023000000}"/>
  </dataValidations>
  <pageMargins left="0.25" right="0.25" top="0.25" bottom="0.25" header="0.05" footer="0.05"/>
  <pageSetup paperSize="9" scale="4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2:H34"/>
  <sheetViews>
    <sheetView topLeftCell="E11" workbookViewId="0">
      <selection activeCell="H31" sqref="H31"/>
    </sheetView>
  </sheetViews>
  <sheetFormatPr defaultRowHeight="14.4"/>
  <cols>
    <col min="6" max="6" width="47.6640625" customWidth="1"/>
    <col min="7" max="7" width="15.44140625" customWidth="1"/>
    <col min="8" max="8" width="26" customWidth="1"/>
  </cols>
  <sheetData>
    <row r="2" spans="5:8">
      <c r="F2" t="s">
        <v>0</v>
      </c>
    </row>
    <row r="3" spans="5:8">
      <c r="E3" s="3" t="s">
        <v>6</v>
      </c>
      <c r="F3" s="3" t="s">
        <v>1</v>
      </c>
      <c r="G3" s="3" t="s">
        <v>2</v>
      </c>
      <c r="H3" s="3" t="s">
        <v>10</v>
      </c>
    </row>
    <row r="4" spans="5:8">
      <c r="E4" s="1" t="s">
        <v>5</v>
      </c>
      <c r="F4" s="2" t="s">
        <v>3</v>
      </c>
      <c r="G4" s="1">
        <v>2</v>
      </c>
      <c r="H4" s="1" t="s">
        <v>11</v>
      </c>
    </row>
    <row r="5" spans="5:8">
      <c r="E5" s="1" t="s">
        <v>7</v>
      </c>
      <c r="F5" s="1" t="s">
        <v>4</v>
      </c>
      <c r="G5" s="1">
        <v>1</v>
      </c>
      <c r="H5" s="1" t="s">
        <v>12</v>
      </c>
    </row>
    <row r="6" spans="5:8">
      <c r="E6" s="1" t="s">
        <v>9</v>
      </c>
      <c r="F6" s="1" t="s">
        <v>8</v>
      </c>
      <c r="G6" s="1">
        <v>1.5</v>
      </c>
      <c r="H6" s="1" t="s">
        <v>12</v>
      </c>
    </row>
    <row r="7" spans="5:8">
      <c r="E7" s="1" t="s">
        <v>13</v>
      </c>
      <c r="F7" s="1" t="s">
        <v>14</v>
      </c>
      <c r="G7" s="1">
        <v>0.65</v>
      </c>
      <c r="H7" s="1" t="s">
        <v>15</v>
      </c>
    </row>
    <row r="8" spans="5:8">
      <c r="E8" s="1" t="s">
        <v>18</v>
      </c>
      <c r="F8" s="1" t="s">
        <v>17</v>
      </c>
      <c r="G8" s="1">
        <v>6.25E-2</v>
      </c>
      <c r="H8" s="1" t="s">
        <v>16</v>
      </c>
    </row>
    <row r="9" spans="5:8">
      <c r="E9" s="1" t="s">
        <v>24</v>
      </c>
      <c r="F9" s="1" t="s">
        <v>19</v>
      </c>
      <c r="G9" s="1">
        <v>1</v>
      </c>
      <c r="H9" s="1" t="s">
        <v>28</v>
      </c>
    </row>
    <row r="10" spans="5:8">
      <c r="E10" s="1" t="s">
        <v>22</v>
      </c>
      <c r="F10" s="1" t="s">
        <v>20</v>
      </c>
      <c r="G10" s="1">
        <v>3</v>
      </c>
      <c r="H10" s="1" t="s">
        <v>27</v>
      </c>
    </row>
    <row r="11" spans="5:8">
      <c r="E11" s="1" t="s">
        <v>23</v>
      </c>
      <c r="F11" s="1" t="s">
        <v>21</v>
      </c>
      <c r="G11" s="1">
        <v>1</v>
      </c>
      <c r="H11" s="1" t="s">
        <v>27</v>
      </c>
    </row>
    <row r="12" spans="5:8">
      <c r="E12" s="1" t="s">
        <v>29</v>
      </c>
      <c r="F12" s="1" t="s">
        <v>25</v>
      </c>
      <c r="G12" s="1">
        <v>5</v>
      </c>
      <c r="H12" s="1" t="s">
        <v>27</v>
      </c>
    </row>
    <row r="13" spans="5:8">
      <c r="E13" s="1" t="s">
        <v>30</v>
      </c>
      <c r="F13" s="1" t="s">
        <v>26</v>
      </c>
      <c r="G13" s="1">
        <v>1</v>
      </c>
      <c r="H13" s="1" t="s">
        <v>27</v>
      </c>
    </row>
    <row r="14" spans="5:8">
      <c r="E14" s="1" t="s">
        <v>35</v>
      </c>
      <c r="F14" s="1" t="s">
        <v>31</v>
      </c>
      <c r="G14" s="1">
        <v>4</v>
      </c>
      <c r="H14" s="1" t="s">
        <v>32</v>
      </c>
    </row>
    <row r="15" spans="5:8">
      <c r="E15" s="1" t="s">
        <v>36</v>
      </c>
      <c r="F15" s="1" t="s">
        <v>42</v>
      </c>
      <c r="G15" s="1">
        <v>1.5</v>
      </c>
      <c r="H15" s="1" t="s">
        <v>32</v>
      </c>
    </row>
    <row r="16" spans="5:8">
      <c r="E16" s="1" t="s">
        <v>37</v>
      </c>
      <c r="F16" s="1" t="s">
        <v>33</v>
      </c>
      <c r="G16" s="1">
        <v>4</v>
      </c>
      <c r="H16" s="1" t="s">
        <v>32</v>
      </c>
    </row>
    <row r="17" spans="5:8">
      <c r="E17" s="1" t="s">
        <v>38</v>
      </c>
      <c r="F17" s="1" t="s">
        <v>34</v>
      </c>
      <c r="G17" s="1">
        <v>1</v>
      </c>
      <c r="H17" s="1" t="s">
        <v>32</v>
      </c>
    </row>
    <row r="18" spans="5:8">
      <c r="E18" s="1" t="s">
        <v>61</v>
      </c>
      <c r="F18" s="1" t="s">
        <v>44</v>
      </c>
      <c r="G18" s="1">
        <v>12</v>
      </c>
      <c r="H18" s="1" t="s">
        <v>32</v>
      </c>
    </row>
    <row r="19" spans="5:8">
      <c r="E19" s="1" t="s">
        <v>62</v>
      </c>
      <c r="F19" s="1" t="s">
        <v>39</v>
      </c>
      <c r="G19" s="1">
        <v>3</v>
      </c>
      <c r="H19" s="1" t="s">
        <v>32</v>
      </c>
    </row>
    <row r="20" spans="5:8">
      <c r="E20" s="1" t="s">
        <v>63</v>
      </c>
      <c r="F20" s="1" t="s">
        <v>40</v>
      </c>
      <c r="G20" s="1">
        <v>1.5</v>
      </c>
      <c r="H20" s="1" t="s">
        <v>32</v>
      </c>
    </row>
    <row r="21" spans="5:8">
      <c r="E21" s="1" t="s">
        <v>64</v>
      </c>
      <c r="F21" s="1" t="s">
        <v>41</v>
      </c>
      <c r="G21" s="1">
        <v>1</v>
      </c>
      <c r="H21" s="1" t="s">
        <v>32</v>
      </c>
    </row>
    <row r="22" spans="5:8">
      <c r="E22" s="1" t="s">
        <v>65</v>
      </c>
      <c r="F22" s="1" t="s">
        <v>45</v>
      </c>
      <c r="G22" s="1">
        <v>6</v>
      </c>
      <c r="H22" s="1" t="s">
        <v>32</v>
      </c>
    </row>
    <row r="23" spans="5:8">
      <c r="E23" s="1" t="s">
        <v>66</v>
      </c>
      <c r="F23" s="1" t="s">
        <v>46</v>
      </c>
      <c r="G23" s="1">
        <v>1.5</v>
      </c>
      <c r="H23" s="1" t="s">
        <v>43</v>
      </c>
    </row>
    <row r="24" spans="5:8">
      <c r="E24" s="1" t="s">
        <v>67</v>
      </c>
      <c r="F24" s="1" t="s">
        <v>47</v>
      </c>
      <c r="G24" s="1">
        <v>40</v>
      </c>
      <c r="H24" s="1" t="s">
        <v>48</v>
      </c>
    </row>
    <row r="25" spans="5:8">
      <c r="E25" s="1" t="s">
        <v>68</v>
      </c>
      <c r="F25" s="1" t="s">
        <v>49</v>
      </c>
      <c r="G25" s="1">
        <v>1</v>
      </c>
      <c r="H25" s="1" t="s">
        <v>50</v>
      </c>
    </row>
    <row r="26" spans="5:8">
      <c r="E26" s="1" t="s">
        <v>69</v>
      </c>
      <c r="F26" s="1" t="s">
        <v>51</v>
      </c>
      <c r="G26" s="1">
        <v>1</v>
      </c>
      <c r="H26" s="1" t="s">
        <v>50</v>
      </c>
    </row>
    <row r="27" spans="5:8">
      <c r="E27" s="1" t="s">
        <v>70</v>
      </c>
      <c r="F27" s="1" t="s">
        <v>52</v>
      </c>
      <c r="G27" s="1">
        <v>2.5</v>
      </c>
      <c r="H27" s="1" t="s">
        <v>53</v>
      </c>
    </row>
    <row r="28" spans="5:8">
      <c r="E28" s="1" t="s">
        <v>71</v>
      </c>
      <c r="F28" s="1" t="s">
        <v>54</v>
      </c>
      <c r="G28" s="1">
        <v>24</v>
      </c>
      <c r="H28" s="1" t="s">
        <v>55</v>
      </c>
    </row>
    <row r="29" spans="5:8">
      <c r="E29" s="1" t="s">
        <v>72</v>
      </c>
      <c r="F29" s="1" t="s">
        <v>56</v>
      </c>
      <c r="G29" s="1">
        <v>18</v>
      </c>
      <c r="H29" s="1" t="s">
        <v>55</v>
      </c>
    </row>
    <row r="30" spans="5:8">
      <c r="E30" s="1" t="s">
        <v>73</v>
      </c>
      <c r="F30" s="1" t="s">
        <v>57</v>
      </c>
      <c r="G30" s="1">
        <v>20</v>
      </c>
      <c r="H30" s="1" t="s">
        <v>55</v>
      </c>
    </row>
    <row r="31" spans="5:8">
      <c r="E31" s="1" t="s">
        <v>74</v>
      </c>
      <c r="F31" s="1" t="s">
        <v>58</v>
      </c>
      <c r="G31" s="1">
        <v>15</v>
      </c>
      <c r="H31" s="1" t="s">
        <v>55</v>
      </c>
    </row>
    <row r="32" spans="5:8">
      <c r="E32" s="1" t="s">
        <v>75</v>
      </c>
      <c r="F32" s="1" t="s">
        <v>59</v>
      </c>
      <c r="G32" s="1">
        <v>15</v>
      </c>
      <c r="H32" s="1" t="s">
        <v>55</v>
      </c>
    </row>
    <row r="33" spans="5:8">
      <c r="E33" s="1" t="s">
        <v>76</v>
      </c>
      <c r="F33" s="1" t="s">
        <v>60</v>
      </c>
      <c r="G33" s="1">
        <v>10</v>
      </c>
      <c r="H33" s="1" t="s">
        <v>55</v>
      </c>
    </row>
    <row r="34" spans="5:8">
      <c r="E34" s="1" t="s">
        <v>108</v>
      </c>
      <c r="F34" s="1" t="s">
        <v>101</v>
      </c>
      <c r="G34" s="1"/>
      <c r="H34" s="1" t="s">
        <v>109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THỐNG KÊ QUY ĐỔI TIẾT CHUẨN</vt:lpstr>
      <vt:lpstr>Tra cứu quy đổi tiết</vt:lpstr>
      <vt:lpstr>'THỐNG KÊ QUY ĐỔI TIẾT CHUẨN'!Print_Area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Huỳnh Thanh Danh</dc:creator>
  <cp:lastModifiedBy>anhhu</cp:lastModifiedBy>
  <cp:lastPrinted>2023-05-17T09:35:10Z</cp:lastPrinted>
  <dcterms:created xsi:type="dcterms:W3CDTF">2016-02-19T17:08:59Z</dcterms:created>
  <dcterms:modified xsi:type="dcterms:W3CDTF">2023-06-19T07:04:02Z</dcterms:modified>
</cp:coreProperties>
</file>