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Pt\Desktop\"/>
    </mc:Choice>
  </mc:AlternateContent>
  <xr:revisionPtr revIDLastSave="0" documentId="13_ncr:1_{CDC0BABB-A37F-42B8-94D0-B3C763BA29DC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筹资提供运营资本" sheetId="1" r:id="rId1"/>
    <sheet name="母公司提供运营成本" sheetId="3" r:id="rId2"/>
    <sheet name="冻结后再德国投资" sheetId="2" r:id="rId3"/>
    <sheet name="1年后出让公司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B33" i="1" s="1"/>
  <c r="B26" i="4"/>
  <c r="B29" i="4" s="1"/>
  <c r="C12" i="4"/>
  <c r="C9" i="4" s="1"/>
  <c r="C7" i="4"/>
  <c r="C4" i="4"/>
  <c r="C20" i="2"/>
  <c r="C12" i="2"/>
  <c r="D12" i="2"/>
  <c r="E12" i="2"/>
  <c r="D10" i="2"/>
  <c r="D9" i="2" s="1"/>
  <c r="E10" i="2"/>
  <c r="C10" i="2"/>
  <c r="B24" i="3"/>
  <c r="B27" i="3" s="1"/>
  <c r="D9" i="3"/>
  <c r="D12" i="3" s="1"/>
  <c r="E9" i="3"/>
  <c r="C9" i="3"/>
  <c r="C12" i="3" s="1"/>
  <c r="E26" i="3"/>
  <c r="E7" i="3"/>
  <c r="D7" i="3"/>
  <c r="C7" i="3"/>
  <c r="E4" i="3"/>
  <c r="D4" i="3"/>
  <c r="C4" i="3"/>
  <c r="D9" i="1"/>
  <c r="E9" i="1"/>
  <c r="C9" i="1"/>
  <c r="C9" i="2" l="1"/>
  <c r="C14" i="4"/>
  <c r="E9" i="2"/>
  <c r="E12" i="3"/>
  <c r="E13" i="3" s="1"/>
  <c r="E14" i="3" s="1"/>
  <c r="E15" i="3" s="1"/>
  <c r="C13" i="3"/>
  <c r="C14" i="3" s="1"/>
  <c r="C15" i="3" s="1"/>
  <c r="D13" i="3"/>
  <c r="D14" i="3" s="1"/>
  <c r="D15" i="3" s="1"/>
  <c r="C18" i="2"/>
  <c r="D22" i="2"/>
  <c r="E29" i="2"/>
  <c r="B27" i="2"/>
  <c r="B30" i="2" s="1"/>
  <c r="E7" i="2"/>
  <c r="D7" i="2"/>
  <c r="C7" i="2"/>
  <c r="E4" i="2"/>
  <c r="D4" i="2"/>
  <c r="C4" i="2"/>
  <c r="C14" i="2" l="1"/>
  <c r="C15" i="4"/>
  <c r="C16" i="4" s="1"/>
  <c r="C17" i="4" s="1"/>
  <c r="D14" i="2"/>
  <c r="D16" i="3"/>
  <c r="D17" i="3" s="1"/>
  <c r="D19" i="3" s="1"/>
  <c r="D25" i="3" s="1"/>
  <c r="D27" i="3" s="1"/>
  <c r="E16" i="3"/>
  <c r="E17" i="3" s="1"/>
  <c r="E19" i="3" s="1"/>
  <c r="E25" i="3" s="1"/>
  <c r="E27" i="3" s="1"/>
  <c r="C16" i="3"/>
  <c r="C17" i="3" s="1"/>
  <c r="C19" i="3" s="1"/>
  <c r="C25" i="3" s="1"/>
  <c r="C27" i="3" s="1"/>
  <c r="E14" i="2"/>
  <c r="E15" i="2" s="1"/>
  <c r="E16" i="2" s="1"/>
  <c r="E17" i="2" s="1"/>
  <c r="C15" i="2"/>
  <c r="C16" i="2" s="1"/>
  <c r="C17" i="2" s="1"/>
  <c r="D15" i="2"/>
  <c r="D16" i="2" s="1"/>
  <c r="D17" i="2" s="1"/>
  <c r="D20" i="2" s="1"/>
  <c r="B26" i="1"/>
  <c r="B29" i="1" s="1"/>
  <c r="E28" i="1"/>
  <c r="D12" i="1"/>
  <c r="E12" i="1"/>
  <c r="C12" i="1"/>
  <c r="E7" i="1"/>
  <c r="D7" i="1"/>
  <c r="C7" i="1"/>
  <c r="E4" i="1"/>
  <c r="D4" i="1"/>
  <c r="C4" i="1"/>
  <c r="D18" i="2" l="1"/>
  <c r="C18" i="4"/>
  <c r="C19" i="4" s="1"/>
  <c r="C21" i="4" s="1"/>
  <c r="C27" i="4" s="1"/>
  <c r="C29" i="4" s="1"/>
  <c r="B32" i="4" s="1"/>
  <c r="B33" i="4" s="1"/>
  <c r="B30" i="3"/>
  <c r="B31" i="3" s="1"/>
  <c r="D14" i="1"/>
  <c r="D15" i="1" s="1"/>
  <c r="D28" i="2"/>
  <c r="D30" i="2" s="1"/>
  <c r="E14" i="1"/>
  <c r="C14" i="1"/>
  <c r="E18" i="2" l="1"/>
  <c r="D16" i="1"/>
  <c r="D17" i="1" s="1"/>
  <c r="D18" i="1" s="1"/>
  <c r="C28" i="2"/>
  <c r="C30" i="2" s="1"/>
  <c r="E15" i="1"/>
  <c r="E16" i="1" s="1"/>
  <c r="E17" i="1" s="1"/>
  <c r="C15" i="1"/>
  <c r="C16" i="1" s="1"/>
  <c r="C17" i="1" s="1"/>
  <c r="E20" i="2" l="1"/>
  <c r="E21" i="2" s="1"/>
  <c r="E22" i="2" s="1"/>
  <c r="E28" i="2" s="1"/>
  <c r="E30" i="2" s="1"/>
  <c r="B33" i="2" s="1"/>
  <c r="B34" i="2" s="1"/>
  <c r="D19" i="1"/>
  <c r="D21" i="1" s="1"/>
  <c r="D27" i="1" s="1"/>
  <c r="D29" i="1" s="1"/>
  <c r="E18" i="1"/>
  <c r="E19" i="1" s="1"/>
  <c r="E21" i="1" s="1"/>
  <c r="E27" i="1" s="1"/>
  <c r="E29" i="1" s="1"/>
  <c r="C18" i="1"/>
  <c r="C19" i="1" s="1"/>
  <c r="C21" i="1" s="1"/>
  <c r="C27" i="1" s="1"/>
  <c r="C29" i="1" s="1"/>
</calcChain>
</file>

<file path=xl/sharedStrings.xml><?xml version="1.0" encoding="utf-8"?>
<sst xmlns="http://schemas.openxmlformats.org/spreadsheetml/2006/main" count="114" uniqueCount="35">
  <si>
    <t>1、母公司收到的营业现金流量</t>
    <phoneticPr fontId="3" type="noConversion"/>
  </si>
  <si>
    <t>（假定终结现金流量不需缴纳预提税）</t>
    <phoneticPr fontId="3" type="noConversion"/>
  </si>
  <si>
    <t>销售收入</t>
    <phoneticPr fontId="3" type="noConversion"/>
  </si>
  <si>
    <t>单价</t>
    <phoneticPr fontId="3" type="noConversion"/>
  </si>
  <si>
    <t>销量</t>
    <phoneticPr fontId="3" type="noConversion"/>
  </si>
  <si>
    <t>变动成本</t>
    <phoneticPr fontId="3" type="noConversion"/>
  </si>
  <si>
    <t>单位变动成本</t>
    <phoneticPr fontId="3" type="noConversion"/>
  </si>
  <si>
    <t>固定成本</t>
    <phoneticPr fontId="3" type="noConversion"/>
  </si>
  <si>
    <t>折旧</t>
    <phoneticPr fontId="3" type="noConversion"/>
  </si>
  <si>
    <t>子公司税前利润</t>
    <phoneticPr fontId="3" type="noConversion"/>
  </si>
  <si>
    <t>所得税</t>
    <phoneticPr fontId="3" type="noConversion"/>
  </si>
  <si>
    <t>子公司税后利润</t>
    <phoneticPr fontId="3" type="noConversion"/>
  </si>
  <si>
    <t>子公司净现金流量</t>
    <phoneticPr fontId="3" type="noConversion"/>
  </si>
  <si>
    <t>预提税</t>
    <phoneticPr fontId="3" type="noConversion"/>
  </si>
  <si>
    <t xml:space="preserve">子公司汇回的瑞士法郎 </t>
    <phoneticPr fontId="3" type="noConversion"/>
  </si>
  <si>
    <t>汇率</t>
    <phoneticPr fontId="3" type="noConversion"/>
  </si>
  <si>
    <t>母公司现金流量</t>
    <phoneticPr fontId="3" type="noConversion"/>
  </si>
  <si>
    <t>2、各年现金流量</t>
    <phoneticPr fontId="3" type="noConversion"/>
  </si>
  <si>
    <t>初始现金流量</t>
    <phoneticPr fontId="3" type="noConversion"/>
  </si>
  <si>
    <t>营业现金流量</t>
    <phoneticPr fontId="3" type="noConversion"/>
  </si>
  <si>
    <t>终结现金流量</t>
    <phoneticPr fontId="3" type="noConversion"/>
  </si>
  <si>
    <t>合计</t>
    <phoneticPr fontId="3" type="noConversion"/>
  </si>
  <si>
    <t>3、净现值</t>
    <phoneticPr fontId="3" type="noConversion"/>
  </si>
  <si>
    <t>NPV</t>
    <phoneticPr fontId="3" type="noConversion"/>
  </si>
  <si>
    <t>利息</t>
    <phoneticPr fontId="2" type="noConversion"/>
  </si>
  <si>
    <t>利率</t>
    <phoneticPr fontId="2" type="noConversion"/>
  </si>
  <si>
    <t>单位: 马克</t>
    <phoneticPr fontId="3" type="noConversion"/>
  </si>
  <si>
    <t xml:space="preserve">子公司欲汇回的瑞士法郎 </t>
    <phoneticPr fontId="3" type="noConversion"/>
  </si>
  <si>
    <t>投资回报</t>
    <phoneticPr fontId="2" type="noConversion"/>
  </si>
  <si>
    <t>固定成本</t>
    <phoneticPr fontId="2" type="noConversion"/>
  </si>
  <si>
    <t>子公司投资前净流量</t>
    <phoneticPr fontId="3" type="noConversion"/>
  </si>
  <si>
    <t>答: 不应该出让, 因为出让后的NPV小于不出让的(3495833.33)</t>
    <phoneticPr fontId="2" type="noConversion"/>
  </si>
  <si>
    <t>答: 净现值减少了814,981.48美元。</t>
    <phoneticPr fontId="2" type="noConversion"/>
  </si>
  <si>
    <t>答: a计划会使项目对于汇率更加敏感, 因为营运成本为以德国马克结算的固定成本, 在德国筹资提供营运成本势必进行信贷筹资,  那么子公司的净流量中有一部分成本由利息构成, 而利息是以德国马克结算的, 所以兑换回美元时会受到汇率的影响；同时NPV是根据每一年子公司的净现金流量计算的, 所以会使NPV受到汇率的影响；而使用母公司自己的资金(美元)则仅需在初始现金流量中进行考虑, 一次性支付1000万美元, 因此采用\textbf{b}计划时子公司的现金流量中少了利息的部分, 受到汇率影响因素变小。</t>
    <phoneticPr fontId="2" type="noConversion"/>
  </si>
  <si>
    <t>答: 应该接受, 因为NPV值为正。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</si>
</sst>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¥&quot;#,##0.00;[Red]&quot;¥&quot;\-#,##0.00"/>
  </numFmts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8" fontId="1" fillId="0" borderId="0" xfId="0" applyNumberFormat="1" applyFont="1" applyAlignment="1">
      <alignment vertical="center"/>
    </xf>
    <xf numFmtId="9" fontId="4" fillId="0" borderId="0" xfId="0" applyNumberFormat="1" applyFont="1" applyAlignment="1">
      <alignment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topLeftCell="A23" workbookViewId="0">
      <selection activeCell="E36" sqref="E36"/>
    </sheetView>
  </sheetViews>
  <sheetFormatPr defaultRowHeight="14.15" x14ac:dyDescent="0.35"/>
  <cols>
    <col min="1" max="1" width="21.0703125" customWidth="1"/>
    <col min="2" max="2" width="13.78515625" customWidth="1"/>
    <col min="3" max="3" width="15.2109375" customWidth="1"/>
    <col min="4" max="4" width="18.42578125" customWidth="1"/>
    <col min="5" max="5" width="15.78515625" customWidth="1"/>
    <col min="6" max="6" width="16.28515625" customWidth="1"/>
  </cols>
  <sheetData>
    <row r="1" spans="1:6" x14ac:dyDescent="0.35">
      <c r="A1" s="2" t="s">
        <v>0</v>
      </c>
      <c r="B1" s="1"/>
      <c r="C1" s="1"/>
      <c r="D1" s="1"/>
      <c r="E1" s="1" t="s">
        <v>26</v>
      </c>
      <c r="F1" s="1"/>
    </row>
    <row r="2" spans="1:6" x14ac:dyDescent="0.35">
      <c r="A2" s="1" t="s">
        <v>1</v>
      </c>
      <c r="B2" s="1"/>
      <c r="C2" s="1"/>
      <c r="D2" s="1"/>
      <c r="E2" s="1"/>
      <c r="F2" s="1"/>
    </row>
    <row r="3" spans="1:6" x14ac:dyDescent="0.35">
      <c r="A3" s="1"/>
      <c r="B3" s="1"/>
      <c r="C3" s="1">
        <v>1</v>
      </c>
      <c r="D3" s="1">
        <v>2</v>
      </c>
      <c r="E3" s="1">
        <v>3</v>
      </c>
      <c r="F3" s="1"/>
    </row>
    <row r="4" spans="1:6" x14ac:dyDescent="0.35">
      <c r="A4" s="2" t="s">
        <v>2</v>
      </c>
      <c r="B4" s="1"/>
      <c r="C4" s="2">
        <f>C5*C6</f>
        <v>20000000</v>
      </c>
      <c r="D4" s="2">
        <f t="shared" ref="D4:E4" si="0">D5*D6</f>
        <v>25550000</v>
      </c>
      <c r="E4" s="2">
        <f t="shared" si="0"/>
        <v>31800000</v>
      </c>
      <c r="F4" s="2"/>
    </row>
    <row r="5" spans="1:6" x14ac:dyDescent="0.35">
      <c r="A5" s="1" t="s">
        <v>3</v>
      </c>
      <c r="B5" s="1"/>
      <c r="C5" s="1">
        <v>500</v>
      </c>
      <c r="D5" s="1">
        <v>511</v>
      </c>
      <c r="E5" s="1">
        <v>530</v>
      </c>
      <c r="F5" s="1"/>
    </row>
    <row r="6" spans="1:6" x14ac:dyDescent="0.35">
      <c r="A6" s="1" t="s">
        <v>4</v>
      </c>
      <c r="B6" s="1"/>
      <c r="C6" s="1">
        <v>40000</v>
      </c>
      <c r="D6" s="1">
        <v>50000</v>
      </c>
      <c r="E6" s="1">
        <v>60000</v>
      </c>
      <c r="F6" s="1"/>
    </row>
    <row r="7" spans="1:6" x14ac:dyDescent="0.35">
      <c r="A7" s="2" t="s">
        <v>5</v>
      </c>
      <c r="B7" s="1"/>
      <c r="C7" s="2">
        <f>C8*C6</f>
        <v>1200000</v>
      </c>
      <c r="D7" s="2">
        <f t="shared" ref="D7:E7" si="1">D8*D6</f>
        <v>1750000</v>
      </c>
      <c r="E7" s="2">
        <f t="shared" si="1"/>
        <v>2400000</v>
      </c>
      <c r="F7" s="2"/>
    </row>
    <row r="8" spans="1:6" x14ac:dyDescent="0.35">
      <c r="A8" s="1" t="s">
        <v>6</v>
      </c>
      <c r="B8" s="1"/>
      <c r="C8" s="1">
        <v>30</v>
      </c>
      <c r="D8" s="1">
        <v>35</v>
      </c>
      <c r="E8" s="1">
        <v>40</v>
      </c>
      <c r="F8" s="1"/>
    </row>
    <row r="9" spans="1:6" x14ac:dyDescent="0.35">
      <c r="A9" s="2" t="s">
        <v>7</v>
      </c>
      <c r="B9" s="1"/>
      <c r="C9" s="2">
        <f>C10+C11+C12</f>
        <v>13800000</v>
      </c>
      <c r="D9" s="2">
        <f t="shared" ref="D9:E9" si="2">D10+D11+D12</f>
        <v>13800000</v>
      </c>
      <c r="E9" s="2">
        <f t="shared" si="2"/>
        <v>13800000</v>
      </c>
      <c r="F9" s="2"/>
    </row>
    <row r="10" spans="1:6" x14ac:dyDescent="0.35">
      <c r="A10" s="3" t="s">
        <v>7</v>
      </c>
      <c r="B10" s="1"/>
      <c r="C10" s="3">
        <v>6000000</v>
      </c>
      <c r="D10" s="3">
        <v>6000000</v>
      </c>
      <c r="E10" s="3">
        <v>6000000</v>
      </c>
      <c r="F10" s="3"/>
    </row>
    <row r="11" spans="1:6" x14ac:dyDescent="0.35">
      <c r="A11" s="3" t="s">
        <v>8</v>
      </c>
      <c r="B11" s="1"/>
      <c r="C11" s="3">
        <v>5000000</v>
      </c>
      <c r="D11" s="3">
        <v>5000000</v>
      </c>
      <c r="E11" s="3">
        <v>5000000</v>
      </c>
      <c r="F11" s="3"/>
    </row>
    <row r="12" spans="1:6" x14ac:dyDescent="0.35">
      <c r="A12" s="3" t="s">
        <v>24</v>
      </c>
      <c r="B12" s="1"/>
      <c r="C12" s="3">
        <f>C13*20000000</f>
        <v>2800000.0000000005</v>
      </c>
      <c r="D12" s="3">
        <f t="shared" ref="D12:E12" si="3">D13*20000000</f>
        <v>2800000.0000000005</v>
      </c>
      <c r="E12" s="3">
        <f t="shared" si="3"/>
        <v>2800000.0000000005</v>
      </c>
      <c r="F12" s="3"/>
    </row>
    <row r="13" spans="1:6" x14ac:dyDescent="0.35">
      <c r="A13" s="3" t="s">
        <v>25</v>
      </c>
      <c r="B13" s="1"/>
      <c r="C13" s="5">
        <v>0.14000000000000001</v>
      </c>
      <c r="D13" s="5">
        <v>0.14000000000000001</v>
      </c>
      <c r="E13" s="5">
        <v>0.14000000000000001</v>
      </c>
      <c r="F13" s="5"/>
    </row>
    <row r="14" spans="1:6" x14ac:dyDescent="0.35">
      <c r="A14" s="2" t="s">
        <v>9</v>
      </c>
      <c r="B14" s="1"/>
      <c r="C14" s="2">
        <f>C4-C7-C9</f>
        <v>5000000</v>
      </c>
      <c r="D14" s="2">
        <f>D4-D7-D9</f>
        <v>10000000</v>
      </c>
      <c r="E14" s="2">
        <f>E4-E7-E9</f>
        <v>15600000</v>
      </c>
      <c r="F14" s="2"/>
    </row>
    <row r="15" spans="1:6" x14ac:dyDescent="0.35">
      <c r="A15" s="2" t="s">
        <v>10</v>
      </c>
      <c r="B15" s="1"/>
      <c r="C15" s="2">
        <f>C14*0%</f>
        <v>0</v>
      </c>
      <c r="D15" s="2">
        <f t="shared" ref="D15:E15" si="4">D14*0%</f>
        <v>0</v>
      </c>
      <c r="E15" s="2">
        <f t="shared" si="4"/>
        <v>0</v>
      </c>
      <c r="F15" s="2"/>
    </row>
    <row r="16" spans="1:6" x14ac:dyDescent="0.35">
      <c r="A16" s="2" t="s">
        <v>11</v>
      </c>
      <c r="B16" s="1"/>
      <c r="C16" s="2">
        <f>C14-C15</f>
        <v>5000000</v>
      </c>
      <c r="D16" s="2">
        <f t="shared" ref="D16:E16" si="5">D14-D15</f>
        <v>10000000</v>
      </c>
      <c r="E16" s="2">
        <f t="shared" si="5"/>
        <v>15600000</v>
      </c>
      <c r="F16" s="2"/>
    </row>
    <row r="17" spans="1:6" x14ac:dyDescent="0.35">
      <c r="A17" s="2" t="s">
        <v>12</v>
      </c>
      <c r="B17" s="1"/>
      <c r="C17" s="2">
        <f>C16+C11</f>
        <v>10000000</v>
      </c>
      <c r="D17" s="2">
        <f t="shared" ref="D17:E17" si="6">D16+D11</f>
        <v>15000000</v>
      </c>
      <c r="E17" s="2">
        <f t="shared" si="6"/>
        <v>20600000</v>
      </c>
      <c r="F17" s="2"/>
    </row>
    <row r="18" spans="1:6" x14ac:dyDescent="0.35">
      <c r="A18" s="2" t="s">
        <v>13</v>
      </c>
      <c r="B18" s="1"/>
      <c r="C18" s="2">
        <f>C17*30%</f>
        <v>3000000</v>
      </c>
      <c r="D18" s="2">
        <f t="shared" ref="D18:E18" si="7">D17*30%</f>
        <v>4500000</v>
      </c>
      <c r="E18" s="2">
        <f t="shared" si="7"/>
        <v>6180000</v>
      </c>
      <c r="F18" s="2"/>
    </row>
    <row r="19" spans="1:6" x14ac:dyDescent="0.35">
      <c r="A19" s="2" t="s">
        <v>14</v>
      </c>
      <c r="B19" s="1"/>
      <c r="C19" s="2">
        <f>C17-C18</f>
        <v>7000000</v>
      </c>
      <c r="D19" s="2">
        <f t="shared" ref="D19:E19" si="8">D17-D18</f>
        <v>10500000</v>
      </c>
      <c r="E19" s="2">
        <f t="shared" si="8"/>
        <v>14420000</v>
      </c>
      <c r="F19" s="2"/>
    </row>
    <row r="20" spans="1:6" x14ac:dyDescent="0.35">
      <c r="A20" s="2" t="s">
        <v>15</v>
      </c>
      <c r="B20" s="1"/>
      <c r="C20" s="2">
        <v>0.52</v>
      </c>
      <c r="D20" s="2">
        <v>0.54</v>
      </c>
      <c r="E20" s="2">
        <v>0.56000000000000005</v>
      </c>
      <c r="F20" s="2"/>
    </row>
    <row r="21" spans="1:6" x14ac:dyDescent="0.35">
      <c r="A21" s="2" t="s">
        <v>16</v>
      </c>
      <c r="B21" s="1"/>
      <c r="C21" s="2">
        <f t="shared" ref="C21:E21" si="9">C19*C20</f>
        <v>3640000</v>
      </c>
      <c r="D21" s="2">
        <f t="shared" si="9"/>
        <v>5670000</v>
      </c>
      <c r="E21" s="2">
        <f t="shared" si="9"/>
        <v>8075200.0000000009</v>
      </c>
      <c r="F21" s="2"/>
    </row>
    <row r="22" spans="1:6" x14ac:dyDescent="0.35">
      <c r="A22" s="1"/>
      <c r="B22" s="1"/>
      <c r="C22" s="1"/>
      <c r="D22" s="1"/>
      <c r="E22" s="1"/>
      <c r="F22" s="1"/>
    </row>
    <row r="23" spans="1:6" x14ac:dyDescent="0.35">
      <c r="A23" s="2" t="s">
        <v>17</v>
      </c>
      <c r="B23" s="1"/>
      <c r="C23" s="1"/>
      <c r="D23" s="1"/>
      <c r="E23" s="1"/>
      <c r="F23" s="1"/>
    </row>
    <row r="24" spans="1:6" x14ac:dyDescent="0.35">
      <c r="A24" s="1"/>
      <c r="B24" s="1"/>
      <c r="C24" s="1"/>
      <c r="D24" s="1"/>
      <c r="E24" s="1"/>
      <c r="F24" s="1"/>
    </row>
    <row r="25" spans="1:6" x14ac:dyDescent="0.35">
      <c r="A25" s="1"/>
      <c r="B25" s="1">
        <v>0</v>
      </c>
      <c r="C25" s="1">
        <v>1</v>
      </c>
      <c r="D25" s="1">
        <v>2</v>
      </c>
      <c r="E25" s="1">
        <v>3</v>
      </c>
      <c r="F25" s="1"/>
    </row>
    <row r="26" spans="1:6" x14ac:dyDescent="0.35">
      <c r="A26" s="2" t="s">
        <v>18</v>
      </c>
      <c r="B26" s="2">
        <f>25000000</f>
        <v>25000000</v>
      </c>
      <c r="C26" s="2"/>
      <c r="D26" s="2"/>
      <c r="E26" s="2"/>
      <c r="F26" s="2"/>
    </row>
    <row r="27" spans="1:6" x14ac:dyDescent="0.35">
      <c r="A27" s="2" t="s">
        <v>19</v>
      </c>
      <c r="B27" s="2"/>
      <c r="C27" s="2">
        <f>C21</f>
        <v>3640000</v>
      </c>
      <c r="D27" s="2">
        <f>D21</f>
        <v>5670000</v>
      </c>
      <c r="E27" s="2">
        <f>E21</f>
        <v>8075200.0000000009</v>
      </c>
      <c r="F27" s="2"/>
    </row>
    <row r="28" spans="1:6" x14ac:dyDescent="0.35">
      <c r="A28" s="2" t="s">
        <v>20</v>
      </c>
      <c r="B28" s="2"/>
      <c r="C28" s="2"/>
      <c r="D28" s="2"/>
      <c r="E28" s="2">
        <f>52000000*0.56</f>
        <v>29120000.000000004</v>
      </c>
      <c r="F28" s="2"/>
    </row>
    <row r="29" spans="1:6" x14ac:dyDescent="0.35">
      <c r="A29" s="2" t="s">
        <v>21</v>
      </c>
      <c r="B29" s="2">
        <f>B26+B27+B28</f>
        <v>25000000</v>
      </c>
      <c r="C29" s="2">
        <f t="shared" ref="C29:E29" si="10">C26+C27+C28</f>
        <v>3640000</v>
      </c>
      <c r="D29" s="2">
        <f t="shared" si="10"/>
        <v>5670000</v>
      </c>
      <c r="E29" s="2">
        <f t="shared" si="10"/>
        <v>37195200.000000007</v>
      </c>
      <c r="F29" s="2"/>
    </row>
    <row r="30" spans="1:6" x14ac:dyDescent="0.35">
      <c r="A30" s="1"/>
      <c r="B30" s="1"/>
      <c r="C30" s="1"/>
      <c r="D30" s="1"/>
      <c r="E30" s="1"/>
      <c r="F30" s="1"/>
    </row>
    <row r="31" spans="1:6" x14ac:dyDescent="0.35">
      <c r="A31" s="2" t="s">
        <v>22</v>
      </c>
      <c r="B31" s="1"/>
      <c r="C31" s="1"/>
      <c r="D31" s="1"/>
      <c r="E31" s="1"/>
      <c r="F31" s="1"/>
    </row>
    <row r="32" spans="1:6" x14ac:dyDescent="0.35">
      <c r="A32" s="1"/>
      <c r="B32" s="4">
        <f>NPV(20%,C29:E29)</f>
        <v>28495833.33333334</v>
      </c>
      <c r="C32" s="1"/>
      <c r="D32" s="1"/>
      <c r="E32" s="1"/>
      <c r="F32" s="1"/>
    </row>
    <row r="33" spans="1:6" x14ac:dyDescent="0.35">
      <c r="A33" s="2" t="s">
        <v>23</v>
      </c>
      <c r="B33" s="4">
        <f>B32-B29</f>
        <v>3495833.3333333395</v>
      </c>
      <c r="C33" s="1"/>
      <c r="D33" s="1"/>
      <c r="E33" s="1"/>
      <c r="F33" s="1"/>
    </row>
    <row r="35" spans="1:6" x14ac:dyDescent="0.35">
      <c r="A35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58D3-4D1C-4D60-91C6-7009E242C7D3}">
  <dimension ref="A1:E33"/>
  <sheetViews>
    <sheetView topLeftCell="A14" workbookViewId="0">
      <selection activeCell="C33" sqref="C33"/>
    </sheetView>
  </sheetViews>
  <sheetFormatPr defaultRowHeight="14.15" x14ac:dyDescent="0.35"/>
  <cols>
    <col min="1" max="1" width="41.5" customWidth="1"/>
    <col min="2" max="2" width="20.28515625" customWidth="1"/>
  </cols>
  <sheetData>
    <row r="1" spans="1:5" x14ac:dyDescent="0.35">
      <c r="A1" s="2" t="s">
        <v>0</v>
      </c>
      <c r="B1" s="1"/>
      <c r="C1" s="1"/>
      <c r="D1" s="1"/>
      <c r="E1" s="1" t="s">
        <v>26</v>
      </c>
    </row>
    <row r="2" spans="1:5" x14ac:dyDescent="0.35">
      <c r="A2" s="1" t="s">
        <v>1</v>
      </c>
      <c r="B2" s="1"/>
      <c r="C2" s="1"/>
      <c r="D2" s="1"/>
      <c r="E2" s="1"/>
    </row>
    <row r="3" spans="1:5" x14ac:dyDescent="0.35">
      <c r="A3" s="1"/>
      <c r="B3" s="1"/>
      <c r="C3" s="1">
        <v>1</v>
      </c>
      <c r="D3" s="1">
        <v>2</v>
      </c>
      <c r="E3" s="1">
        <v>3</v>
      </c>
    </row>
    <row r="4" spans="1:5" x14ac:dyDescent="0.35">
      <c r="A4" s="2" t="s">
        <v>2</v>
      </c>
      <c r="B4" s="1"/>
      <c r="C4" s="2">
        <f>C5*C6</f>
        <v>20000000</v>
      </c>
      <c r="D4" s="2">
        <f t="shared" ref="D4:E4" si="0">D5*D6</f>
        <v>25550000</v>
      </c>
      <c r="E4" s="2">
        <f t="shared" si="0"/>
        <v>31800000</v>
      </c>
    </row>
    <row r="5" spans="1:5" x14ac:dyDescent="0.35">
      <c r="A5" s="1" t="s">
        <v>3</v>
      </c>
      <c r="B5" s="1"/>
      <c r="C5" s="1">
        <v>500</v>
      </c>
      <c r="D5" s="1">
        <v>511</v>
      </c>
      <c r="E5" s="1">
        <v>530</v>
      </c>
    </row>
    <row r="6" spans="1:5" x14ac:dyDescent="0.35">
      <c r="A6" s="1" t="s">
        <v>4</v>
      </c>
      <c r="B6" s="1"/>
      <c r="C6" s="1">
        <v>40000</v>
      </c>
      <c r="D6" s="1">
        <v>50000</v>
      </c>
      <c r="E6" s="1">
        <v>60000</v>
      </c>
    </row>
    <row r="7" spans="1:5" x14ac:dyDescent="0.35">
      <c r="A7" s="2" t="s">
        <v>5</v>
      </c>
      <c r="B7" s="1"/>
      <c r="C7" s="2">
        <f>C8*C6</f>
        <v>1200000</v>
      </c>
      <c r="D7" s="2">
        <f t="shared" ref="D7:E7" si="1">D8*D6</f>
        <v>1750000</v>
      </c>
      <c r="E7" s="2">
        <f t="shared" si="1"/>
        <v>2400000</v>
      </c>
    </row>
    <row r="8" spans="1:5" x14ac:dyDescent="0.35">
      <c r="A8" s="1" t="s">
        <v>6</v>
      </c>
      <c r="B8" s="1"/>
      <c r="C8" s="1">
        <v>30</v>
      </c>
      <c r="D8" s="1">
        <v>35</v>
      </c>
      <c r="E8" s="1">
        <v>40</v>
      </c>
    </row>
    <row r="9" spans="1:5" x14ac:dyDescent="0.35">
      <c r="A9" s="2" t="s">
        <v>7</v>
      </c>
      <c r="B9" s="1"/>
      <c r="C9" s="2">
        <f>C10+C11</f>
        <v>11000000</v>
      </c>
      <c r="D9" s="2">
        <f t="shared" ref="D9:E9" si="2">D10+D11</f>
        <v>11000000</v>
      </c>
      <c r="E9" s="2">
        <f t="shared" si="2"/>
        <v>11000000</v>
      </c>
    </row>
    <row r="10" spans="1:5" x14ac:dyDescent="0.35">
      <c r="A10" s="3" t="s">
        <v>7</v>
      </c>
      <c r="B10" s="1"/>
      <c r="C10" s="3">
        <v>6000000</v>
      </c>
      <c r="D10" s="3">
        <v>6000000</v>
      </c>
      <c r="E10" s="3">
        <v>6000000</v>
      </c>
    </row>
    <row r="11" spans="1:5" x14ac:dyDescent="0.35">
      <c r="A11" s="3" t="s">
        <v>8</v>
      </c>
      <c r="B11" s="1"/>
      <c r="C11" s="3">
        <v>5000000</v>
      </c>
      <c r="D11" s="3">
        <v>5000000</v>
      </c>
      <c r="E11" s="3">
        <v>5000000</v>
      </c>
    </row>
    <row r="12" spans="1:5" x14ac:dyDescent="0.35">
      <c r="A12" s="2" t="s">
        <v>9</v>
      </c>
      <c r="B12" s="1"/>
      <c r="C12" s="2">
        <f>C4-C7-C9</f>
        <v>7800000</v>
      </c>
      <c r="D12" s="2">
        <f>D4-D7-D9</f>
        <v>12800000</v>
      </c>
      <c r="E12" s="2">
        <f>E4-E7-E9</f>
        <v>18400000</v>
      </c>
    </row>
    <row r="13" spans="1:5" x14ac:dyDescent="0.35">
      <c r="A13" s="2" t="s">
        <v>10</v>
      </c>
      <c r="B13" s="1"/>
      <c r="C13" s="2">
        <f>C12*0%</f>
        <v>0</v>
      </c>
      <c r="D13" s="2">
        <f t="shared" ref="D13:E13" si="3">D12*0%</f>
        <v>0</v>
      </c>
      <c r="E13" s="2">
        <f t="shared" si="3"/>
        <v>0</v>
      </c>
    </row>
    <row r="14" spans="1:5" x14ac:dyDescent="0.35">
      <c r="A14" s="2" t="s">
        <v>11</v>
      </c>
      <c r="B14" s="1"/>
      <c r="C14" s="2">
        <f>C12-C13</f>
        <v>7800000</v>
      </c>
      <c r="D14" s="2">
        <f t="shared" ref="D14:E14" si="4">D12-D13</f>
        <v>12800000</v>
      </c>
      <c r="E14" s="2">
        <f t="shared" si="4"/>
        <v>18400000</v>
      </c>
    </row>
    <row r="15" spans="1:5" x14ac:dyDescent="0.35">
      <c r="A15" s="2" t="s">
        <v>12</v>
      </c>
      <c r="B15" s="1"/>
      <c r="C15" s="2">
        <f>C14+C11</f>
        <v>12800000</v>
      </c>
      <c r="D15" s="2">
        <f>D14+D11</f>
        <v>17800000</v>
      </c>
      <c r="E15" s="2">
        <f>E14+E11</f>
        <v>23400000</v>
      </c>
    </row>
    <row r="16" spans="1:5" x14ac:dyDescent="0.35">
      <c r="A16" s="2" t="s">
        <v>13</v>
      </c>
      <c r="B16" s="1"/>
      <c r="C16" s="2">
        <f>C15*30%</f>
        <v>3840000</v>
      </c>
      <c r="D16" s="2">
        <f t="shared" ref="D16:E16" si="5">D15*30%</f>
        <v>5340000</v>
      </c>
      <c r="E16" s="2">
        <f t="shared" si="5"/>
        <v>7020000</v>
      </c>
    </row>
    <row r="17" spans="1:5" x14ac:dyDescent="0.35">
      <c r="A17" s="2" t="s">
        <v>14</v>
      </c>
      <c r="B17" s="1"/>
      <c r="C17" s="2">
        <f>C15-C16</f>
        <v>8960000</v>
      </c>
      <c r="D17" s="2">
        <f t="shared" ref="D17:E17" si="6">D15-D16</f>
        <v>12460000</v>
      </c>
      <c r="E17" s="2">
        <f t="shared" si="6"/>
        <v>16380000</v>
      </c>
    </row>
    <row r="18" spans="1:5" x14ac:dyDescent="0.35">
      <c r="A18" s="2" t="s">
        <v>15</v>
      </c>
      <c r="B18" s="1"/>
      <c r="C18" s="2">
        <v>0.52</v>
      </c>
      <c r="D18" s="2">
        <v>0.54</v>
      </c>
      <c r="E18" s="2">
        <v>0.56000000000000005</v>
      </c>
    </row>
    <row r="19" spans="1:5" x14ac:dyDescent="0.35">
      <c r="A19" s="2" t="s">
        <v>16</v>
      </c>
      <c r="B19" s="1"/>
      <c r="C19" s="2">
        <f t="shared" ref="C19:E19" si="7">C17*C18</f>
        <v>4659200</v>
      </c>
      <c r="D19" s="2">
        <f t="shared" si="7"/>
        <v>6728400</v>
      </c>
      <c r="E19" s="2">
        <f t="shared" si="7"/>
        <v>9172800</v>
      </c>
    </row>
    <row r="20" spans="1:5" x14ac:dyDescent="0.35">
      <c r="A20" s="1"/>
      <c r="B20" s="1"/>
      <c r="C20" s="1"/>
      <c r="D20" s="1"/>
      <c r="E20" s="1"/>
    </row>
    <row r="21" spans="1:5" x14ac:dyDescent="0.35">
      <c r="A21" s="2" t="s">
        <v>17</v>
      </c>
      <c r="B21" s="1"/>
      <c r="C21" s="1"/>
      <c r="D21" s="1"/>
      <c r="E21" s="1"/>
    </row>
    <row r="22" spans="1:5" x14ac:dyDescent="0.35">
      <c r="A22" s="1"/>
      <c r="B22" s="1"/>
      <c r="C22" s="1"/>
      <c r="D22" s="1"/>
      <c r="E22" s="1"/>
    </row>
    <row r="23" spans="1:5" x14ac:dyDescent="0.35">
      <c r="A23" s="1"/>
      <c r="B23" s="1">
        <v>0</v>
      </c>
      <c r="C23" s="1">
        <v>1</v>
      </c>
      <c r="D23" s="1">
        <v>2</v>
      </c>
      <c r="E23" s="1">
        <v>3</v>
      </c>
    </row>
    <row r="24" spans="1:5" x14ac:dyDescent="0.35">
      <c r="A24" s="2" t="s">
        <v>18</v>
      </c>
      <c r="B24" s="2">
        <f>25000000+20000000*0.5</f>
        <v>35000000</v>
      </c>
      <c r="C24" s="2"/>
      <c r="D24" s="2"/>
      <c r="E24" s="2"/>
    </row>
    <row r="25" spans="1:5" x14ac:dyDescent="0.35">
      <c r="A25" s="2" t="s">
        <v>19</v>
      </c>
      <c r="B25" s="2"/>
      <c r="C25" s="2">
        <f>C19</f>
        <v>4659200</v>
      </c>
      <c r="D25" s="2">
        <f>D19</f>
        <v>6728400</v>
      </c>
      <c r="E25" s="2">
        <f>E19</f>
        <v>9172800</v>
      </c>
    </row>
    <row r="26" spans="1:5" x14ac:dyDescent="0.35">
      <c r="A26" s="2" t="s">
        <v>20</v>
      </c>
      <c r="B26" s="2"/>
      <c r="C26" s="2"/>
      <c r="D26" s="2"/>
      <c r="E26" s="2">
        <f>52000000*0.56</f>
        <v>29120000.000000004</v>
      </c>
    </row>
    <row r="27" spans="1:5" x14ac:dyDescent="0.35">
      <c r="A27" s="2" t="s">
        <v>21</v>
      </c>
      <c r="B27" s="2">
        <f>B24+B25+B26</f>
        <v>35000000</v>
      </c>
      <c r="C27" s="2">
        <f t="shared" ref="C27:E27" si="8">C24+C25+C26</f>
        <v>4659200</v>
      </c>
      <c r="D27" s="2">
        <f t="shared" si="8"/>
        <v>6728400</v>
      </c>
      <c r="E27" s="2">
        <f t="shared" si="8"/>
        <v>38292800</v>
      </c>
    </row>
    <row r="28" spans="1:5" x14ac:dyDescent="0.35">
      <c r="A28" s="1"/>
      <c r="B28" s="1"/>
      <c r="C28" s="1"/>
      <c r="D28" s="1"/>
      <c r="E28" s="1"/>
    </row>
    <row r="29" spans="1:5" x14ac:dyDescent="0.35">
      <c r="A29" s="2" t="s">
        <v>22</v>
      </c>
      <c r="B29" s="1"/>
      <c r="C29" s="1"/>
      <c r="D29" s="1"/>
      <c r="E29" s="1"/>
    </row>
    <row r="30" spans="1:5" x14ac:dyDescent="0.35">
      <c r="A30" s="1"/>
      <c r="B30" s="4">
        <f>NPV(20%,C27:E27)</f>
        <v>30715351.851851854</v>
      </c>
      <c r="C30" s="1"/>
      <c r="D30" s="1"/>
      <c r="E30" s="1"/>
    </row>
    <row r="31" spans="1:5" x14ac:dyDescent="0.35">
      <c r="A31" s="2" t="s">
        <v>23</v>
      </c>
      <c r="B31" s="4">
        <f>B30-B27</f>
        <v>-4284648.1481481455</v>
      </c>
      <c r="C31" s="1"/>
      <c r="D31" s="1"/>
      <c r="E31" s="1"/>
    </row>
    <row r="33" spans="1:1" ht="155.6" x14ac:dyDescent="0.35">
      <c r="A33" s="6" t="s">
        <v>33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4F8A-BDFD-4A00-AE99-BDC0B32B269F}">
  <dimension ref="A1:E36"/>
  <sheetViews>
    <sheetView topLeftCell="A16" zoomScaleNormal="115" workbookViewId="0">
      <selection activeCell="B33" sqref="B33"/>
    </sheetView>
  </sheetViews>
  <sheetFormatPr defaultRowHeight="14.15" x14ac:dyDescent="0.35"/>
  <cols>
    <col min="1" max="1" width="24.7109375" customWidth="1"/>
    <col min="2" max="2" width="16.2109375" customWidth="1"/>
    <col min="3" max="3" width="12.85546875" customWidth="1"/>
    <col min="4" max="4" width="16.28515625" customWidth="1"/>
    <col min="5" max="5" width="15.140625" customWidth="1"/>
  </cols>
  <sheetData>
    <row r="1" spans="1:5" x14ac:dyDescent="0.35">
      <c r="A1" s="2" t="s">
        <v>0</v>
      </c>
      <c r="B1" s="1"/>
      <c r="C1" s="1"/>
      <c r="D1" s="1"/>
      <c r="E1" s="1" t="s">
        <v>26</v>
      </c>
    </row>
    <row r="2" spans="1:5" x14ac:dyDescent="0.35">
      <c r="A2" s="1" t="s">
        <v>1</v>
      </c>
      <c r="B2" s="1"/>
      <c r="C2" s="1"/>
      <c r="D2" s="1"/>
      <c r="E2" s="1"/>
    </row>
    <row r="3" spans="1:5" x14ac:dyDescent="0.35">
      <c r="A3" s="1"/>
      <c r="B3" s="1"/>
      <c r="C3" s="1">
        <v>1</v>
      </c>
      <c r="D3" s="1">
        <v>2</v>
      </c>
      <c r="E3" s="1">
        <v>3</v>
      </c>
    </row>
    <row r="4" spans="1:5" x14ac:dyDescent="0.35">
      <c r="A4" s="2" t="s">
        <v>2</v>
      </c>
      <c r="B4" s="1"/>
      <c r="C4" s="2">
        <f>C5*C6</f>
        <v>20000000</v>
      </c>
      <c r="D4" s="2">
        <f t="shared" ref="D4:E4" si="0">D5*D6</f>
        <v>25550000</v>
      </c>
      <c r="E4" s="2">
        <f t="shared" si="0"/>
        <v>31800000</v>
      </c>
    </row>
    <row r="5" spans="1:5" x14ac:dyDescent="0.35">
      <c r="A5" s="1" t="s">
        <v>3</v>
      </c>
      <c r="B5" s="1"/>
      <c r="C5" s="1">
        <v>500</v>
      </c>
      <c r="D5" s="1">
        <v>511</v>
      </c>
      <c r="E5" s="1">
        <v>530</v>
      </c>
    </row>
    <row r="6" spans="1:5" x14ac:dyDescent="0.35">
      <c r="A6" s="1" t="s">
        <v>4</v>
      </c>
      <c r="B6" s="1"/>
      <c r="C6" s="1">
        <v>40000</v>
      </c>
      <c r="D6" s="1">
        <v>50000</v>
      </c>
      <c r="E6" s="1">
        <v>60000</v>
      </c>
    </row>
    <row r="7" spans="1:5" x14ac:dyDescent="0.35">
      <c r="A7" s="2" t="s">
        <v>5</v>
      </c>
      <c r="B7" s="1"/>
      <c r="C7" s="2">
        <f>C8*C6</f>
        <v>1200000</v>
      </c>
      <c r="D7" s="2">
        <f t="shared" ref="D7:E7" si="1">D8*D6</f>
        <v>1750000</v>
      </c>
      <c r="E7" s="2">
        <f t="shared" si="1"/>
        <v>2400000</v>
      </c>
    </row>
    <row r="8" spans="1:5" x14ac:dyDescent="0.35">
      <c r="A8" s="1" t="s">
        <v>6</v>
      </c>
      <c r="B8" s="1"/>
      <c r="C8" s="1">
        <v>30</v>
      </c>
      <c r="D8" s="1">
        <v>35</v>
      </c>
      <c r="E8" s="1">
        <v>40</v>
      </c>
    </row>
    <row r="9" spans="1:5" x14ac:dyDescent="0.35">
      <c r="A9" s="2" t="s">
        <v>7</v>
      </c>
      <c r="B9" s="1"/>
      <c r="C9" s="2">
        <f>C11+C12+C10</f>
        <v>13800000</v>
      </c>
      <c r="D9" s="2">
        <f>D11+D12+D10</f>
        <v>13800000</v>
      </c>
      <c r="E9" s="2">
        <f>E11+E12+E10</f>
        <v>13800000</v>
      </c>
    </row>
    <row r="10" spans="1:5" x14ac:dyDescent="0.35">
      <c r="A10" s="2" t="s">
        <v>29</v>
      </c>
      <c r="B10" s="1"/>
      <c r="C10" s="2">
        <f>6000000</f>
        <v>6000000</v>
      </c>
      <c r="D10" s="2">
        <f t="shared" ref="D10:E10" si="2">6000000</f>
        <v>6000000</v>
      </c>
      <c r="E10" s="2">
        <f t="shared" si="2"/>
        <v>6000000</v>
      </c>
    </row>
    <row r="11" spans="1:5" x14ac:dyDescent="0.35">
      <c r="A11" s="3" t="s">
        <v>8</v>
      </c>
      <c r="B11" s="1"/>
      <c r="C11" s="3">
        <v>5000000</v>
      </c>
      <c r="D11" s="3">
        <v>5000000</v>
      </c>
      <c r="E11" s="3">
        <v>5000000</v>
      </c>
    </row>
    <row r="12" spans="1:5" x14ac:dyDescent="0.35">
      <c r="A12" s="3" t="s">
        <v>24</v>
      </c>
      <c r="B12" s="1"/>
      <c r="C12" s="3">
        <f>C13*20000000</f>
        <v>2800000.0000000005</v>
      </c>
      <c r="D12" s="3">
        <f t="shared" ref="D12:E12" si="3">D13*20000000</f>
        <v>2800000.0000000005</v>
      </c>
      <c r="E12" s="3">
        <f t="shared" si="3"/>
        <v>2800000.0000000005</v>
      </c>
    </row>
    <row r="13" spans="1:5" x14ac:dyDescent="0.35">
      <c r="A13" s="3" t="s">
        <v>25</v>
      </c>
      <c r="B13" s="1"/>
      <c r="C13" s="5">
        <v>0.14000000000000001</v>
      </c>
      <c r="D13" s="5">
        <v>0.14000000000000001</v>
      </c>
      <c r="E13" s="5">
        <v>0.14000000000000001</v>
      </c>
    </row>
    <row r="14" spans="1:5" x14ac:dyDescent="0.35">
      <c r="A14" s="2" t="s">
        <v>9</v>
      </c>
      <c r="B14" s="1"/>
      <c r="C14" s="2">
        <f>C4-C7-C9</f>
        <v>5000000</v>
      </c>
      <c r="D14" s="2">
        <f>D4-D7-D9</f>
        <v>10000000</v>
      </c>
      <c r="E14" s="2">
        <f>E4-E7-E9</f>
        <v>15600000</v>
      </c>
    </row>
    <row r="15" spans="1:5" x14ac:dyDescent="0.35">
      <c r="A15" s="2" t="s">
        <v>10</v>
      </c>
      <c r="B15" s="1"/>
      <c r="C15" s="2">
        <f>C14*0%</f>
        <v>0</v>
      </c>
      <c r="D15" s="2">
        <f t="shared" ref="D15:E15" si="4">D14*0%</f>
        <v>0</v>
      </c>
      <c r="E15" s="2">
        <f t="shared" si="4"/>
        <v>0</v>
      </c>
    </row>
    <row r="16" spans="1:5" x14ac:dyDescent="0.35">
      <c r="A16" s="2" t="s">
        <v>11</v>
      </c>
      <c r="B16" s="1"/>
      <c r="C16" s="2">
        <f>C14-C15</f>
        <v>5000000</v>
      </c>
      <c r="D16" s="2">
        <f t="shared" ref="D16:E16" si="5">D14-D15</f>
        <v>10000000</v>
      </c>
      <c r="E16" s="2">
        <f t="shared" si="5"/>
        <v>15600000</v>
      </c>
    </row>
    <row r="17" spans="1:5" x14ac:dyDescent="0.35">
      <c r="A17" s="2" t="s">
        <v>30</v>
      </c>
      <c r="B17" s="1"/>
      <c r="C17" s="2">
        <f>C16+C11</f>
        <v>10000000</v>
      </c>
      <c r="D17" s="2">
        <f>D16+D11</f>
        <v>15000000</v>
      </c>
      <c r="E17" s="2">
        <f>E16+E11</f>
        <v>20600000</v>
      </c>
    </row>
    <row r="18" spans="1:5" x14ac:dyDescent="0.35">
      <c r="A18" s="2" t="s">
        <v>28</v>
      </c>
      <c r="B18" s="1"/>
      <c r="C18" s="2">
        <f>0</f>
        <v>0</v>
      </c>
      <c r="D18" s="2">
        <f>C17*(0.06)</f>
        <v>600000</v>
      </c>
      <c r="E18" s="2">
        <f>(0.06)*(C17+D18) + (0.06)*D17</f>
        <v>1536000</v>
      </c>
    </row>
    <row r="19" spans="1:5" x14ac:dyDescent="0.35">
      <c r="A19" s="2" t="s">
        <v>15</v>
      </c>
      <c r="B19" s="1"/>
      <c r="C19" s="2">
        <v>0.52</v>
      </c>
      <c r="D19" s="2">
        <v>0.54</v>
      </c>
      <c r="E19" s="2">
        <v>0.56000000000000005</v>
      </c>
    </row>
    <row r="20" spans="1:5" x14ac:dyDescent="0.35">
      <c r="A20" s="2" t="s">
        <v>13</v>
      </c>
      <c r="B20" s="1"/>
      <c r="C20" s="2">
        <f>C21*30%</f>
        <v>0</v>
      </c>
      <c r="D20" s="2">
        <f>D21*30%</f>
        <v>0</v>
      </c>
      <c r="E20" s="2">
        <f>(C17+D17+E17+D18+E18)*30%</f>
        <v>14320800</v>
      </c>
    </row>
    <row r="21" spans="1:5" x14ac:dyDescent="0.35">
      <c r="A21" s="2" t="s">
        <v>27</v>
      </c>
      <c r="B21" s="1"/>
      <c r="C21" s="2">
        <v>0</v>
      </c>
      <c r="D21" s="2">
        <v>0</v>
      </c>
      <c r="E21" s="2">
        <f>C17+D17+E17+D18+E18-E20</f>
        <v>33415200</v>
      </c>
    </row>
    <row r="22" spans="1:5" x14ac:dyDescent="0.35">
      <c r="A22" s="2" t="s">
        <v>16</v>
      </c>
      <c r="B22" s="1"/>
      <c r="C22" s="2">
        <v>0</v>
      </c>
      <c r="D22" s="2">
        <f>0</f>
        <v>0</v>
      </c>
      <c r="E22" s="2">
        <f>E21*E19</f>
        <v>18712512</v>
      </c>
    </row>
    <row r="23" spans="1:5" x14ac:dyDescent="0.35">
      <c r="A23" s="1"/>
      <c r="B23" s="1"/>
      <c r="C23" s="1"/>
      <c r="D23" s="1"/>
      <c r="E23" s="1"/>
    </row>
    <row r="24" spans="1:5" x14ac:dyDescent="0.35">
      <c r="A24" s="2" t="s">
        <v>17</v>
      </c>
      <c r="B24" s="1"/>
      <c r="C24" s="1"/>
      <c r="D24" s="1"/>
      <c r="E24" s="1"/>
    </row>
    <row r="25" spans="1:5" x14ac:dyDescent="0.35">
      <c r="A25" s="1"/>
      <c r="B25" s="1"/>
      <c r="C25" s="1"/>
      <c r="D25" s="1"/>
      <c r="E25" s="1"/>
    </row>
    <row r="26" spans="1:5" x14ac:dyDescent="0.35">
      <c r="A26" s="1"/>
      <c r="B26" s="1">
        <v>0</v>
      </c>
      <c r="C26" s="1">
        <v>1</v>
      </c>
      <c r="D26" s="1">
        <v>2</v>
      </c>
      <c r="E26" s="1">
        <v>3</v>
      </c>
    </row>
    <row r="27" spans="1:5" x14ac:dyDescent="0.35">
      <c r="A27" s="2" t="s">
        <v>18</v>
      </c>
      <c r="B27" s="2">
        <f>25000000</f>
        <v>25000000</v>
      </c>
      <c r="C27" s="2"/>
      <c r="D27" s="2"/>
      <c r="E27" s="2"/>
    </row>
    <row r="28" spans="1:5" x14ac:dyDescent="0.35">
      <c r="A28" s="2" t="s">
        <v>19</v>
      </c>
      <c r="B28" s="2"/>
      <c r="C28" s="2">
        <f>C22</f>
        <v>0</v>
      </c>
      <c r="D28" s="2">
        <f>D22</f>
        <v>0</v>
      </c>
      <c r="E28" s="2">
        <f>E22</f>
        <v>18712512</v>
      </c>
    </row>
    <row r="29" spans="1:5" x14ac:dyDescent="0.35">
      <c r="A29" s="2" t="s">
        <v>20</v>
      </c>
      <c r="B29" s="2"/>
      <c r="C29" s="2"/>
      <c r="D29" s="2"/>
      <c r="E29" s="2">
        <f>52000000*0.56</f>
        <v>29120000.000000004</v>
      </c>
    </row>
    <row r="30" spans="1:5" x14ac:dyDescent="0.35">
      <c r="A30" s="2" t="s">
        <v>21</v>
      </c>
      <c r="B30" s="2">
        <f>B27+B28+B29</f>
        <v>25000000</v>
      </c>
      <c r="C30" s="2">
        <f t="shared" ref="C30:E30" si="6">C27+C28+C29</f>
        <v>0</v>
      </c>
      <c r="D30" s="2">
        <f t="shared" si="6"/>
        <v>0</v>
      </c>
      <c r="E30" s="2">
        <f t="shared" si="6"/>
        <v>47832512</v>
      </c>
    </row>
    <row r="31" spans="1:5" x14ac:dyDescent="0.35">
      <c r="A31" s="1"/>
      <c r="B31" s="1"/>
      <c r="C31" s="1"/>
      <c r="D31" s="1"/>
      <c r="E31" s="1"/>
    </row>
    <row r="32" spans="1:5" x14ac:dyDescent="0.35">
      <c r="A32" s="2" t="s">
        <v>22</v>
      </c>
      <c r="B32" s="1"/>
      <c r="C32" s="1"/>
      <c r="D32" s="1"/>
      <c r="E32" s="1"/>
    </row>
    <row r="33" spans="1:5" x14ac:dyDescent="0.35">
      <c r="A33" s="1"/>
      <c r="B33" s="4">
        <f>NPV(20%,C30:E30)</f>
        <v>27680851.851851854</v>
      </c>
      <c r="C33" s="1"/>
      <c r="D33" s="1"/>
      <c r="E33" s="1"/>
    </row>
    <row r="34" spans="1:5" x14ac:dyDescent="0.35">
      <c r="A34" s="2" t="s">
        <v>23</v>
      </c>
      <c r="B34" s="4">
        <f>B33-B30</f>
        <v>2680851.8518518545</v>
      </c>
      <c r="C34" s="1"/>
      <c r="D34" s="1"/>
      <c r="E34" s="1"/>
    </row>
    <row r="35" spans="1:5" x14ac:dyDescent="0.35">
      <c r="A35" s="1"/>
    </row>
    <row r="36" spans="1:5" x14ac:dyDescent="0.35">
      <c r="A36" t="s">
        <v>32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D81FC-DA16-41C7-B657-02A6CAF29BEC}">
  <dimension ref="A1:C35"/>
  <sheetViews>
    <sheetView topLeftCell="A17" workbookViewId="0">
      <selection activeCell="C37" sqref="C37"/>
    </sheetView>
  </sheetViews>
  <sheetFormatPr defaultRowHeight="14.15" x14ac:dyDescent="0.35"/>
  <cols>
    <col min="2" max="2" width="15.7109375" customWidth="1"/>
    <col min="3" max="3" width="18.640625" customWidth="1"/>
  </cols>
  <sheetData>
    <row r="1" spans="1:3" x14ac:dyDescent="0.35">
      <c r="A1" s="2" t="s">
        <v>0</v>
      </c>
      <c r="B1" s="1"/>
      <c r="C1" s="1"/>
    </row>
    <row r="2" spans="1:3" x14ac:dyDescent="0.35">
      <c r="A2" s="1" t="s">
        <v>1</v>
      </c>
      <c r="B2" s="1"/>
      <c r="C2" s="1"/>
    </row>
    <row r="3" spans="1:3" x14ac:dyDescent="0.35">
      <c r="A3" s="1"/>
      <c r="B3" s="1"/>
      <c r="C3" s="1">
        <v>1</v>
      </c>
    </row>
    <row r="4" spans="1:3" x14ac:dyDescent="0.35">
      <c r="A4" s="2" t="s">
        <v>2</v>
      </c>
      <c r="B4" s="1"/>
      <c r="C4" s="2">
        <f>C5*C6</f>
        <v>20000000</v>
      </c>
    </row>
    <row r="5" spans="1:3" x14ac:dyDescent="0.35">
      <c r="A5" s="1" t="s">
        <v>3</v>
      </c>
      <c r="B5" s="1"/>
      <c r="C5" s="1">
        <v>500</v>
      </c>
    </row>
    <row r="6" spans="1:3" x14ac:dyDescent="0.35">
      <c r="A6" s="1" t="s">
        <v>4</v>
      </c>
      <c r="B6" s="1"/>
      <c r="C6" s="1">
        <v>40000</v>
      </c>
    </row>
    <row r="7" spans="1:3" x14ac:dyDescent="0.35">
      <c r="A7" s="2" t="s">
        <v>5</v>
      </c>
      <c r="B7" s="1"/>
      <c r="C7" s="2">
        <f>C8*C6</f>
        <v>1200000</v>
      </c>
    </row>
    <row r="8" spans="1:3" x14ac:dyDescent="0.35">
      <c r="A8" s="1" t="s">
        <v>6</v>
      </c>
      <c r="B8" s="1"/>
      <c r="C8" s="1">
        <v>30</v>
      </c>
    </row>
    <row r="9" spans="1:3" x14ac:dyDescent="0.35">
      <c r="A9" s="2" t="s">
        <v>7</v>
      </c>
      <c r="B9" s="1"/>
      <c r="C9" s="2">
        <f>C10+C11+C12</f>
        <v>13800000</v>
      </c>
    </row>
    <row r="10" spans="1:3" x14ac:dyDescent="0.35">
      <c r="A10" s="3" t="s">
        <v>7</v>
      </c>
      <c r="B10" s="1"/>
      <c r="C10" s="3">
        <v>6000000</v>
      </c>
    </row>
    <row r="11" spans="1:3" x14ac:dyDescent="0.35">
      <c r="A11" s="3" t="s">
        <v>8</v>
      </c>
      <c r="B11" s="1"/>
      <c r="C11" s="3">
        <v>5000000</v>
      </c>
    </row>
    <row r="12" spans="1:3" x14ac:dyDescent="0.35">
      <c r="A12" s="3" t="s">
        <v>24</v>
      </c>
      <c r="B12" s="1"/>
      <c r="C12" s="3">
        <f>C13*20000000</f>
        <v>2800000.0000000005</v>
      </c>
    </row>
    <row r="13" spans="1:3" x14ac:dyDescent="0.35">
      <c r="A13" s="3" t="s">
        <v>25</v>
      </c>
      <c r="B13" s="1"/>
      <c r="C13" s="5">
        <v>0.14000000000000001</v>
      </c>
    </row>
    <row r="14" spans="1:3" x14ac:dyDescent="0.35">
      <c r="A14" s="2" t="s">
        <v>9</v>
      </c>
      <c r="B14" s="1"/>
      <c r="C14" s="2">
        <f>C4-C7-C9</f>
        <v>5000000</v>
      </c>
    </row>
    <row r="15" spans="1:3" x14ac:dyDescent="0.35">
      <c r="A15" s="2" t="s">
        <v>10</v>
      </c>
      <c r="B15" s="1"/>
      <c r="C15" s="2">
        <f>C14*0%</f>
        <v>0</v>
      </c>
    </row>
    <row r="16" spans="1:3" x14ac:dyDescent="0.35">
      <c r="A16" s="2" t="s">
        <v>11</v>
      </c>
      <c r="B16" s="1"/>
      <c r="C16" s="2">
        <f>C14-C15</f>
        <v>5000000</v>
      </c>
    </row>
    <row r="17" spans="1:3" x14ac:dyDescent="0.35">
      <c r="A17" s="2" t="s">
        <v>12</v>
      </c>
      <c r="B17" s="1"/>
      <c r="C17" s="2">
        <f>C16+C11</f>
        <v>10000000</v>
      </c>
    </row>
    <row r="18" spans="1:3" x14ac:dyDescent="0.35">
      <c r="A18" s="2" t="s">
        <v>13</v>
      </c>
      <c r="B18" s="1"/>
      <c r="C18" s="2">
        <f>C17*30%</f>
        <v>3000000</v>
      </c>
    </row>
    <row r="19" spans="1:3" x14ac:dyDescent="0.35">
      <c r="A19" s="2" t="s">
        <v>14</v>
      </c>
      <c r="B19" s="1"/>
      <c r="C19" s="2">
        <f>C17-C18</f>
        <v>7000000</v>
      </c>
    </row>
    <row r="20" spans="1:3" x14ac:dyDescent="0.35">
      <c r="A20" s="2" t="s">
        <v>15</v>
      </c>
      <c r="B20" s="1"/>
      <c r="C20" s="2">
        <v>0.52</v>
      </c>
    </row>
    <row r="21" spans="1:3" x14ac:dyDescent="0.35">
      <c r="A21" s="2" t="s">
        <v>16</v>
      </c>
      <c r="B21" s="1"/>
      <c r="C21" s="2">
        <f t="shared" ref="C21" si="0">C19*C20</f>
        <v>3640000</v>
      </c>
    </row>
    <row r="22" spans="1:3" x14ac:dyDescent="0.35">
      <c r="A22" s="1"/>
      <c r="B22" s="1"/>
      <c r="C22" s="1"/>
    </row>
    <row r="23" spans="1:3" x14ac:dyDescent="0.35">
      <c r="A23" s="2" t="s">
        <v>17</v>
      </c>
      <c r="B23" s="1"/>
      <c r="C23" s="1"/>
    </row>
    <row r="24" spans="1:3" x14ac:dyDescent="0.35">
      <c r="A24" s="1"/>
      <c r="B24" s="1"/>
      <c r="C24" s="1"/>
    </row>
    <row r="25" spans="1:3" x14ac:dyDescent="0.35">
      <c r="A25" s="1"/>
      <c r="B25" s="1">
        <v>0</v>
      </c>
      <c r="C25" s="1">
        <v>1</v>
      </c>
    </row>
    <row r="26" spans="1:3" x14ac:dyDescent="0.35">
      <c r="A26" s="2" t="s">
        <v>18</v>
      </c>
      <c r="B26" s="2">
        <f>25000000</f>
        <v>25000000</v>
      </c>
      <c r="C26" s="2"/>
    </row>
    <row r="27" spans="1:3" x14ac:dyDescent="0.35">
      <c r="A27" s="2" t="s">
        <v>19</v>
      </c>
      <c r="B27" s="2"/>
      <c r="C27" s="2">
        <f>C21</f>
        <v>3640000</v>
      </c>
    </row>
    <row r="28" spans="1:3" x14ac:dyDescent="0.35">
      <c r="A28" s="2" t="s">
        <v>20</v>
      </c>
      <c r="B28" s="2"/>
      <c r="C28" s="2">
        <v>27000000</v>
      </c>
    </row>
    <row r="29" spans="1:3" x14ac:dyDescent="0.35">
      <c r="A29" s="2" t="s">
        <v>21</v>
      </c>
      <c r="B29" s="2">
        <f>B26+B27+B28</f>
        <v>25000000</v>
      </c>
      <c r="C29" s="2">
        <f t="shared" ref="C29" si="1">C26+C27+C28</f>
        <v>30640000</v>
      </c>
    </row>
    <row r="30" spans="1:3" x14ac:dyDescent="0.35">
      <c r="A30" s="1"/>
      <c r="B30" s="1"/>
      <c r="C30" s="1"/>
    </row>
    <row r="31" spans="1:3" x14ac:dyDescent="0.35">
      <c r="A31" s="2" t="s">
        <v>22</v>
      </c>
      <c r="B31" s="1"/>
      <c r="C31" s="1"/>
    </row>
    <row r="32" spans="1:3" x14ac:dyDescent="0.35">
      <c r="A32" s="1"/>
      <c r="B32" s="4">
        <f>NPV(20%,C29:E29)</f>
        <v>25533333.333333336</v>
      </c>
      <c r="C32" s="1"/>
    </row>
    <row r="33" spans="1:3" x14ac:dyDescent="0.35">
      <c r="A33" s="2" t="s">
        <v>23</v>
      </c>
      <c r="B33" s="4">
        <f>B32-B29</f>
        <v>533333.33333333582</v>
      </c>
      <c r="C33" s="1"/>
    </row>
    <row r="35" spans="1:3" x14ac:dyDescent="0.35">
      <c r="A35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筹资提供运营资本</vt:lpstr>
      <vt:lpstr>母公司提供运营成本</vt:lpstr>
      <vt:lpstr>冻结后再德国投资</vt:lpstr>
      <vt:lpstr>1年后出让公司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</dc:creator>
  <cp:lastModifiedBy>Pt</cp:lastModifiedBy>
  <dcterms:created xsi:type="dcterms:W3CDTF">2015-06-05T18:19:34Z</dcterms:created>
  <dcterms:modified xsi:type="dcterms:W3CDTF">2020-12-22T09:54:08Z</dcterms:modified>
</cp:coreProperties>
</file>