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Y:\Desktop\"/>
    </mc:Choice>
  </mc:AlternateContent>
  <bookViews>
    <workbookView xWindow="-120" yWindow="2400" windowWidth="20730" windowHeight="11160" firstSheet="4" activeTab="6"/>
  </bookViews>
  <sheets>
    <sheet name="Bài 2" sheetId="1" r:id="rId1"/>
    <sheet name="Bài 3" sheetId="3" r:id="rId2"/>
    <sheet name="Bài 4" sheetId="4" r:id="rId3"/>
    <sheet name="Bài 5" sheetId="5" r:id="rId4"/>
    <sheet name="Bài 6" sheetId="6" r:id="rId5"/>
    <sheet name="Bài 7" sheetId="7" r:id="rId6"/>
    <sheet name="Bài 8" sheetId="8" r:id="rId7"/>
  </sheets>
  <definedNames>
    <definedName name="_xlnm._FilterDatabase" localSheetId="1" hidden="1">'Bài 3'!$B$3:$D$3</definedName>
    <definedName name="_xlnm._FilterDatabase" localSheetId="6" hidden="1">'Bài 8'!$B$3:$E$3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" i="8" l="1"/>
  <c r="H22" i="8"/>
  <c r="H15" i="8"/>
  <c r="H14" i="8"/>
  <c r="H9" i="8"/>
  <c r="H8" i="8"/>
  <c r="H3" i="8"/>
  <c r="D33" i="7" l="1"/>
  <c r="D34" i="7"/>
  <c r="D35" i="7"/>
  <c r="D36" i="7"/>
  <c r="D37" i="7"/>
  <c r="D38" i="7"/>
  <c r="D32" i="7"/>
  <c r="K13" i="7"/>
  <c r="K4" i="7"/>
  <c r="J4" i="7"/>
  <c r="J13" i="7"/>
  <c r="C21" i="6"/>
  <c r="C16" i="6"/>
  <c r="C24" i="6"/>
  <c r="C23" i="6"/>
  <c r="C22" i="6"/>
  <c r="C20" i="6"/>
  <c r="C19" i="6"/>
  <c r="C18" i="6"/>
  <c r="C17" i="6"/>
  <c r="C15" i="6"/>
  <c r="C14" i="6"/>
  <c r="C13" i="6"/>
  <c r="F10" i="6"/>
  <c r="C6" i="6"/>
  <c r="G6" i="6" s="1"/>
  <c r="C7" i="6"/>
  <c r="G7" i="6" s="1"/>
  <c r="C8" i="6"/>
  <c r="F8" i="6" s="1"/>
  <c r="C9" i="6"/>
  <c r="G9" i="6" s="1"/>
  <c r="C10" i="6"/>
  <c r="E10" i="6" s="1"/>
  <c r="C5" i="6"/>
  <c r="F5" i="6" s="1"/>
  <c r="K6" i="5"/>
  <c r="K7" i="5"/>
  <c r="K8" i="5"/>
  <c r="K9" i="5"/>
  <c r="K10" i="5"/>
  <c r="K11" i="5"/>
  <c r="K12" i="5"/>
  <c r="K5" i="5"/>
  <c r="J5" i="5"/>
  <c r="J6" i="5"/>
  <c r="J7" i="5"/>
  <c r="J8" i="5"/>
  <c r="J9" i="5"/>
  <c r="J10" i="5"/>
  <c r="J11" i="5"/>
  <c r="J12" i="5"/>
  <c r="I6" i="5"/>
  <c r="I7" i="5"/>
  <c r="I8" i="5"/>
  <c r="I9" i="5"/>
  <c r="I10" i="5"/>
  <c r="I11" i="5"/>
  <c r="I12" i="5"/>
  <c r="I5" i="5"/>
  <c r="H6" i="5"/>
  <c r="H7" i="5"/>
  <c r="H8" i="5"/>
  <c r="H9" i="5"/>
  <c r="H10" i="5"/>
  <c r="H11" i="5"/>
  <c r="H12" i="5"/>
  <c r="H5" i="5"/>
  <c r="M6" i="5"/>
  <c r="M5" i="5"/>
  <c r="G6" i="5"/>
  <c r="G7" i="5"/>
  <c r="G8" i="5"/>
  <c r="G9" i="5"/>
  <c r="G10" i="5"/>
  <c r="G11" i="5"/>
  <c r="G12" i="5"/>
  <c r="G5" i="5"/>
  <c r="I7" i="4"/>
  <c r="I9" i="4"/>
  <c r="I13" i="4"/>
  <c r="I5" i="4"/>
  <c r="I3" i="4"/>
  <c r="G11" i="3"/>
  <c r="G18" i="3"/>
  <c r="G19" i="3"/>
  <c r="G17" i="3"/>
  <c r="G10" i="3"/>
  <c r="G9" i="3"/>
  <c r="G4" i="3"/>
  <c r="D9" i="6" l="1"/>
  <c r="D6" i="6"/>
  <c r="E5" i="6"/>
  <c r="E9" i="6"/>
  <c r="F9" i="6"/>
  <c r="D5" i="6"/>
  <c r="F7" i="6"/>
  <c r="D10" i="6"/>
  <c r="E8" i="6"/>
  <c r="F6" i="6"/>
  <c r="E7" i="6"/>
  <c r="G5" i="6"/>
  <c r="D8" i="6"/>
  <c r="E6" i="6"/>
  <c r="G10" i="6"/>
  <c r="G8" i="6"/>
  <c r="D7" i="6"/>
</calcChain>
</file>

<file path=xl/comments1.xml><?xml version="1.0" encoding="utf-8"?>
<comments xmlns="http://schemas.openxmlformats.org/spreadsheetml/2006/main">
  <authors>
    <author>tc={B73FB76E-8BBA-4B96-9BCD-8F5531C95D11}</author>
  </authors>
  <commentList>
    <comment ref="G15" authorId="0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F4 SP01 VÌ NÓ LÀ ĐK CHUNG, CỐ ĐỊNH</t>
        </r>
      </text>
    </comment>
  </commentList>
</comments>
</file>

<file path=xl/comments2.xml><?xml version="1.0" encoding="utf-8"?>
<comments xmlns="http://schemas.openxmlformats.org/spreadsheetml/2006/main">
  <authors>
    <author>tc={302CCA0F-FA9A-4873-9985-C8CBFE9BEA5F}</author>
    <author>tc={A710E7FB-95EB-4DAB-8411-55A8E7BF6D9C}</author>
  </authors>
  <commentList>
    <comment ref="B18" authorId="0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muốn xuống dòng trong ô thì vào thẻ Home chọn Wrap Text</t>
        </r>
      </text>
    </comment>
    <comment ref="B19" authorId="1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nhấn phím Alt và Enter để xuống dòng trong ô</t>
        </r>
      </text>
    </comment>
  </commentList>
</comments>
</file>

<file path=xl/sharedStrings.xml><?xml version="1.0" encoding="utf-8"?>
<sst xmlns="http://schemas.openxmlformats.org/spreadsheetml/2006/main" count="405" uniqueCount="278">
  <si>
    <t>Tiết</t>
  </si>
  <si>
    <t>Thứ 2</t>
  </si>
  <si>
    <t>Thứ 3</t>
  </si>
  <si>
    <t>Thứ 4</t>
  </si>
  <si>
    <t>Thứ 5</t>
  </si>
  <si>
    <t>Thứ 6</t>
  </si>
  <si>
    <t>Ghi chú</t>
  </si>
  <si>
    <t>Tiết 1 (7h30 - 8h15)</t>
  </si>
  <si>
    <t>Tiết 2 (8h30 - 9h15)</t>
  </si>
  <si>
    <t>Tiết 3 (9h30 - 10h15)</t>
  </si>
  <si>
    <t>Tiết 4 (10h30 - 11h15)</t>
  </si>
  <si>
    <t>Tiết 1 (13h30 - 14h15)</t>
  </si>
  <si>
    <t>Tiết 2 (14h30 - 15h15)</t>
  </si>
  <si>
    <t>Tiết 3 (15h30 - 16h15)</t>
  </si>
  <si>
    <t>Tiết 4 (16h30 - 17h15)</t>
  </si>
  <si>
    <t>Sáng</t>
  </si>
  <si>
    <t>Chiều</t>
  </si>
  <si>
    <t xml:space="preserve">                          Thời gian
Buổi</t>
  </si>
  <si>
    <t>Toán</t>
  </si>
  <si>
    <t xml:space="preserve">Lý </t>
  </si>
  <si>
    <t>Hóa</t>
  </si>
  <si>
    <t>Văn</t>
  </si>
  <si>
    <t>Bắc</t>
  </si>
  <si>
    <t>Trung</t>
  </si>
  <si>
    <t>SP 01</t>
  </si>
  <si>
    <t>SP 02</t>
  </si>
  <si>
    <t>SP 03</t>
  </si>
  <si>
    <t>SP 04</t>
  </si>
  <si>
    <t>SP 05</t>
  </si>
  <si>
    <t>SUM</t>
  </si>
  <si>
    <t>Nam</t>
  </si>
  <si>
    <t>SUMIFS</t>
  </si>
  <si>
    <t>Khu vực</t>
  </si>
  <si>
    <t>Sản phẩm</t>
  </si>
  <si>
    <t>Doanh thu</t>
  </si>
  <si>
    <t>Tổng doanh thu</t>
  </si>
  <si>
    <t>SUMIF</t>
  </si>
  <si>
    <t>Cú Pháp</t>
  </si>
  <si>
    <t>Dùng để tính tổng các số, các ô hoặc nhiều vùng ô</t>
  </si>
  <si>
    <t>SUM(number 1, number 2,…)</t>
  </si>
  <si>
    <t>Tính  tổng với 1 điều kiện</t>
  </si>
  <si>
    <t>SUMIF(range, criteria, sum_range)</t>
  </si>
  <si>
    <t>SUMIF( Vùng có đk, đk, vùng tính tổng)</t>
  </si>
  <si>
    <t>Tính tổng với 1 hoặc nhiều điều kiện</t>
  </si>
  <si>
    <t>SUMIFS(sum-range, criteria_range1, criterria1, criteria_ range2, critera2,…)</t>
  </si>
  <si>
    <t>SUMIFS(Các ô cần tính tổng, pvi cần đc đáh giá bằng đk 1, đk dưới dạng 1 số/biều thức/tham chiếu ô bắt buộc 1, …)</t>
  </si>
  <si>
    <t>Dùng F4 để cố định đk và tránh bị xê dịc ô</t>
  </si>
  <si>
    <t>b</t>
  </si>
  <si>
    <t>some</t>
  </si>
  <si>
    <t>study</t>
  </si>
  <si>
    <t>command</t>
  </si>
  <si>
    <t>d</t>
  </si>
  <si>
    <t>compare</t>
  </si>
  <si>
    <t>computer</t>
  </si>
  <si>
    <t>learn</t>
  </si>
  <si>
    <t>5. đếm số lớn hơn 50 vào nhỏ hơn 60</t>
  </si>
  <si>
    <r>
      <t xml:space="preserve">1. Đếm số ô chứa </t>
    </r>
    <r>
      <rPr>
        <sz val="11"/>
        <color rgb="FFFF0000"/>
        <rFont val="Arial"/>
        <family val="2"/>
        <scheme val="minor"/>
      </rPr>
      <t>giá trị số</t>
    </r>
  </si>
  <si>
    <r>
      <t xml:space="preserve">2. Đếm các ô có cả </t>
    </r>
    <r>
      <rPr>
        <sz val="11"/>
        <color rgb="FFFF0000"/>
        <rFont val="Arial"/>
        <family val="2"/>
        <scheme val="minor"/>
      </rPr>
      <t>số và chữ</t>
    </r>
  </si>
  <si>
    <r>
      <t xml:space="preserve">3. Đếm số ô chứ </t>
    </r>
    <r>
      <rPr>
        <sz val="11"/>
        <color rgb="FFFF0000"/>
        <rFont val="Arial"/>
        <family val="2"/>
        <scheme val="minor"/>
      </rPr>
      <t>rỗng</t>
    </r>
  </si>
  <si>
    <r>
      <t xml:space="preserve">4. Đếm số ô </t>
    </r>
    <r>
      <rPr>
        <sz val="11"/>
        <color rgb="FFFF0000"/>
        <rFont val="Arial"/>
        <family val="2"/>
        <scheme val="minor"/>
      </rPr>
      <t>bắt đầu</t>
    </r>
    <r>
      <rPr>
        <sz val="11"/>
        <color theme="1"/>
        <rFont val="Arial"/>
        <family val="2"/>
        <scheme val="minor"/>
      </rPr>
      <t xml:space="preserve"> bằng chữ com</t>
    </r>
  </si>
  <si>
    <t>*com*: chuỗi chứa chữ com</t>
  </si>
  <si>
    <t>*com  : kết thúc bằng chữ com</t>
  </si>
  <si>
    <t>com*   : bắt đầu bằng chữ com</t>
  </si>
  <si>
    <r>
      <t xml:space="preserve">COUTN(value1, value 2,..) </t>
    </r>
    <r>
      <rPr>
        <sz val="11"/>
        <rFont val="Arial"/>
        <family val="2"/>
        <scheme val="minor"/>
      </rPr>
      <t>đếm ô chứa số</t>
    </r>
  </si>
  <si>
    <r>
      <t xml:space="preserve">COUNTA(value1, value 2,..) </t>
    </r>
    <r>
      <rPr>
        <sz val="11"/>
        <rFont val="Arial"/>
        <family val="2"/>
        <scheme val="minor"/>
      </rPr>
      <t>đếm các ô chứa kí tự( số và chữ)</t>
    </r>
  </si>
  <si>
    <r>
      <t xml:space="preserve">COUNTBLANK(range)  </t>
    </r>
    <r>
      <rPr>
        <sz val="11"/>
        <rFont val="Arial"/>
        <family val="2"/>
        <scheme val="minor"/>
      </rPr>
      <t>đếm các ô trống</t>
    </r>
  </si>
  <si>
    <r>
      <t>COUNTIF(range, "criterial")</t>
    </r>
    <r>
      <rPr>
        <sz val="11"/>
        <rFont val="Arial"/>
        <family val="2"/>
        <scheme val="minor"/>
      </rPr>
      <t xml:space="preserve"> đếm 1 đk</t>
    </r>
  </si>
  <si>
    <t>range= vùng có đk</t>
  </si>
  <si>
    <t>criterial= đk</t>
  </si>
  <si>
    <t>criterial_range= phạm vi cần đc đánh giá bằng đk</t>
  </si>
  <si>
    <t>COUNTIFS(criterial_range 1, "criterial", criterial_range 2, "criterial 2",..)</t>
  </si>
  <si>
    <t>Họ và tên</t>
  </si>
  <si>
    <t>TRẦN MINH</t>
  </si>
  <si>
    <t>NGUYỄN BẢO</t>
  </si>
  <si>
    <t>LÊ HỒNG</t>
  </si>
  <si>
    <t>PHẠM TUẤN</t>
  </si>
  <si>
    <t>CAO BÍCH</t>
  </si>
  <si>
    <t>LÝ TUẤN</t>
  </si>
  <si>
    <t>PHAN CÔNG</t>
  </si>
  <si>
    <t>MAI CHI</t>
  </si>
  <si>
    <t>Giới tính</t>
  </si>
  <si>
    <t>Nữ</t>
  </si>
  <si>
    <t>Ngày sinh</t>
  </si>
  <si>
    <t>Ngoại hình</t>
  </si>
  <si>
    <t>Đạo Đức</t>
  </si>
  <si>
    <t>ĐTB</t>
  </si>
  <si>
    <t>xinh</t>
  </si>
  <si>
    <t>xấu</t>
  </si>
  <si>
    <t>tốt</t>
  </si>
  <si>
    <t>kém</t>
  </si>
  <si>
    <t>trung bình</t>
  </si>
  <si>
    <t>Đỗ/Trượt</t>
  </si>
  <si>
    <t>Trưởng thành</t>
  </si>
  <si>
    <t>yêu</t>
  </si>
  <si>
    <t>xếp loại</t>
  </si>
  <si>
    <t>mục tiêu</t>
  </si>
  <si>
    <t>Điều kiện</t>
  </si>
  <si>
    <t>Đỗ hay trượt</t>
  </si>
  <si>
    <t>ĐTB lớn hơn hoặc bằng 7 là đỗ, không thì trượt</t>
  </si>
  <si>
    <t>Ngoại hình xinh thì yêu</t>
  </si>
  <si>
    <t>Nếu ĐTB nhỏ hơn 5 là kém, nhỏ hơn 7 là trung bình, nhỏ hơn 8 là khá, còn lại là giỏi</t>
  </si>
  <si>
    <t>Xác định</t>
  </si>
  <si>
    <t>Yêu hay không yêu</t>
  </si>
  <si>
    <t>Từ 18 tuổi trở lên là trưởng thành</t>
  </si>
  <si>
    <t>Xếp loại</t>
  </si>
  <si>
    <t>Mục tiêu</t>
  </si>
  <si>
    <t>1. Yêu với điều kiện Tốt, ĐTB &gt;=7, Xinh.
2. Bạn với đk k phải người yêu và đạo đức TB.
3. Không chơi với điều kiện đạo đức kém.</t>
  </si>
  <si>
    <t>IF đơn</t>
  </si>
  <si>
    <t>IF lồng nhau</t>
  </si>
  <si>
    <t>IF lồng nhau và kết hợp hàm AND, OR</t>
  </si>
  <si>
    <t>HÀM TỔNG</t>
  </si>
  <si>
    <t>CÁC HÀM ĐẾM</t>
  </si>
  <si>
    <r>
      <t xml:space="preserve">Dùng hàm </t>
    </r>
    <r>
      <rPr>
        <sz val="11"/>
        <color rgb="FFFF0000"/>
        <rFont val="Arial"/>
        <family val="2"/>
        <scheme val="minor"/>
      </rPr>
      <t>YEAR(ô năm)</t>
    </r>
    <r>
      <rPr>
        <sz val="11"/>
        <color theme="1"/>
        <rFont val="Arial"/>
        <family val="2"/>
        <scheme val="minor"/>
      </rPr>
      <t xml:space="preserve"> Enter ra </t>
    </r>
    <r>
      <rPr>
        <sz val="11"/>
        <color rgb="FFFF0000"/>
        <rFont val="Arial"/>
        <family val="2"/>
        <scheme val="minor"/>
      </rPr>
      <t>năm</t>
    </r>
    <r>
      <rPr>
        <sz val="11"/>
        <color theme="1"/>
        <rFont val="Arial"/>
        <family val="2"/>
        <scheme val="minor"/>
      </rPr>
      <t xml:space="preserve"> của ô đó</t>
    </r>
  </si>
  <si>
    <r>
      <t xml:space="preserve">Dùng hàm </t>
    </r>
    <r>
      <rPr>
        <sz val="11"/>
        <color rgb="FFFF0000"/>
        <rFont val="Arial"/>
        <family val="2"/>
        <scheme val="minor"/>
      </rPr>
      <t>TODAY</t>
    </r>
    <r>
      <rPr>
        <sz val="11"/>
        <color theme="1"/>
        <rFont val="Arial"/>
        <family val="2"/>
        <scheme val="minor"/>
      </rPr>
      <t xml:space="preserve"> nhấn Enter ra</t>
    </r>
    <r>
      <rPr>
        <sz val="11"/>
        <color rgb="FFFF0000"/>
        <rFont val="Arial"/>
        <family val="2"/>
        <scheme val="minor"/>
      </rPr>
      <t xml:space="preserve"> tháng ngày năm hiện tại</t>
    </r>
  </si>
  <si>
    <r>
      <rPr>
        <sz val="11"/>
        <color rgb="FFFF0000"/>
        <rFont val="Arial"/>
        <family val="2"/>
        <scheme val="minor"/>
      </rPr>
      <t>AND</t>
    </r>
    <r>
      <rPr>
        <sz val="11"/>
        <color theme="1"/>
        <rFont val="Arial"/>
        <family val="2"/>
        <scheme val="minor"/>
      </rPr>
      <t>(logical1, logical 2,..)</t>
    </r>
  </si>
  <si>
    <r>
      <rPr>
        <sz val="11"/>
        <color rgb="FFFF0000"/>
        <rFont val="Arial"/>
        <family val="2"/>
        <scheme val="minor"/>
      </rPr>
      <t>OR</t>
    </r>
    <r>
      <rPr>
        <sz val="11"/>
        <color theme="1"/>
        <rFont val="Arial"/>
        <family val="2"/>
        <scheme val="minor"/>
      </rPr>
      <t>(logical 1, logical 2,..)</t>
    </r>
  </si>
  <si>
    <r>
      <t xml:space="preserve">Trả về TRUE khi </t>
    </r>
    <r>
      <rPr>
        <sz val="11"/>
        <color rgb="FFFF0000"/>
        <rFont val="Arial"/>
        <family val="2"/>
        <scheme val="minor"/>
      </rPr>
      <t>1 trong các biểu thức đúng</t>
    </r>
    <r>
      <rPr>
        <sz val="11"/>
        <color theme="1"/>
        <rFont val="Arial"/>
        <family val="2"/>
        <scheme val="minor"/>
      </rPr>
      <t>, ngược lại là FALSE.</t>
    </r>
  </si>
  <si>
    <r>
      <t>Trả về TRUE khi</t>
    </r>
    <r>
      <rPr>
        <sz val="11"/>
        <color rgb="FFFF0000"/>
        <rFont val="Arial"/>
        <family val="2"/>
        <scheme val="minor"/>
      </rPr>
      <t xml:space="preserve"> toàn bộ biểu thức đúng</t>
    </r>
    <r>
      <rPr>
        <sz val="11"/>
        <color theme="1"/>
        <rFont val="Arial"/>
        <family val="2"/>
        <scheme val="minor"/>
      </rPr>
      <t>, ngược lại là FALSE.</t>
    </r>
  </si>
  <si>
    <t xml:space="preserve">       nguyễn Văn   ban</t>
  </si>
  <si>
    <t>Nguyễn duy dương</t>
  </si>
  <si>
    <t>Hoàng       quốc Bảo</t>
  </si>
  <si>
    <t>Đỗ quốC việt</t>
  </si>
  <si>
    <t>Hoàng     BẢO tri</t>
  </si>
  <si>
    <t>Bùi ĐĂNG khoa</t>
  </si>
  <si>
    <t>Trim</t>
  </si>
  <si>
    <t>proper</t>
  </si>
  <si>
    <t>upper</t>
  </si>
  <si>
    <t>Lower</t>
  </si>
  <si>
    <t>len</t>
  </si>
  <si>
    <t>Gọt kí tự</t>
  </si>
  <si>
    <t>viết hoa từ đầu tiên của chữ</t>
  </si>
  <si>
    <t>Viết hoa</t>
  </si>
  <si>
    <t>viết thường</t>
  </si>
  <si>
    <t>tính kí tự</t>
  </si>
  <si>
    <t>Gà Excel 2020</t>
  </si>
  <si>
    <t>Tách số kí tự bên trái</t>
  </si>
  <si>
    <t>Tách số kí tự bên phải</t>
  </si>
  <si>
    <t>Tách số kí tự chính giữa</t>
  </si>
  <si>
    <t>Lặp lại kí tự</t>
  </si>
  <si>
    <t>Thay đổi 1 chữ kí tự</t>
  </si>
  <si>
    <t>Nối các chuỗi kí tự</t>
  </si>
  <si>
    <t>So sánh 2 kí tự</t>
  </si>
  <si>
    <t>Chuyển về dạng số</t>
  </si>
  <si>
    <t>Phân biệc chữ hoa, chữ thường</t>
  </si>
  <si>
    <t>Không phân biệc chữ hoa chữ thường</t>
  </si>
  <si>
    <t>Thay đổi định dạng</t>
  </si>
  <si>
    <t>trả kq TRUE or FASH</t>
  </si>
  <si>
    <t>tìm chuỗi, thứ tự tìm</t>
  </si>
  <si>
    <r>
      <rPr>
        <b/>
        <sz val="11"/>
        <rFont val="Arial"/>
        <family val="2"/>
        <scheme val="minor"/>
      </rPr>
      <t>LEFT</t>
    </r>
    <r>
      <rPr>
        <sz val="11"/>
        <color theme="1"/>
        <rFont val="Arial"/>
        <family val="2"/>
        <scheme val="minor"/>
      </rPr>
      <t>(Text, số kí tự)</t>
    </r>
  </si>
  <si>
    <r>
      <rPr>
        <b/>
        <sz val="11"/>
        <rFont val="Arial"/>
        <family val="2"/>
        <scheme val="minor"/>
      </rPr>
      <t>RIGHT</t>
    </r>
    <r>
      <rPr>
        <sz val="11"/>
        <color theme="1"/>
        <rFont val="Arial"/>
        <family val="2"/>
        <scheme val="minor"/>
      </rPr>
      <t>(Text, số kí tự)</t>
    </r>
  </si>
  <si>
    <r>
      <rPr>
        <b/>
        <sz val="11"/>
        <rFont val="Arial"/>
        <family val="2"/>
        <scheme val="minor"/>
      </rPr>
      <t>MID</t>
    </r>
    <r>
      <rPr>
        <sz val="11"/>
        <color theme="1"/>
        <rFont val="Arial"/>
        <family val="2"/>
        <scheme val="minor"/>
      </rPr>
      <t>(Text, trái, số kí tự)</t>
    </r>
  </si>
  <si>
    <r>
      <rPr>
        <b/>
        <sz val="11"/>
        <color theme="1"/>
        <rFont val="Arial"/>
        <family val="2"/>
        <scheme val="minor"/>
      </rPr>
      <t>SUBSTTUTE</t>
    </r>
    <r>
      <rPr>
        <sz val="11"/>
        <color theme="1"/>
        <rFont val="Arial"/>
        <family val="2"/>
        <scheme val="minor"/>
      </rPr>
      <t>(chuỗi gốc, chuỗi cần thay, chuỗi mới, [số chữ cần thay(1 or 2 or 3,…) or thay hết( để trống)]</t>
    </r>
  </si>
  <si>
    <r>
      <rPr>
        <b/>
        <sz val="11"/>
        <color theme="1"/>
        <rFont val="Arial"/>
        <family val="2"/>
        <scheme val="minor"/>
      </rPr>
      <t>REPT</t>
    </r>
    <r>
      <rPr>
        <sz val="11"/>
        <color theme="1"/>
        <rFont val="Arial"/>
        <family val="2"/>
        <scheme val="minor"/>
      </rPr>
      <t>(chuỗi, số lần lặp lại)</t>
    </r>
  </si>
  <si>
    <r>
      <rPr>
        <b/>
        <sz val="11"/>
        <color theme="1"/>
        <rFont val="Arial"/>
        <family val="2"/>
        <scheme val="minor"/>
      </rPr>
      <t>SEARCH</t>
    </r>
    <r>
      <rPr>
        <sz val="11"/>
        <color theme="1"/>
        <rFont val="Arial"/>
        <family val="2"/>
        <scheme val="minor"/>
      </rPr>
      <t>(chuỗi cần tìm, tìm trong ô nào)</t>
    </r>
  </si>
  <si>
    <r>
      <rPr>
        <b/>
        <sz val="11"/>
        <color theme="1"/>
        <rFont val="Arial"/>
        <family val="2"/>
        <scheme val="minor"/>
      </rPr>
      <t>TEXT</t>
    </r>
    <r>
      <rPr>
        <sz val="11"/>
        <color theme="1"/>
        <rFont val="Arial"/>
        <family val="2"/>
        <scheme val="minor"/>
      </rPr>
      <t>(giá trị muốn định dạng, mã định dạng)</t>
    </r>
  </si>
  <si>
    <r>
      <rPr>
        <b/>
        <sz val="11"/>
        <color theme="1"/>
        <rFont val="Arial"/>
        <family val="2"/>
        <scheme val="minor"/>
      </rPr>
      <t>VALUE</t>
    </r>
    <r>
      <rPr>
        <sz val="11"/>
        <color theme="1"/>
        <rFont val="Arial"/>
        <family val="2"/>
        <scheme val="minor"/>
      </rPr>
      <t>(chuỗi cần chuyển về)</t>
    </r>
  </si>
  <si>
    <r>
      <rPr>
        <b/>
        <sz val="11"/>
        <color theme="1"/>
        <rFont val="Arial"/>
        <family val="2"/>
        <scheme val="minor"/>
      </rPr>
      <t>EXACT</t>
    </r>
    <r>
      <rPr>
        <sz val="11"/>
        <color theme="1"/>
        <rFont val="Arial"/>
        <family val="2"/>
        <scheme val="minor"/>
      </rPr>
      <t>(text 1, text 2)</t>
    </r>
  </si>
  <si>
    <r>
      <rPr>
        <b/>
        <sz val="11"/>
        <color theme="1"/>
        <rFont val="Arial"/>
        <family val="2"/>
        <scheme val="minor"/>
      </rPr>
      <t>CONCARENATE</t>
    </r>
    <r>
      <rPr>
        <sz val="11"/>
        <color theme="1"/>
        <rFont val="Arial"/>
        <family val="2"/>
        <scheme val="minor"/>
      </rPr>
      <t>(text 1, text 2,.)</t>
    </r>
  </si>
  <si>
    <r>
      <rPr>
        <b/>
        <sz val="11"/>
        <color theme="1"/>
        <rFont val="Arial"/>
        <family val="2"/>
        <scheme val="minor"/>
      </rPr>
      <t>CHAR</t>
    </r>
    <r>
      <rPr>
        <sz val="11"/>
        <color theme="1"/>
        <rFont val="Arial"/>
        <family val="2"/>
        <scheme val="minor"/>
      </rPr>
      <t>(số đếm từ 1 đến 255)</t>
    </r>
  </si>
  <si>
    <t>Thay đổi 1/nhiều chữ kí tự</t>
  </si>
  <si>
    <r>
      <rPr>
        <b/>
        <sz val="11"/>
        <color theme="0" tint="-0.249977111117893"/>
        <rFont val="Arial"/>
        <family val="2"/>
        <scheme val="minor"/>
      </rPr>
      <t>FIND</t>
    </r>
    <r>
      <rPr>
        <sz val="11"/>
        <color theme="0" tint="-0.249977111117893"/>
        <rFont val="Arial"/>
        <family val="2"/>
        <scheme val="minor"/>
      </rPr>
      <t>(chuỗi cần tìm, tìm trong ô nào)</t>
    </r>
  </si>
  <si>
    <r>
      <rPr>
        <b/>
        <sz val="11"/>
        <color theme="0" tint="-0.249977111117893"/>
        <rFont val="Arial"/>
        <family val="2"/>
        <scheme val="minor"/>
      </rPr>
      <t>REPLACE</t>
    </r>
    <r>
      <rPr>
        <sz val="11"/>
        <color theme="0" tint="-0.249977111117893"/>
        <rFont val="Arial"/>
        <family val="2"/>
        <scheme val="minor"/>
      </rPr>
      <t>( chuỗi gốc,vị trí bắt đầu thay,số kí tự cần thay, chuỗi mới)</t>
    </r>
  </si>
  <si>
    <t>18 HÀM XỬ LÍ CHUỖI</t>
  </si>
  <si>
    <t>HÀM ĐIỀU KIỆN IF</t>
  </si>
  <si>
    <t>Họ Tên</t>
  </si>
  <si>
    <t>Thành Phố</t>
  </si>
  <si>
    <t>Điện Thoại</t>
  </si>
  <si>
    <t>Lương</t>
  </si>
  <si>
    <t>Nguyễn Văn Ban</t>
  </si>
  <si>
    <t>Hoàng Quốc Bảo</t>
  </si>
  <si>
    <t>Võ Quốc Việt</t>
  </si>
  <si>
    <t>Hoàng Bảo Trị</t>
  </si>
  <si>
    <t>HN</t>
  </si>
  <si>
    <t>HCM</t>
  </si>
  <si>
    <t>DNG</t>
  </si>
  <si>
    <t>0905944524</t>
  </si>
  <si>
    <t>0965421234</t>
  </si>
  <si>
    <t>0978754325</t>
  </si>
  <si>
    <t>0829769844</t>
  </si>
  <si>
    <t>0834567992</t>
  </si>
  <si>
    <t>Ngày tuyển dụng</t>
  </si>
  <si>
    <t>VLOOKUP</t>
  </si>
  <si>
    <t>HLOOKUP</t>
  </si>
  <si>
    <t>Nguyễn Thị Hoa</t>
  </si>
  <si>
    <t>Cột/Hàng đầu tiên của bảng giá trị dò phải chứa giá trị dùng để dò tìm</t>
  </si>
  <si>
    <t>Bảng giá trị dò luôn được cố định bàng f4</t>
  </si>
  <si>
    <t>TRUE có thể thay thế bằng 1, FALSE có thể thy thế bằng o</t>
  </si>
  <si>
    <t>Giá trị dùng để để tìm kiếm nằm ở bên trái mục tìm kiếm</t>
  </si>
  <si>
    <t>Trần Minh</t>
  </si>
  <si>
    <t>Nguyễn Bảo</t>
  </si>
  <si>
    <t>Lê Hồng</t>
  </si>
  <si>
    <t>Phạm Tuấn</t>
  </si>
  <si>
    <t>Cao Bích</t>
  </si>
  <si>
    <t>Lý Tuấn</t>
  </si>
  <si>
    <t>Phan Công</t>
  </si>
  <si>
    <t>Xếp Loại</t>
  </si>
  <si>
    <t>BẢNG XẾP LOẠI</t>
  </si>
  <si>
    <t>Yếu</t>
  </si>
  <si>
    <t>Trung bình</t>
  </si>
  <si>
    <t>khá</t>
  </si>
  <si>
    <t>Giỏi</t>
  </si>
  <si>
    <t>Xuất Sắc</t>
  </si>
  <si>
    <t>Note</t>
  </si>
  <si>
    <t>0&lt;=ĐTB&lt;5</t>
  </si>
  <si>
    <t>5&lt;=ĐTB&lt;6</t>
  </si>
  <si>
    <t>6&lt;=ĐTB&lt;7</t>
  </si>
  <si>
    <t>7&lt;=ĐTB&lt;8</t>
  </si>
  <si>
    <t>8&lt;=ĐTB&lt;9</t>
  </si>
  <si>
    <t>9&lt;=ĐTB</t>
  </si>
  <si>
    <t>Trung bình khá</t>
  </si>
  <si>
    <r>
      <t>VLOOKUP(lookup_value,table_array,</t>
    </r>
    <r>
      <rPr>
        <b/>
        <sz val="13"/>
        <color rgb="FFFF0000"/>
        <rFont val="Times New Roman"/>
        <family val="1"/>
        <scheme val="major"/>
      </rPr>
      <t>col</t>
    </r>
    <r>
      <rPr>
        <b/>
        <sz val="13"/>
        <color theme="1"/>
        <rFont val="Times New Roman"/>
        <family val="1"/>
        <scheme val="major"/>
      </rPr>
      <t>_index_num,[range_lookup])</t>
    </r>
  </si>
  <si>
    <r>
      <rPr>
        <sz val="13"/>
        <color rgb="FF7030A0"/>
        <rFont val="Times New Roman"/>
        <family val="1"/>
        <scheme val="major"/>
      </rPr>
      <t>Lookup_value</t>
    </r>
    <r>
      <rPr>
        <sz val="13"/>
        <color theme="1"/>
        <rFont val="Times New Roman"/>
        <family val="1"/>
        <scheme val="major"/>
      </rPr>
      <t>: giá trị dùng để dò tìm</t>
    </r>
  </si>
  <si>
    <r>
      <rPr>
        <sz val="13"/>
        <color rgb="FF7030A0"/>
        <rFont val="Times New Roman"/>
        <family val="1"/>
        <scheme val="major"/>
      </rPr>
      <t>Table_array</t>
    </r>
    <r>
      <rPr>
        <sz val="13"/>
        <color theme="1"/>
        <rFont val="Times New Roman"/>
        <family val="1"/>
        <scheme val="major"/>
      </rPr>
      <t>: Bảng giá trị dò, để dưới dạng giá trị tuyệt đối (nhấn F4)</t>
    </r>
  </si>
  <si>
    <r>
      <rPr>
        <sz val="13"/>
        <color rgb="FF7030A0"/>
        <rFont val="Times New Roman"/>
        <family val="1"/>
        <scheme val="major"/>
      </rPr>
      <t>Col_index_num</t>
    </r>
    <r>
      <rPr>
        <sz val="13"/>
        <color theme="1"/>
        <rFont val="Times New Roman"/>
        <family val="1"/>
        <scheme val="major"/>
      </rPr>
      <t>: Thứ tự của cột cần lấy dữ liệu trên bảng giá trị dò</t>
    </r>
  </si>
  <si>
    <r>
      <rPr>
        <sz val="13"/>
        <color rgb="FF7030A0"/>
        <rFont val="Times New Roman"/>
        <family val="1"/>
        <scheme val="major"/>
      </rPr>
      <t>Range_lookup:</t>
    </r>
    <r>
      <rPr>
        <sz val="13"/>
        <color theme="1"/>
        <rFont val="Times New Roman"/>
        <family val="1"/>
        <scheme val="major"/>
      </rPr>
      <t xml:space="preserve"> Phạm vi tìm kiếm. TRUE(1) là dò tìm gần chính xác, FALSE(0) dò tìm chính xác</t>
    </r>
  </si>
  <si>
    <r>
      <t>HLOOKUP(lookup_value,table_array,</t>
    </r>
    <r>
      <rPr>
        <b/>
        <sz val="13"/>
        <color rgb="FFFF0000"/>
        <rFont val="Times New Roman"/>
        <family val="1"/>
        <scheme val="major"/>
      </rPr>
      <t>row</t>
    </r>
    <r>
      <rPr>
        <b/>
        <sz val="13"/>
        <color theme="1"/>
        <rFont val="Times New Roman"/>
        <family val="1"/>
        <scheme val="major"/>
      </rPr>
      <t>_index_num,[range_lookup])</t>
    </r>
  </si>
  <si>
    <t>Ngày</t>
  </si>
  <si>
    <t>Gà Excel 1</t>
  </si>
  <si>
    <t>Gà Excel 2</t>
  </si>
  <si>
    <t>Gà Excel 3</t>
  </si>
  <si>
    <t>Số lượng</t>
  </si>
  <si>
    <t>Đơn giá</t>
  </si>
  <si>
    <t>Tổng tiền</t>
  </si>
  <si>
    <t>SUMPRODUCT Cơ bản</t>
  </si>
  <si>
    <t>SUMPRODUCT Nâng cao</t>
  </si>
  <si>
    <t>Thành tiền</t>
  </si>
  <si>
    <t>+</t>
  </si>
  <si>
    <t>SUMPRODUCT Nâng cao +</t>
  </si>
  <si>
    <t>SUMPRODUCT Nâng cao ++</t>
  </si>
  <si>
    <t>Lớn hơn</t>
  </si>
  <si>
    <t>SUMPRODUCT(mảng 1,[ mảng 2],…)</t>
  </si>
  <si>
    <t>SUMPRODUCT((Biểu thức đk 1)*1, mảng 1,[mảng 2],…)</t>
  </si>
  <si>
    <t>SUMPRODUCT(((Biểu thức đk 1)+(Biều thức đk 2))*1,mảng 1,[mảng 2],…)</t>
  </si>
  <si>
    <r>
      <t>SUMPRODUCT(</t>
    </r>
    <r>
      <rPr>
        <u/>
        <sz val="11"/>
        <color rgb="FF0070C0"/>
        <rFont val="Arial"/>
        <family val="2"/>
        <scheme val="minor"/>
      </rPr>
      <t>((Biểu thức đk1)+(Biều thức đk2))</t>
    </r>
    <r>
      <rPr>
        <sz val="11"/>
        <color theme="1"/>
        <rFont val="Arial"/>
        <family val="2"/>
        <scheme val="minor"/>
      </rPr>
      <t>*</t>
    </r>
    <r>
      <rPr>
        <u/>
        <sz val="11"/>
        <color rgb="FFC00000"/>
        <rFont val="Arial"/>
        <family val="2"/>
        <scheme val="minor"/>
      </rPr>
      <t>(Biểu thức đk3)</t>
    </r>
    <r>
      <rPr>
        <sz val="11"/>
        <color theme="1"/>
        <rFont val="Arial"/>
        <family val="2"/>
        <scheme val="minor"/>
      </rPr>
      <t>*</t>
    </r>
    <r>
      <rPr>
        <b/>
        <u/>
        <sz val="11"/>
        <color theme="7"/>
        <rFont val="Arial"/>
        <family val="2"/>
        <scheme val="minor"/>
      </rPr>
      <t>(Biểu thức đk4)</t>
    </r>
    <r>
      <rPr>
        <sz val="11"/>
        <color theme="1"/>
        <rFont val="Arial"/>
        <family val="2"/>
        <scheme val="minor"/>
      </rPr>
      <t>*1,mảng 1,[mảng 2],…)</t>
    </r>
  </si>
  <si>
    <t>Nhóm đk 3</t>
  </si>
  <si>
    <t>Nhóm đk 2</t>
  </si>
  <si>
    <t>Nhóm đk 1</t>
  </si>
  <si>
    <t>Các nhóm biểu thức đk cách nhau bằng dấu nhân (*)</t>
  </si>
  <si>
    <t>Nhân với 1 để chuyển đổi định dạng</t>
  </si>
  <si>
    <t>Ví dụ 1</t>
  </si>
  <si>
    <t>Thời gian</t>
  </si>
  <si>
    <t>10/28/2020</t>
  </si>
  <si>
    <t>11/27/2020</t>
  </si>
  <si>
    <t>Thứ</t>
  </si>
  <si>
    <t>Tháng</t>
  </si>
  <si>
    <t>Năm</t>
  </si>
  <si>
    <t>Ngày cuối tháng</t>
  </si>
  <si>
    <t>Day</t>
  </si>
  <si>
    <t>Text</t>
  </si>
  <si>
    <t>Month</t>
  </si>
  <si>
    <t>Year</t>
  </si>
  <si>
    <t>Eomonth</t>
  </si>
  <si>
    <t>Eomonth+1</t>
  </si>
  <si>
    <t>Ngày đầu tháng sau</t>
  </si>
  <si>
    <t xml:space="preserve"> </t>
  </si>
  <si>
    <t xml:space="preserve"> +5 năm</t>
  </si>
  <si>
    <t xml:space="preserve"> +15 ngày làm việc</t>
  </si>
  <si>
    <t>Thứ 2 gần nhất</t>
  </si>
  <si>
    <t>Ví dụ 2</t>
  </si>
  <si>
    <t>Ngày bắt đầu</t>
  </si>
  <si>
    <t>Ngầy kết thúc</t>
  </si>
  <si>
    <t>Tổng số ngày</t>
  </si>
  <si>
    <t>Số ngày làm việc</t>
  </si>
  <si>
    <t>10/28/2018</t>
  </si>
  <si>
    <t>Ví dụ 3</t>
  </si>
  <si>
    <t>11/28/1999</t>
  </si>
  <si>
    <t>Số tuổi</t>
  </si>
  <si>
    <t>Số tháng</t>
  </si>
  <si>
    <t>Số ngày</t>
  </si>
  <si>
    <t>Edate 12*m</t>
  </si>
  <si>
    <t>Worday.intl</t>
  </si>
  <si>
    <t>-Weekday(A,3)</t>
  </si>
  <si>
    <t>Số năm +số tháng</t>
  </si>
  <si>
    <t>09/24/1993</t>
  </si>
  <si>
    <t>02/16/2001</t>
  </si>
  <si>
    <t>08/16/2017</t>
  </si>
  <si>
    <t>09/24/2020</t>
  </si>
  <si>
    <t>08/16/2020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</si>
</sst>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</numFmts>
  <fonts count="25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sz val="8"/>
      <name val="Arial"/>
      <family val="2"/>
      <scheme val="minor"/>
    </font>
    <font>
      <sz val="11"/>
      <name val="Arial"/>
      <family val="2"/>
      <scheme val="minor"/>
    </font>
    <font>
      <sz val="11"/>
      <color theme="4"/>
      <name val="Arial"/>
      <family val="2"/>
      <scheme val="minor"/>
    </font>
    <font>
      <b/>
      <sz val="20"/>
      <color rgb="FFFF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name val="Arial"/>
      <family val="2"/>
      <scheme val="minor"/>
    </font>
    <font>
      <sz val="11"/>
      <color theme="0" tint="-0.249977111117893"/>
      <name val="Arial"/>
      <family val="2"/>
      <scheme val="minor"/>
    </font>
    <font>
      <b/>
      <sz val="11"/>
      <color theme="0" tint="-0.249977111117893"/>
      <name val="Arial"/>
      <family val="2"/>
      <scheme val="minor"/>
    </font>
    <font>
      <b/>
      <sz val="20"/>
      <color theme="5"/>
      <name val="Arial"/>
      <family val="2"/>
      <scheme val="minor"/>
    </font>
    <font>
      <sz val="13"/>
      <color theme="1"/>
      <name val="Times New Roman"/>
      <family val="1"/>
      <scheme val="major"/>
    </font>
    <font>
      <sz val="13"/>
      <color theme="0"/>
      <name val="Times New Roman"/>
      <family val="1"/>
      <scheme val="major"/>
    </font>
    <font>
      <b/>
      <sz val="13"/>
      <color theme="1"/>
      <name val="Times New Roman"/>
      <family val="1"/>
      <scheme val="major"/>
    </font>
    <font>
      <b/>
      <sz val="13"/>
      <color rgb="FFFF0000"/>
      <name val="Times New Roman"/>
      <family val="1"/>
      <scheme val="major"/>
    </font>
    <font>
      <sz val="13"/>
      <color rgb="FFFF0000"/>
      <name val="Times New Roman"/>
      <family val="1"/>
      <scheme val="major"/>
    </font>
    <font>
      <sz val="13"/>
      <color rgb="FF7030A0"/>
      <name val="Times New Roman"/>
      <family val="1"/>
      <scheme val="major"/>
    </font>
    <font>
      <sz val="11"/>
      <color theme="0"/>
      <name val="Arial"/>
      <family val="2"/>
      <scheme val="minor"/>
    </font>
    <font>
      <sz val="11"/>
      <color rgb="FFFFC000"/>
      <name val="Arial"/>
      <family val="2"/>
      <scheme val="minor"/>
    </font>
    <font>
      <sz val="11"/>
      <color rgb="FFC00000"/>
      <name val="Arial"/>
      <family val="2"/>
      <scheme val="minor"/>
    </font>
    <font>
      <b/>
      <sz val="11"/>
      <color theme="7"/>
      <name val="Arial"/>
      <family val="2"/>
      <scheme val="minor"/>
    </font>
    <font>
      <u/>
      <sz val="11"/>
      <color rgb="FF0070C0"/>
      <name val="Arial"/>
      <family val="2"/>
      <scheme val="minor"/>
    </font>
    <font>
      <u/>
      <sz val="11"/>
      <color rgb="FFC00000"/>
      <name val="Arial"/>
      <family val="2"/>
      <scheme val="minor"/>
    </font>
    <font>
      <b/>
      <u/>
      <sz val="11"/>
      <color theme="7"/>
      <name val="Arial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95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2" fillId="2" borderId="2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/>
    </xf>
    <xf numFmtId="164" fontId="0" fillId="0" borderId="0" xfId="2" applyFont="1"/>
    <xf numFmtId="165" fontId="0" fillId="0" borderId="0" xfId="1" applyNumberFormat="1" applyFont="1"/>
    <xf numFmtId="166" fontId="0" fillId="0" borderId="1" xfId="1" applyNumberFormat="1" applyFont="1" applyBorder="1"/>
    <xf numFmtId="0" fontId="0" fillId="3" borderId="0" xfId="0" applyFill="1"/>
    <xf numFmtId="0" fontId="0" fillId="3" borderId="1" xfId="0" applyFill="1" applyBorder="1"/>
    <xf numFmtId="165" fontId="0" fillId="0" borderId="1" xfId="1" applyFont="1" applyBorder="1"/>
    <xf numFmtId="0" fontId="0" fillId="4" borderId="0" xfId="0" applyFill="1" applyBorder="1"/>
    <xf numFmtId="0" fontId="0" fillId="4" borderId="0" xfId="0" applyFill="1"/>
    <xf numFmtId="0" fontId="0" fillId="4" borderId="1" xfId="0" applyFill="1" applyBorder="1"/>
    <xf numFmtId="166" fontId="0" fillId="0" borderId="1" xfId="0" applyNumberFormat="1" applyBorder="1"/>
    <xf numFmtId="0" fontId="0" fillId="5" borderId="0" xfId="0" applyFill="1"/>
    <xf numFmtId="0" fontId="2" fillId="0" borderId="0" xfId="0" applyFont="1"/>
    <xf numFmtId="0" fontId="0" fillId="2" borderId="1" xfId="0" applyFill="1" applyBorder="1"/>
    <xf numFmtId="0" fontId="0" fillId="6" borderId="1" xfId="0" applyFill="1" applyBorder="1" applyAlignment="1">
      <alignment horizontal="center"/>
    </xf>
    <xf numFmtId="0" fontId="5" fillId="0" borderId="0" xfId="0" applyFont="1"/>
    <xf numFmtId="0" fontId="0" fillId="7" borderId="1" xfId="0" applyFill="1" applyBorder="1"/>
    <xf numFmtId="14" fontId="0" fillId="7" borderId="1" xfId="0" applyNumberFormat="1" applyFill="1" applyBorder="1"/>
    <xf numFmtId="0" fontId="0" fillId="8" borderId="1" xfId="0" applyFill="1" applyBorder="1"/>
    <xf numFmtId="0" fontId="0" fillId="0" borderId="0" xfId="0" applyFill="1"/>
    <xf numFmtId="0" fontId="0" fillId="0" borderId="0" xfId="0" applyFill="1" applyBorder="1"/>
    <xf numFmtId="14" fontId="0" fillId="0" borderId="0" xfId="0" applyNumberFormat="1" applyFill="1" applyBorder="1"/>
    <xf numFmtId="0" fontId="0" fillId="0" borderId="13" xfId="0" applyBorder="1"/>
    <xf numFmtId="0" fontId="0" fillId="0" borderId="14" xfId="0" applyBorder="1"/>
    <xf numFmtId="0" fontId="0" fillId="0" borderId="13" xfId="0" applyBorder="1" applyAlignment="1">
      <alignment vertical="center"/>
    </xf>
    <xf numFmtId="0" fontId="0" fillId="0" borderId="0" xfId="0" applyAlignment="1">
      <alignment wrapText="1"/>
    </xf>
    <xf numFmtId="0" fontId="0" fillId="0" borderId="7" xfId="0" applyBorder="1" applyAlignment="1">
      <alignment vertical="center"/>
    </xf>
    <xf numFmtId="0" fontId="0" fillId="3" borderId="5" xfId="0" applyFill="1" applyBorder="1"/>
    <xf numFmtId="0" fontId="0" fillId="3" borderId="6" xfId="0" applyFill="1" applyBorder="1"/>
    <xf numFmtId="0" fontId="0" fillId="0" borderId="8" xfId="0" applyBorder="1" applyAlignment="1">
      <alignment wrapText="1"/>
    </xf>
    <xf numFmtId="0" fontId="0" fillId="0" borderId="14" xfId="0" applyBorder="1" applyAlignment="1">
      <alignment vertical="center"/>
    </xf>
    <xf numFmtId="0" fontId="6" fillId="0" borderId="0" xfId="0" applyFont="1"/>
    <xf numFmtId="14" fontId="0" fillId="0" borderId="0" xfId="0" applyNumberFormat="1"/>
    <xf numFmtId="0" fontId="0" fillId="9" borderId="1" xfId="0" applyFill="1" applyBorder="1"/>
    <xf numFmtId="0" fontId="0" fillId="10" borderId="0" xfId="0" applyFill="1"/>
    <xf numFmtId="0" fontId="9" fillId="0" borderId="0" xfId="0" applyFont="1"/>
    <xf numFmtId="0" fontId="11" fillId="0" borderId="0" xfId="0" applyFont="1"/>
    <xf numFmtId="0" fontId="12" fillId="5" borderId="0" xfId="0" applyFont="1" applyFill="1"/>
    <xf numFmtId="0" fontId="12" fillId="0" borderId="0" xfId="0" applyFont="1"/>
    <xf numFmtId="0" fontId="13" fillId="11" borderId="1" xfId="0" applyFont="1" applyFill="1" applyBorder="1"/>
    <xf numFmtId="0" fontId="12" fillId="0" borderId="1" xfId="0" applyFont="1" applyBorder="1"/>
    <xf numFmtId="0" fontId="12" fillId="0" borderId="1" xfId="0" quotePrefix="1" applyFont="1" applyBorder="1"/>
    <xf numFmtId="14" fontId="12" fillId="0" borderId="1" xfId="0" applyNumberFormat="1" applyFont="1" applyBorder="1"/>
    <xf numFmtId="166" fontId="12" fillId="0" borderId="1" xfId="1" applyNumberFormat="1" applyFont="1" applyBorder="1"/>
    <xf numFmtId="166" fontId="12" fillId="0" borderId="0" xfId="1" applyNumberFormat="1" applyFont="1"/>
    <xf numFmtId="0" fontId="13" fillId="11" borderId="1" xfId="0" applyFont="1" applyFill="1" applyBorder="1" applyAlignment="1"/>
    <xf numFmtId="0" fontId="12" fillId="0" borderId="1" xfId="0" applyFont="1" applyBorder="1" applyAlignment="1"/>
    <xf numFmtId="0" fontId="12" fillId="0" borderId="1" xfId="0" quotePrefix="1" applyFont="1" applyBorder="1" applyAlignment="1"/>
    <xf numFmtId="14" fontId="12" fillId="0" borderId="1" xfId="0" applyNumberFormat="1" applyFont="1" applyBorder="1" applyAlignment="1"/>
    <xf numFmtId="166" fontId="12" fillId="0" borderId="1" xfId="1" applyNumberFormat="1" applyFont="1" applyBorder="1" applyAlignment="1"/>
    <xf numFmtId="0" fontId="14" fillId="0" borderId="0" xfId="0" applyFont="1" applyFill="1" applyBorder="1" applyAlignment="1"/>
    <xf numFmtId="0" fontId="16" fillId="0" borderId="0" xfId="0" applyFont="1"/>
    <xf numFmtId="0" fontId="14" fillId="0" borderId="0" xfId="0" applyFont="1"/>
    <xf numFmtId="0" fontId="13" fillId="12" borderId="1" xfId="0" applyFont="1" applyFill="1" applyBorder="1" applyAlignment="1">
      <alignment vertical="center"/>
    </xf>
    <xf numFmtId="0" fontId="13" fillId="12" borderId="1" xfId="0" applyFont="1" applyFill="1" applyBorder="1" applyAlignment="1">
      <alignment horizontal="center"/>
    </xf>
    <xf numFmtId="0" fontId="16" fillId="2" borderId="0" xfId="0" applyFont="1" applyFill="1"/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horizontal="center"/>
    </xf>
    <xf numFmtId="0" fontId="13" fillId="12" borderId="1" xfId="0" applyFont="1" applyFill="1" applyBorder="1"/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16" fontId="0" fillId="0" borderId="1" xfId="0" applyNumberFormat="1" applyBorder="1"/>
    <xf numFmtId="0" fontId="18" fillId="13" borderId="1" xfId="0" applyFont="1" applyFill="1" applyBorder="1"/>
    <xf numFmtId="0" fontId="18" fillId="11" borderId="1" xfId="0" applyFont="1" applyFill="1" applyBorder="1"/>
    <xf numFmtId="0" fontId="0" fillId="0" borderId="0" xfId="0" quotePrefix="1" applyAlignment="1">
      <alignment horizontal="center" vertical="center"/>
    </xf>
    <xf numFmtId="0" fontId="7" fillId="0" borderId="0" xfId="0" applyFont="1"/>
    <xf numFmtId="166" fontId="0" fillId="2" borderId="1" xfId="1" applyNumberFormat="1" applyFont="1" applyFill="1" applyBorder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0" fillId="0" borderId="1" xfId="0" quotePrefix="1" applyBorder="1"/>
    <xf numFmtId="14" fontId="0" fillId="0" borderId="1" xfId="0" applyNumberFormat="1" applyBorder="1"/>
    <xf numFmtId="0" fontId="18" fillId="14" borderId="1" xfId="0" applyFont="1" applyFill="1" applyBorder="1"/>
    <xf numFmtId="0" fontId="18" fillId="14" borderId="1" xfId="0" applyFont="1" applyFill="1" applyBorder="1" applyAlignment="1">
      <alignment horizontal="center" vertical="center"/>
    </xf>
    <xf numFmtId="0" fontId="18" fillId="14" borderId="1" xfId="0" applyFont="1" applyFill="1" applyBorder="1" applyAlignment="1">
      <alignment horizontal="center" vertical="center" wrapText="1"/>
    </xf>
    <xf numFmtId="0" fontId="18" fillId="14" borderId="1" xfId="0" quotePrefix="1" applyFont="1" applyFill="1" applyBorder="1" applyAlignment="1">
      <alignment horizontal="center" vertical="center"/>
    </xf>
    <xf numFmtId="0" fontId="18" fillId="14" borderId="1" xfId="0" applyFont="1" applyFill="1" applyBorder="1" applyAlignment="1">
      <alignment vertical="center" wrapText="1"/>
    </xf>
    <xf numFmtId="0" fontId="0" fillId="2" borderId="0" xfId="0" applyFill="1"/>
    <xf numFmtId="0" fontId="19" fillId="0" borderId="0" xfId="0" quotePrefix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uynh Nguyen" id="{3801C215-9EC7-489E-BD22-53CD0212F3B4}" userId="abe372ea6139a6c1" providerId="Windows Live"/>
  <person displayName="Lan Bui Thi My" id="{B72C0951-71DC-40AB-9CA3-7D56D23366AC}" userId="cf9e781f819379bc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5" dT="2021-06-14T05:35:55.68" personId="{3801C215-9EC7-489E-BD22-53CD0212F3B4}" id="{B73FB76E-8BBA-4B96-9BCD-8F5531C95D11}">
    <text>F4 SP01 VÌ NÓ LÀ ĐK CHUNG, CỐ ĐỊNH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8" dT="2021-06-16T09:25:44.77" personId="{B72C0951-71DC-40AB-9CA3-7D56D23366AC}" id="{302CCA0F-FA9A-4873-9985-C8CBFE9BEA5F}">
    <text>muốn xuống dòng trong ô thì vào thẻ Home chọn Wrap Text</text>
  </threadedComment>
  <threadedComment ref="B19" dT="2021-06-16T09:38:30.21" personId="{B72C0951-71DC-40AB-9CA3-7D56D23366AC}" id="{A710E7FB-95EB-4DAB-8411-55A8E7BF6D9C}">
    <text>nhấn phím Alt và Enter để xuống dòng trong ô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5"/>
  <sheetViews>
    <sheetView zoomScaleNormal="100" workbookViewId="0">
      <selection activeCell="L17" sqref="L17"/>
    </sheetView>
  </sheetViews>
  <sheetFormatPr defaultRowHeight="14.25" x14ac:dyDescent="0.2"/>
  <cols>
    <col min="2" max="2" width="20" customWidth="1"/>
    <col min="3" max="3" width="20.25" customWidth="1"/>
    <col min="7" max="7" width="13.625" customWidth="1"/>
  </cols>
  <sheetData>
    <row r="3" spans="2:13" ht="30.75" customHeight="1" x14ac:dyDescent="0.2"/>
    <row r="4" spans="2:13" ht="42.75" x14ac:dyDescent="0.2">
      <c r="B4" s="3" t="s">
        <v>17</v>
      </c>
      <c r="C4" s="4" t="s">
        <v>0</v>
      </c>
      <c r="D4" s="4" t="s">
        <v>1</v>
      </c>
      <c r="E4" s="4" t="s">
        <v>2</v>
      </c>
      <c r="F4" s="4" t="s">
        <v>3</v>
      </c>
      <c r="G4" s="4" t="s">
        <v>4</v>
      </c>
      <c r="H4" s="4" t="s">
        <v>5</v>
      </c>
      <c r="I4" s="4" t="s">
        <v>6</v>
      </c>
      <c r="M4" s="5"/>
    </row>
    <row r="5" spans="2:13" x14ac:dyDescent="0.2">
      <c r="B5" s="63" t="s">
        <v>15</v>
      </c>
      <c r="C5" s="2" t="s">
        <v>7</v>
      </c>
      <c r="D5" s="2" t="s">
        <v>18</v>
      </c>
      <c r="E5" s="2"/>
      <c r="F5" s="2"/>
      <c r="G5" s="2"/>
      <c r="H5" s="2"/>
      <c r="I5" s="2"/>
      <c r="J5" s="6">
        <v>9</v>
      </c>
    </row>
    <row r="6" spans="2:13" x14ac:dyDescent="0.2">
      <c r="B6" s="63"/>
      <c r="C6" s="2" t="s">
        <v>8</v>
      </c>
      <c r="D6" s="2" t="s">
        <v>19</v>
      </c>
      <c r="E6" s="2"/>
      <c r="F6" s="2"/>
      <c r="G6" s="2"/>
      <c r="H6" s="2"/>
      <c r="I6" s="2"/>
    </row>
    <row r="7" spans="2:13" x14ac:dyDescent="0.2">
      <c r="B7" s="63"/>
      <c r="C7" s="2" t="s">
        <v>9</v>
      </c>
      <c r="D7" s="2" t="s">
        <v>20</v>
      </c>
      <c r="E7" s="2"/>
      <c r="F7" s="2"/>
      <c r="G7" s="2"/>
      <c r="H7" s="2"/>
      <c r="I7" s="2"/>
    </row>
    <row r="8" spans="2:13" x14ac:dyDescent="0.2">
      <c r="B8" s="63"/>
      <c r="C8" s="2" t="s">
        <v>10</v>
      </c>
      <c r="D8" s="2" t="s">
        <v>21</v>
      </c>
      <c r="E8" s="2"/>
      <c r="F8" s="2"/>
      <c r="G8" s="2"/>
      <c r="H8" s="2"/>
      <c r="I8" s="2"/>
    </row>
    <row r="9" spans="2:13" x14ac:dyDescent="0.2">
      <c r="B9" s="63" t="s">
        <v>16</v>
      </c>
      <c r="C9" s="2" t="s">
        <v>11</v>
      </c>
      <c r="D9" s="2"/>
      <c r="E9" s="2"/>
      <c r="F9" s="2"/>
      <c r="G9" s="2"/>
      <c r="H9" s="2"/>
      <c r="I9" s="2"/>
    </row>
    <row r="10" spans="2:13" x14ac:dyDescent="0.2">
      <c r="B10" s="63"/>
      <c r="C10" s="2" t="s">
        <v>12</v>
      </c>
      <c r="D10" s="2"/>
      <c r="E10" s="2"/>
      <c r="F10" s="2"/>
      <c r="G10" s="2"/>
      <c r="H10" s="2"/>
      <c r="I10" s="2"/>
    </row>
    <row r="11" spans="2:13" x14ac:dyDescent="0.2">
      <c r="B11" s="63"/>
      <c r="C11" s="2" t="s">
        <v>13</v>
      </c>
      <c r="D11" s="2"/>
      <c r="E11" s="2"/>
      <c r="F11" s="2"/>
      <c r="G11" s="2"/>
      <c r="H11" s="2"/>
      <c r="I11" s="2"/>
    </row>
    <row r="12" spans="2:13" x14ac:dyDescent="0.2">
      <c r="B12" s="63"/>
      <c r="C12" s="2" t="s">
        <v>14</v>
      </c>
      <c r="D12" s="2"/>
      <c r="E12" s="2"/>
      <c r="F12" s="2"/>
      <c r="G12" s="2"/>
      <c r="H12" s="2"/>
      <c r="I12" s="2"/>
    </row>
    <row r="15" spans="2:13" x14ac:dyDescent="0.2">
      <c r="C15" s="1"/>
    </row>
  </sheetData>
  <mergeCells count="2">
    <mergeCell ref="B5:B8"/>
    <mergeCell ref="B9:B12"/>
  </mergeCells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19"/>
  <sheetViews>
    <sheetView workbookViewId="0">
      <pane ySplit="1" topLeftCell="A2" activePane="bottomLeft" state="frozen"/>
      <selection pane="bottomLeft" activeCell="J11" sqref="J11"/>
    </sheetView>
  </sheetViews>
  <sheetFormatPr defaultRowHeight="14.25" x14ac:dyDescent="0.2"/>
  <cols>
    <col min="2" max="2" width="8.875" customWidth="1"/>
    <col min="3" max="3" width="12.875" customWidth="1"/>
    <col min="4" max="4" width="14.25" customWidth="1"/>
    <col min="5" max="5" width="4.25" customWidth="1"/>
    <col min="6" max="6" width="15.125" customWidth="1"/>
    <col min="7" max="7" width="15.875" customWidth="1"/>
    <col min="8" max="8" width="6.875" customWidth="1"/>
    <col min="10" max="10" width="72.25" customWidth="1"/>
  </cols>
  <sheetData>
    <row r="1" spans="2:10" ht="26.25" x14ac:dyDescent="0.4">
      <c r="G1" s="35" t="s">
        <v>110</v>
      </c>
    </row>
    <row r="3" spans="2:10" x14ac:dyDescent="0.2">
      <c r="B3" s="9" t="s">
        <v>32</v>
      </c>
      <c r="C3" s="9" t="s">
        <v>33</v>
      </c>
      <c r="D3" s="9" t="s">
        <v>34</v>
      </c>
      <c r="F3" s="11" t="s">
        <v>29</v>
      </c>
      <c r="I3" s="8" t="s">
        <v>37</v>
      </c>
    </row>
    <row r="4" spans="2:10" x14ac:dyDescent="0.2">
      <c r="B4" s="2" t="s">
        <v>22</v>
      </c>
      <c r="C4" s="2" t="s">
        <v>24</v>
      </c>
      <c r="D4" s="7">
        <v>2883956</v>
      </c>
      <c r="F4" s="9" t="s">
        <v>35</v>
      </c>
      <c r="G4" s="14">
        <f>SUM(D18,D17,D4:D16)</f>
        <v>16850308</v>
      </c>
      <c r="I4" s="15" t="s">
        <v>29</v>
      </c>
      <c r="J4" t="s">
        <v>38</v>
      </c>
    </row>
    <row r="5" spans="2:10" x14ac:dyDescent="0.2">
      <c r="B5" s="2" t="s">
        <v>30</v>
      </c>
      <c r="C5" s="2" t="s">
        <v>24</v>
      </c>
      <c r="D5" s="7">
        <v>1864922</v>
      </c>
      <c r="J5" t="s">
        <v>39</v>
      </c>
    </row>
    <row r="6" spans="2:10" x14ac:dyDescent="0.2">
      <c r="B6" s="2" t="s">
        <v>23</v>
      </c>
      <c r="C6" s="2" t="s">
        <v>24</v>
      </c>
      <c r="D6" s="7">
        <v>961318</v>
      </c>
    </row>
    <row r="7" spans="2:10" x14ac:dyDescent="0.2">
      <c r="B7" s="2" t="s">
        <v>22</v>
      </c>
      <c r="C7" s="2" t="s">
        <v>25</v>
      </c>
      <c r="D7" s="7">
        <v>719636</v>
      </c>
      <c r="F7" s="12" t="s">
        <v>36</v>
      </c>
      <c r="I7" s="15" t="s">
        <v>36</v>
      </c>
      <c r="J7" t="s">
        <v>40</v>
      </c>
    </row>
    <row r="8" spans="2:10" x14ac:dyDescent="0.2">
      <c r="B8" s="2" t="s">
        <v>30</v>
      </c>
      <c r="C8" s="2" t="s">
        <v>25</v>
      </c>
      <c r="D8" s="7">
        <v>239878</v>
      </c>
      <c r="F8" s="9" t="s">
        <v>32</v>
      </c>
      <c r="G8" s="9" t="s">
        <v>35</v>
      </c>
      <c r="J8" t="s">
        <v>41</v>
      </c>
    </row>
    <row r="9" spans="2:10" x14ac:dyDescent="0.2">
      <c r="B9" s="2" t="s">
        <v>23</v>
      </c>
      <c r="C9" s="2" t="s">
        <v>25</v>
      </c>
      <c r="D9" s="7">
        <v>472543</v>
      </c>
      <c r="F9" s="2" t="s">
        <v>22</v>
      </c>
      <c r="G9" s="10">
        <f>SUMIF($B$4:$B$18,F9,$D$4:$D$18)</f>
        <v>6001418</v>
      </c>
      <c r="J9" t="s">
        <v>42</v>
      </c>
    </row>
    <row r="10" spans="2:10" x14ac:dyDescent="0.2">
      <c r="B10" s="2" t="s">
        <v>22</v>
      </c>
      <c r="C10" s="2" t="s">
        <v>26</v>
      </c>
      <c r="D10" s="7">
        <v>901800</v>
      </c>
      <c r="F10" s="2" t="s">
        <v>23</v>
      </c>
      <c r="G10" s="10">
        <f>SUMIF($B$4:$B$18,F10,$D$4:$D$18)</f>
        <v>6495483</v>
      </c>
    </row>
    <row r="11" spans="2:10" x14ac:dyDescent="0.2">
      <c r="B11" s="2" t="s">
        <v>30</v>
      </c>
      <c r="C11" s="2" t="s">
        <v>26</v>
      </c>
      <c r="D11" s="7">
        <v>892782</v>
      </c>
      <c r="F11" s="2" t="s">
        <v>30</v>
      </c>
      <c r="G11" s="10">
        <f>SUMIF($B$4:$B$18,F11,$D$4:$D$18)</f>
        <v>4353407</v>
      </c>
    </row>
    <row r="12" spans="2:10" x14ac:dyDescent="0.2">
      <c r="B12" s="2" t="s">
        <v>23</v>
      </c>
      <c r="C12" s="2" t="s">
        <v>26</v>
      </c>
      <c r="D12" s="7">
        <v>3306600</v>
      </c>
    </row>
    <row r="13" spans="2:10" x14ac:dyDescent="0.2">
      <c r="B13" s="2" t="s">
        <v>22</v>
      </c>
      <c r="C13" s="2" t="s">
        <v>27</v>
      </c>
      <c r="D13" s="7">
        <v>408816</v>
      </c>
    </row>
    <row r="14" spans="2:10" x14ac:dyDescent="0.2">
      <c r="B14" s="2" t="s">
        <v>30</v>
      </c>
      <c r="C14" s="2" t="s">
        <v>27</v>
      </c>
      <c r="D14" s="7">
        <v>809455</v>
      </c>
      <c r="F14" s="12" t="s">
        <v>31</v>
      </c>
      <c r="I14" s="15" t="s">
        <v>31</v>
      </c>
      <c r="J14" t="s">
        <v>43</v>
      </c>
    </row>
    <row r="15" spans="2:10" x14ac:dyDescent="0.2">
      <c r="B15" s="2" t="s">
        <v>23</v>
      </c>
      <c r="C15" s="2" t="s">
        <v>27</v>
      </c>
      <c r="D15" s="7">
        <v>1214183</v>
      </c>
      <c r="F15" s="9" t="s">
        <v>33</v>
      </c>
      <c r="G15" s="13" t="s">
        <v>24</v>
      </c>
      <c r="J15" t="s">
        <v>44</v>
      </c>
    </row>
    <row r="16" spans="2:10" x14ac:dyDescent="0.2">
      <c r="B16" s="2" t="s">
        <v>22</v>
      </c>
      <c r="C16" s="2" t="s">
        <v>28</v>
      </c>
      <c r="D16" s="7">
        <v>1087210</v>
      </c>
      <c r="F16" s="9" t="s">
        <v>32</v>
      </c>
      <c r="G16" s="9" t="s">
        <v>35</v>
      </c>
      <c r="J16" t="s">
        <v>45</v>
      </c>
    </row>
    <row r="17" spans="2:10" x14ac:dyDescent="0.2">
      <c r="B17" s="2" t="s">
        <v>30</v>
      </c>
      <c r="C17" s="2" t="s">
        <v>28</v>
      </c>
      <c r="D17" s="7">
        <v>546370</v>
      </c>
      <c r="F17" s="2" t="s">
        <v>22</v>
      </c>
      <c r="G17" s="7">
        <f>SUMIFS($D$4:$D$18,$B$4:$B$18,F17,$C$4:$C$18,$G$15)</f>
        <v>2883956</v>
      </c>
    </row>
    <row r="18" spans="2:10" x14ac:dyDescent="0.2">
      <c r="B18" s="2" t="s">
        <v>23</v>
      </c>
      <c r="C18" s="2" t="s">
        <v>28</v>
      </c>
      <c r="D18" s="7">
        <v>540839</v>
      </c>
      <c r="F18" s="2" t="s">
        <v>23</v>
      </c>
      <c r="G18" s="7">
        <f t="shared" ref="G18:G19" si="0">SUMIFS($D$4:$D$18,$B$4:$B$18,F18,$C$4:$C$18,$G$15)</f>
        <v>961318</v>
      </c>
    </row>
    <row r="19" spans="2:10" x14ac:dyDescent="0.2">
      <c r="F19" s="2" t="s">
        <v>30</v>
      </c>
      <c r="G19" s="7">
        <f t="shared" si="0"/>
        <v>1864922</v>
      </c>
      <c r="J19" s="16" t="s">
        <v>46</v>
      </c>
    </row>
  </sheetData>
  <autoFilter ref="B3:D3"/>
  <phoneticPr fontId="3" type="noConversion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7"/>
  <sheetViews>
    <sheetView zoomScaleNormal="100" workbookViewId="0">
      <pane ySplit="1" topLeftCell="A2" activePane="bottomLeft" state="frozen"/>
      <selection pane="bottomLeft" activeCell="H19" sqref="H19"/>
    </sheetView>
  </sheetViews>
  <sheetFormatPr defaultRowHeight="14.25" x14ac:dyDescent="0.2"/>
  <cols>
    <col min="1" max="1" width="3.75" customWidth="1"/>
    <col min="2" max="2" width="6.375" customWidth="1"/>
    <col min="3" max="3" width="5.375" customWidth="1"/>
    <col min="4" max="4" width="10.375" customWidth="1"/>
    <col min="5" max="5" width="8" customWidth="1"/>
    <col min="7" max="7" width="3.875" customWidth="1"/>
    <col min="8" max="8" width="33.125" customWidth="1"/>
    <col min="9" max="9" width="6.875" customWidth="1"/>
    <col min="13" max="13" width="68.375" customWidth="1"/>
    <col min="14" max="14" width="25.125" customWidth="1"/>
  </cols>
  <sheetData>
    <row r="1" spans="2:13" ht="26.25" x14ac:dyDescent="0.4">
      <c r="H1" s="35" t="s">
        <v>111</v>
      </c>
    </row>
    <row r="3" spans="2:13" x14ac:dyDescent="0.2">
      <c r="H3" t="s">
        <v>56</v>
      </c>
      <c r="I3" s="17">
        <f>COUNT(B4:F10)</f>
        <v>24</v>
      </c>
      <c r="M3" s="16" t="s">
        <v>63</v>
      </c>
    </row>
    <row r="4" spans="2:13" x14ac:dyDescent="0.2">
      <c r="B4" s="18">
        <v>14</v>
      </c>
      <c r="C4" s="18">
        <v>28</v>
      </c>
      <c r="D4" s="18">
        <v>36</v>
      </c>
      <c r="E4" s="18" t="s">
        <v>51</v>
      </c>
      <c r="F4" s="18">
        <v>2</v>
      </c>
    </row>
    <row r="5" spans="2:13" x14ac:dyDescent="0.2">
      <c r="B5" s="18" t="s">
        <v>47</v>
      </c>
      <c r="C5" s="18"/>
      <c r="D5" s="18">
        <v>43</v>
      </c>
      <c r="E5" s="18">
        <v>57</v>
      </c>
      <c r="F5" s="18">
        <v>85</v>
      </c>
      <c r="H5" t="s">
        <v>57</v>
      </c>
      <c r="I5" s="17">
        <f>COUNTA(B4:F10)</f>
        <v>32</v>
      </c>
      <c r="M5" s="16" t="s">
        <v>64</v>
      </c>
    </row>
    <row r="6" spans="2:13" x14ac:dyDescent="0.2">
      <c r="B6" s="18">
        <v>19</v>
      </c>
      <c r="C6" s="18">
        <v>35</v>
      </c>
      <c r="D6" s="18" t="s">
        <v>49</v>
      </c>
      <c r="E6" s="18" t="s">
        <v>52</v>
      </c>
      <c r="F6" s="18">
        <v>13</v>
      </c>
    </row>
    <row r="7" spans="2:13" x14ac:dyDescent="0.2">
      <c r="B7" s="18">
        <v>23</v>
      </c>
      <c r="C7" s="18">
        <v>56</v>
      </c>
      <c r="D7" s="18">
        <v>14</v>
      </c>
      <c r="E7" s="18">
        <v>10</v>
      </c>
      <c r="F7" s="18" t="s">
        <v>53</v>
      </c>
      <c r="H7" t="s">
        <v>58</v>
      </c>
      <c r="I7" s="17">
        <f>COUNTBLANK(B4:F10)</f>
        <v>3</v>
      </c>
      <c r="M7" s="16" t="s">
        <v>65</v>
      </c>
    </row>
    <row r="8" spans="2:13" x14ac:dyDescent="0.2">
      <c r="B8" s="18" t="s">
        <v>48</v>
      </c>
      <c r="C8" s="18">
        <v>49</v>
      </c>
      <c r="D8" s="18">
        <v>28</v>
      </c>
      <c r="E8" s="18">
        <v>53</v>
      </c>
      <c r="F8" s="18"/>
    </row>
    <row r="9" spans="2:13" x14ac:dyDescent="0.2">
      <c r="B9" s="18">
        <v>65</v>
      </c>
      <c r="C9" s="18">
        <v>8</v>
      </c>
      <c r="D9" s="18" t="s">
        <v>50</v>
      </c>
      <c r="E9" s="18">
        <v>52</v>
      </c>
      <c r="F9" s="18">
        <v>24</v>
      </c>
      <c r="H9" t="s">
        <v>59</v>
      </c>
      <c r="I9" s="17">
        <f>COUNTIFS(B4:F10, "com*")</f>
        <v>3</v>
      </c>
      <c r="J9" t="s">
        <v>62</v>
      </c>
      <c r="M9" s="16" t="s">
        <v>66</v>
      </c>
    </row>
    <row r="10" spans="2:13" x14ac:dyDescent="0.2">
      <c r="B10" s="18">
        <v>66</v>
      </c>
      <c r="C10" s="18"/>
      <c r="D10" s="18">
        <v>51</v>
      </c>
      <c r="E10" s="18">
        <v>38</v>
      </c>
      <c r="F10" s="18" t="s">
        <v>54</v>
      </c>
      <c r="J10" t="s">
        <v>60</v>
      </c>
    </row>
    <row r="11" spans="2:13" x14ac:dyDescent="0.2">
      <c r="J11" t="s">
        <v>61</v>
      </c>
    </row>
    <row r="13" spans="2:13" x14ac:dyDescent="0.2">
      <c r="H13" t="s">
        <v>55</v>
      </c>
      <c r="I13" s="17">
        <f>COUNTIFS(B4:F10, "&gt;50", B4:F10, "&lt;60")</f>
        <v>5</v>
      </c>
      <c r="M13" s="16" t="s">
        <v>70</v>
      </c>
    </row>
    <row r="15" spans="2:13" x14ac:dyDescent="0.2">
      <c r="M15" s="19" t="s">
        <v>67</v>
      </c>
    </row>
    <row r="16" spans="2:13" x14ac:dyDescent="0.2">
      <c r="M16" s="19" t="s">
        <v>68</v>
      </c>
    </row>
    <row r="17" spans="13:13" x14ac:dyDescent="0.2">
      <c r="M17" s="19" t="s">
        <v>69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"/>
  <sheetViews>
    <sheetView workbookViewId="0">
      <pane ySplit="1" topLeftCell="A8" activePane="bottomLeft" state="frozen"/>
      <selection pane="bottomLeft" activeCell="H18" sqref="H18"/>
    </sheetView>
  </sheetViews>
  <sheetFormatPr defaultRowHeight="14.25" x14ac:dyDescent="0.2"/>
  <cols>
    <col min="1" max="1" width="17.75" customWidth="1"/>
    <col min="2" max="2" width="11" customWidth="1"/>
    <col min="3" max="3" width="12.125" customWidth="1"/>
    <col min="4" max="4" width="9.75" bestFit="1" customWidth="1"/>
    <col min="5" max="5" width="9.125" customWidth="1"/>
    <col min="6" max="6" width="12.25" customWidth="1"/>
    <col min="8" max="8" width="12.875" customWidth="1"/>
    <col min="9" max="9" width="11.25" customWidth="1"/>
    <col min="11" max="11" width="11.875" customWidth="1"/>
    <col min="12" max="12" width="5.125" customWidth="1"/>
    <col min="13" max="13" width="11" customWidth="1"/>
    <col min="16" max="16" width="9.125" customWidth="1"/>
  </cols>
  <sheetData>
    <row r="1" spans="1:14" ht="26.25" x14ac:dyDescent="0.4">
      <c r="G1" s="40" t="s">
        <v>163</v>
      </c>
    </row>
    <row r="4" spans="1:14" x14ac:dyDescent="0.2">
      <c r="A4" s="9" t="s">
        <v>71</v>
      </c>
      <c r="B4" s="9" t="s">
        <v>80</v>
      </c>
      <c r="C4" s="9" t="s">
        <v>82</v>
      </c>
      <c r="D4" s="9" t="s">
        <v>83</v>
      </c>
      <c r="E4" s="9" t="s">
        <v>84</v>
      </c>
      <c r="F4" s="9" t="s">
        <v>85</v>
      </c>
      <c r="G4" s="22" t="s">
        <v>91</v>
      </c>
      <c r="H4" s="22" t="s">
        <v>92</v>
      </c>
      <c r="I4" s="22" t="s">
        <v>93</v>
      </c>
      <c r="J4" s="22" t="s">
        <v>94</v>
      </c>
      <c r="K4" s="22" t="s">
        <v>95</v>
      </c>
    </row>
    <row r="5" spans="1:14" x14ac:dyDescent="0.2">
      <c r="A5" s="20" t="s">
        <v>72</v>
      </c>
      <c r="B5" s="20" t="s">
        <v>30</v>
      </c>
      <c r="C5" s="21">
        <v>36569</v>
      </c>
      <c r="D5" s="20" t="s">
        <v>86</v>
      </c>
      <c r="E5" s="20" t="s">
        <v>88</v>
      </c>
      <c r="F5" s="20">
        <v>8.5</v>
      </c>
      <c r="G5" s="2" t="str">
        <f>IF(F5&gt;=7,"Đỗ", "Trượt")</f>
        <v>Đỗ</v>
      </c>
      <c r="H5" s="2" t="str">
        <f ca="1">IF(YEAR(TODAY())-YEAR(C5)&gt;=18, "TT", "Chưa TT")</f>
        <v>TT</v>
      </c>
      <c r="I5" s="2" t="str">
        <f>IF(D5="xinh","yêu","không yêu")</f>
        <v>yêu</v>
      </c>
      <c r="J5" s="2" t="str">
        <f>IF(F5&lt;5,"Kém", IF(F5&lt;7,"TB", IF(F5&lt;8,"Khá","GIỏi")))</f>
        <v>GIỏi</v>
      </c>
      <c r="K5" s="2" t="str">
        <f>IF(AND(E5="tốt",F5&gt;=7,D5="xinh"),"yêu",IF(OR(E5="yêu",E5="trung bình"),"Bạn","không chơi"))</f>
        <v>yêu</v>
      </c>
      <c r="M5" s="36">
        <f ca="1">TODAY()</f>
        <v>44371</v>
      </c>
      <c r="N5" t="s">
        <v>113</v>
      </c>
    </row>
    <row r="6" spans="1:14" x14ac:dyDescent="0.2">
      <c r="A6" s="20" t="s">
        <v>73</v>
      </c>
      <c r="B6" s="20" t="s">
        <v>30</v>
      </c>
      <c r="C6" s="21">
        <v>38007</v>
      </c>
      <c r="D6" s="20" t="s">
        <v>87</v>
      </c>
      <c r="E6" s="20" t="s">
        <v>88</v>
      </c>
      <c r="F6" s="20">
        <v>7</v>
      </c>
      <c r="G6" s="2" t="str">
        <f t="shared" ref="G6:G12" si="0">IF(F6&gt;=7,"Đỗ", "Trượt")</f>
        <v>Đỗ</v>
      </c>
      <c r="H6" s="2" t="str">
        <f t="shared" ref="H6:H12" ca="1" si="1">IF(YEAR(TODAY())-YEAR(C6)&gt;=18, "TT", "Chưa TT")</f>
        <v>Chưa TT</v>
      </c>
      <c r="I6" s="2" t="str">
        <f t="shared" ref="I6:I12" si="2">IF(D6="xinh","yêu","không yêu")</f>
        <v>không yêu</v>
      </c>
      <c r="J6" s="2" t="str">
        <f t="shared" ref="J6:J12" si="3">IF(F6&lt;5,"Kém", IF(F6&lt;7,"TB", IF(F6&lt;8,"Khá","GIỏi")))</f>
        <v>Khá</v>
      </c>
      <c r="K6" s="2" t="str">
        <f t="shared" ref="K6:K12" si="4">IF(AND(E6="tốt",F6&gt;=7,D6="xinh"),"yêu",IF(OR(E6="yêu",E6="trung bình"),"Bạn","không chơi"))</f>
        <v>không chơi</v>
      </c>
      <c r="M6">
        <f>YEAR(C6)</f>
        <v>2004</v>
      </c>
      <c r="N6" t="s">
        <v>112</v>
      </c>
    </row>
    <row r="7" spans="1:14" x14ac:dyDescent="0.2">
      <c r="A7" s="20" t="s">
        <v>74</v>
      </c>
      <c r="B7" s="20" t="s">
        <v>81</v>
      </c>
      <c r="C7" s="21">
        <v>37953</v>
      </c>
      <c r="D7" s="20" t="s">
        <v>86</v>
      </c>
      <c r="E7" s="20" t="s">
        <v>89</v>
      </c>
      <c r="F7" s="20">
        <v>7.5</v>
      </c>
      <c r="G7" s="2" t="str">
        <f t="shared" si="0"/>
        <v>Đỗ</v>
      </c>
      <c r="H7" s="2" t="str">
        <f t="shared" ca="1" si="1"/>
        <v>TT</v>
      </c>
      <c r="I7" s="2" t="str">
        <f t="shared" si="2"/>
        <v>yêu</v>
      </c>
      <c r="J7" s="2" t="str">
        <f t="shared" si="3"/>
        <v>Khá</v>
      </c>
      <c r="K7" s="2" t="str">
        <f t="shared" si="4"/>
        <v>không chơi</v>
      </c>
    </row>
    <row r="8" spans="1:14" x14ac:dyDescent="0.2">
      <c r="A8" s="20" t="s">
        <v>75</v>
      </c>
      <c r="B8" s="20" t="s">
        <v>30</v>
      </c>
      <c r="C8" s="21">
        <v>39513</v>
      </c>
      <c r="D8" s="20" t="s">
        <v>87</v>
      </c>
      <c r="E8" s="20" t="s">
        <v>90</v>
      </c>
      <c r="F8" s="20">
        <v>8.5</v>
      </c>
      <c r="G8" s="2" t="str">
        <f t="shared" si="0"/>
        <v>Đỗ</v>
      </c>
      <c r="H8" s="2" t="str">
        <f t="shared" ca="1" si="1"/>
        <v>Chưa TT</v>
      </c>
      <c r="I8" s="2" t="str">
        <f t="shared" si="2"/>
        <v>không yêu</v>
      </c>
      <c r="J8" s="2" t="str">
        <f t="shared" si="3"/>
        <v>GIỏi</v>
      </c>
      <c r="K8" s="2" t="str">
        <f t="shared" si="4"/>
        <v>Bạn</v>
      </c>
      <c r="N8" t="s">
        <v>114</v>
      </c>
    </row>
    <row r="9" spans="1:14" x14ac:dyDescent="0.2">
      <c r="A9" s="20" t="s">
        <v>76</v>
      </c>
      <c r="B9" s="20" t="s">
        <v>81</v>
      </c>
      <c r="C9" s="21">
        <v>41251</v>
      </c>
      <c r="D9" s="20" t="s">
        <v>87</v>
      </c>
      <c r="E9" s="20" t="s">
        <v>90</v>
      </c>
      <c r="F9" s="20">
        <v>7</v>
      </c>
      <c r="G9" s="2" t="str">
        <f t="shared" si="0"/>
        <v>Đỗ</v>
      </c>
      <c r="H9" s="2" t="str">
        <f t="shared" ca="1" si="1"/>
        <v>Chưa TT</v>
      </c>
      <c r="I9" s="2" t="str">
        <f t="shared" si="2"/>
        <v>không yêu</v>
      </c>
      <c r="J9" s="2" t="str">
        <f t="shared" si="3"/>
        <v>Khá</v>
      </c>
      <c r="K9" s="2" t="str">
        <f t="shared" si="4"/>
        <v>Bạn</v>
      </c>
      <c r="N9" t="s">
        <v>117</v>
      </c>
    </row>
    <row r="10" spans="1:14" x14ac:dyDescent="0.2">
      <c r="A10" s="20" t="s">
        <v>77</v>
      </c>
      <c r="B10" s="20" t="s">
        <v>30</v>
      </c>
      <c r="C10" s="21">
        <v>38735</v>
      </c>
      <c r="D10" s="20" t="s">
        <v>86</v>
      </c>
      <c r="E10" s="20" t="s">
        <v>89</v>
      </c>
      <c r="F10" s="20">
        <v>6</v>
      </c>
      <c r="G10" s="2" t="str">
        <f t="shared" si="0"/>
        <v>Trượt</v>
      </c>
      <c r="H10" s="2" t="str">
        <f t="shared" ca="1" si="1"/>
        <v>Chưa TT</v>
      </c>
      <c r="I10" s="2" t="str">
        <f t="shared" si="2"/>
        <v>yêu</v>
      </c>
      <c r="J10" s="2" t="str">
        <f t="shared" si="3"/>
        <v>TB</v>
      </c>
      <c r="K10" s="2" t="str">
        <f t="shared" si="4"/>
        <v>không chơi</v>
      </c>
    </row>
    <row r="11" spans="1:14" x14ac:dyDescent="0.2">
      <c r="A11" s="20" t="s">
        <v>78</v>
      </c>
      <c r="B11" s="20" t="s">
        <v>30</v>
      </c>
      <c r="C11" s="21">
        <v>32970</v>
      </c>
      <c r="D11" s="20" t="s">
        <v>86</v>
      </c>
      <c r="E11" s="20" t="s">
        <v>88</v>
      </c>
      <c r="F11" s="20">
        <v>6</v>
      </c>
      <c r="G11" s="2" t="str">
        <f t="shared" si="0"/>
        <v>Trượt</v>
      </c>
      <c r="H11" s="2" t="str">
        <f t="shared" ca="1" si="1"/>
        <v>TT</v>
      </c>
      <c r="I11" s="2" t="str">
        <f t="shared" si="2"/>
        <v>yêu</v>
      </c>
      <c r="J11" s="2" t="str">
        <f t="shared" si="3"/>
        <v>TB</v>
      </c>
      <c r="K11" s="2" t="str">
        <f t="shared" si="4"/>
        <v>không chơi</v>
      </c>
      <c r="N11" t="s">
        <v>115</v>
      </c>
    </row>
    <row r="12" spans="1:14" x14ac:dyDescent="0.2">
      <c r="A12" s="20" t="s">
        <v>79</v>
      </c>
      <c r="B12" s="20" t="s">
        <v>81</v>
      </c>
      <c r="C12" s="21">
        <v>34884</v>
      </c>
      <c r="D12" s="20" t="s">
        <v>87</v>
      </c>
      <c r="E12" s="20" t="s">
        <v>88</v>
      </c>
      <c r="F12" s="20">
        <v>9.5</v>
      </c>
      <c r="G12" s="2" t="str">
        <f t="shared" si="0"/>
        <v>Đỗ</v>
      </c>
      <c r="H12" s="2" t="str">
        <f t="shared" ca="1" si="1"/>
        <v>TT</v>
      </c>
      <c r="I12" s="2" t="str">
        <f t="shared" si="2"/>
        <v>không yêu</v>
      </c>
      <c r="J12" s="2" t="str">
        <f t="shared" si="3"/>
        <v>GIỏi</v>
      </c>
      <c r="K12" s="2" t="str">
        <f t="shared" si="4"/>
        <v>không chơi</v>
      </c>
      <c r="N12" t="s">
        <v>116</v>
      </c>
    </row>
    <row r="13" spans="1:14" s="23" customFormat="1" ht="15" thickBot="1" x14ac:dyDescent="0.25">
      <c r="A13" s="24"/>
      <c r="B13" s="24"/>
      <c r="C13" s="25"/>
      <c r="D13" s="24"/>
      <c r="E13" s="24"/>
      <c r="F13" s="24"/>
      <c r="G13" s="24"/>
      <c r="H13" s="24"/>
      <c r="I13" s="24"/>
      <c r="J13" s="24"/>
      <c r="K13" s="24"/>
    </row>
    <row r="14" spans="1:14" x14ac:dyDescent="0.2">
      <c r="A14" s="31" t="s">
        <v>101</v>
      </c>
      <c r="B14" s="67" t="s">
        <v>96</v>
      </c>
      <c r="C14" s="68"/>
      <c r="D14" s="68"/>
      <c r="E14" s="69"/>
      <c r="F14" s="32" t="s">
        <v>6</v>
      </c>
    </row>
    <row r="15" spans="1:14" x14ac:dyDescent="0.2">
      <c r="A15" s="26" t="s">
        <v>97</v>
      </c>
      <c r="B15" s="70" t="s">
        <v>98</v>
      </c>
      <c r="C15" s="71"/>
      <c r="D15" s="71"/>
      <c r="E15" s="72"/>
      <c r="F15" s="27" t="s">
        <v>107</v>
      </c>
    </row>
    <row r="16" spans="1:14" x14ac:dyDescent="0.2">
      <c r="A16" s="26" t="s">
        <v>92</v>
      </c>
      <c r="B16" s="70" t="s">
        <v>103</v>
      </c>
      <c r="C16" s="71"/>
      <c r="D16" s="71"/>
      <c r="E16" s="72"/>
      <c r="F16" s="27" t="s">
        <v>107</v>
      </c>
      <c r="H16" s="29"/>
    </row>
    <row r="17" spans="1:6" x14ac:dyDescent="0.2">
      <c r="A17" s="26" t="s">
        <v>102</v>
      </c>
      <c r="B17" s="70" t="s">
        <v>99</v>
      </c>
      <c r="C17" s="71"/>
      <c r="D17" s="71"/>
      <c r="E17" s="72"/>
      <c r="F17" s="27" t="s">
        <v>107</v>
      </c>
    </row>
    <row r="18" spans="1:6" ht="30.75" customHeight="1" x14ac:dyDescent="0.2">
      <c r="A18" s="28" t="s">
        <v>104</v>
      </c>
      <c r="B18" s="73" t="s">
        <v>100</v>
      </c>
      <c r="C18" s="74"/>
      <c r="D18" s="74"/>
      <c r="E18" s="75"/>
      <c r="F18" s="34" t="s">
        <v>108</v>
      </c>
    </row>
    <row r="19" spans="1:6" ht="57" customHeight="1" thickBot="1" x14ac:dyDescent="0.25">
      <c r="A19" s="30" t="s">
        <v>105</v>
      </c>
      <c r="B19" s="64" t="s">
        <v>106</v>
      </c>
      <c r="C19" s="65"/>
      <c r="D19" s="65"/>
      <c r="E19" s="66"/>
      <c r="F19" s="33" t="s">
        <v>109</v>
      </c>
    </row>
    <row r="20" spans="1:6" x14ac:dyDescent="0.2">
      <c r="E20" s="23"/>
    </row>
  </sheetData>
  <mergeCells count="6">
    <mergeCell ref="B19:E19"/>
    <mergeCell ref="B14:E14"/>
    <mergeCell ref="B15:E15"/>
    <mergeCell ref="B16:E16"/>
    <mergeCell ref="B17:E17"/>
    <mergeCell ref="B18:E18"/>
  </mergeCells>
  <phoneticPr fontId="3" type="noConversion"/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zoomScale="115" zoomScaleNormal="115" workbookViewId="0">
      <pane ySplit="1" topLeftCell="A2" activePane="bottomLeft" state="frozen"/>
      <selection pane="bottomLeft" activeCell="J6" sqref="J6"/>
    </sheetView>
  </sheetViews>
  <sheetFormatPr defaultRowHeight="14.25" x14ac:dyDescent="0.2"/>
  <cols>
    <col min="1" max="1" width="3.875" customWidth="1"/>
    <col min="2" max="2" width="18.625" customWidth="1"/>
    <col min="3" max="3" width="18.25" customWidth="1"/>
    <col min="4" max="4" width="24.875" customWidth="1"/>
    <col min="5" max="5" width="19.25" customWidth="1"/>
    <col min="6" max="6" width="18.625" customWidth="1"/>
    <col min="7" max="7" width="8.625" customWidth="1"/>
  </cols>
  <sheetData>
    <row r="1" spans="2:7" ht="26.25" x14ac:dyDescent="0.4">
      <c r="D1" s="40" t="s">
        <v>162</v>
      </c>
    </row>
    <row r="3" spans="2:7" x14ac:dyDescent="0.2">
      <c r="C3" s="16" t="s">
        <v>129</v>
      </c>
      <c r="D3" s="16" t="s">
        <v>130</v>
      </c>
      <c r="E3" s="16" t="s">
        <v>131</v>
      </c>
      <c r="F3" s="16" t="s">
        <v>132</v>
      </c>
      <c r="G3" s="16" t="s">
        <v>133</v>
      </c>
    </row>
    <row r="4" spans="2:7" x14ac:dyDescent="0.2">
      <c r="B4" s="37" t="s">
        <v>71</v>
      </c>
      <c r="C4" s="37" t="s">
        <v>124</v>
      </c>
      <c r="D4" s="37" t="s">
        <v>125</v>
      </c>
      <c r="E4" s="37" t="s">
        <v>126</v>
      </c>
      <c r="F4" s="37" t="s">
        <v>127</v>
      </c>
      <c r="G4" s="37" t="s">
        <v>128</v>
      </c>
    </row>
    <row r="5" spans="2:7" x14ac:dyDescent="0.2">
      <c r="B5" s="2" t="s">
        <v>118</v>
      </c>
      <c r="C5" s="2" t="str">
        <f>TRIM(B5)</f>
        <v>nguyễn Văn ban</v>
      </c>
      <c r="D5" s="2" t="str">
        <f>PROPER(C5)</f>
        <v>Nguyễn Văn Ban</v>
      </c>
      <c r="E5" s="2" t="str">
        <f>UPPER(C5)</f>
        <v>NGUYỄN VĂN BAN</v>
      </c>
      <c r="F5" s="2" t="str">
        <f>LOWER(C5)</f>
        <v>nguyễn văn ban</v>
      </c>
      <c r="G5" s="2">
        <f>LEN(C5)</f>
        <v>14</v>
      </c>
    </row>
    <row r="6" spans="2:7" x14ac:dyDescent="0.2">
      <c r="B6" s="2" t="s">
        <v>119</v>
      </c>
      <c r="C6" s="2" t="str">
        <f t="shared" ref="C6:C10" si="0">TRIM(B6)</f>
        <v>Nguyễn duy dương</v>
      </c>
      <c r="D6" s="2" t="str">
        <f t="shared" ref="D6:D10" si="1">PROPER(C6)</f>
        <v>Nguyễn Duy Dương</v>
      </c>
      <c r="E6" s="2" t="str">
        <f t="shared" ref="E6:E10" si="2">UPPER(C6)</f>
        <v>NGUYỄN DUY DƯƠNG</v>
      </c>
      <c r="F6" s="2" t="str">
        <f t="shared" ref="F6:F10" si="3">LOWER(C6)</f>
        <v>nguyễn duy dương</v>
      </c>
      <c r="G6" s="2">
        <f t="shared" ref="G6:G10" si="4">LEN(C6)</f>
        <v>16</v>
      </c>
    </row>
    <row r="7" spans="2:7" x14ac:dyDescent="0.2">
      <c r="B7" s="2" t="s">
        <v>120</v>
      </c>
      <c r="C7" s="2" t="str">
        <f t="shared" si="0"/>
        <v>Hoàng quốc Bảo</v>
      </c>
      <c r="D7" s="2" t="str">
        <f t="shared" si="1"/>
        <v>Hoàng Quốc Bảo</v>
      </c>
      <c r="E7" s="2" t="str">
        <f t="shared" si="2"/>
        <v>HOÀNG QUỐC BẢO</v>
      </c>
      <c r="F7" s="2" t="str">
        <f t="shared" si="3"/>
        <v>hoàng quốc bảo</v>
      </c>
      <c r="G7" s="2">
        <f t="shared" si="4"/>
        <v>14</v>
      </c>
    </row>
    <row r="8" spans="2:7" x14ac:dyDescent="0.2">
      <c r="B8" s="2" t="s">
        <v>121</v>
      </c>
      <c r="C8" s="2" t="str">
        <f t="shared" si="0"/>
        <v>Đỗ quốC việt</v>
      </c>
      <c r="D8" s="2" t="str">
        <f t="shared" si="1"/>
        <v>Đỗ Quốc Việt</v>
      </c>
      <c r="E8" s="2" t="str">
        <f t="shared" si="2"/>
        <v>ĐỖ QUỐC VIỆT</v>
      </c>
      <c r="F8" s="2" t="str">
        <f t="shared" si="3"/>
        <v>đỗ quốc việt</v>
      </c>
      <c r="G8" s="2">
        <f t="shared" si="4"/>
        <v>12</v>
      </c>
    </row>
    <row r="9" spans="2:7" x14ac:dyDescent="0.2">
      <c r="B9" s="2" t="s">
        <v>122</v>
      </c>
      <c r="C9" s="2" t="str">
        <f t="shared" si="0"/>
        <v>Hoàng BẢO tri</v>
      </c>
      <c r="D9" s="2" t="str">
        <f t="shared" si="1"/>
        <v>Hoàng Bảo Tri</v>
      </c>
      <c r="E9" s="2" t="str">
        <f t="shared" si="2"/>
        <v>HOÀNG BẢO TRI</v>
      </c>
      <c r="F9" s="2" t="str">
        <f t="shared" si="3"/>
        <v>hoàng bảo tri</v>
      </c>
      <c r="G9" s="2">
        <f t="shared" si="4"/>
        <v>13</v>
      </c>
    </row>
    <row r="10" spans="2:7" x14ac:dyDescent="0.2">
      <c r="B10" s="2" t="s">
        <v>123</v>
      </c>
      <c r="C10" s="2" t="str">
        <f t="shared" si="0"/>
        <v>Bùi ĐĂNG khoa</v>
      </c>
      <c r="D10" s="2" t="str">
        <f t="shared" si="1"/>
        <v>Bùi Đăng Khoa</v>
      </c>
      <c r="E10" s="2" t="str">
        <f t="shared" si="2"/>
        <v>BÙI ĐĂNG KHOA</v>
      </c>
      <c r="F10" s="2" t="str">
        <f t="shared" si="3"/>
        <v>bùi đăng khoa</v>
      </c>
      <c r="G10" s="2">
        <f t="shared" si="4"/>
        <v>13</v>
      </c>
    </row>
    <row r="12" spans="2:7" x14ac:dyDescent="0.2">
      <c r="B12" s="38" t="s">
        <v>134</v>
      </c>
    </row>
    <row r="13" spans="2:7" ht="15" x14ac:dyDescent="0.25">
      <c r="C13" t="str">
        <f>LEFT(B12,2)</f>
        <v>Gà</v>
      </c>
      <c r="D13" s="16" t="s">
        <v>135</v>
      </c>
      <c r="E13" t="s">
        <v>148</v>
      </c>
    </row>
    <row r="14" spans="2:7" ht="15" x14ac:dyDescent="0.25">
      <c r="C14" t="str">
        <f>RIGHT(B12,4)</f>
        <v>2020</v>
      </c>
      <c r="D14" s="16" t="s">
        <v>136</v>
      </c>
      <c r="E14" t="s">
        <v>149</v>
      </c>
    </row>
    <row r="15" spans="2:7" ht="15" x14ac:dyDescent="0.25">
      <c r="C15" t="str">
        <f>MID(B12,4,5)</f>
        <v>Excel</v>
      </c>
      <c r="D15" s="16" t="s">
        <v>137</v>
      </c>
      <c r="E15" t="s">
        <v>150</v>
      </c>
    </row>
    <row r="16" spans="2:7" ht="15" x14ac:dyDescent="0.25">
      <c r="C16" t="str">
        <f>REPLACE(B12,4,5,"Word")</f>
        <v>Gà Word 2020</v>
      </c>
      <c r="D16" s="16" t="s">
        <v>139</v>
      </c>
      <c r="E16" s="39" t="s">
        <v>161</v>
      </c>
    </row>
    <row r="17" spans="3:8" ht="15" x14ac:dyDescent="0.25">
      <c r="C17" t="str">
        <f>SUBSTITUTE(B12,"Excel","word")</f>
        <v>Gà word 2020</v>
      </c>
      <c r="D17" s="16" t="s">
        <v>159</v>
      </c>
      <c r="E17" t="s">
        <v>151</v>
      </c>
    </row>
    <row r="18" spans="3:8" ht="15" x14ac:dyDescent="0.25">
      <c r="C18" t="str">
        <f>REPT(B12,2)</f>
        <v>Gà Excel 2020Gà Excel 2020</v>
      </c>
      <c r="D18" s="16" t="s">
        <v>138</v>
      </c>
      <c r="E18" t="s">
        <v>152</v>
      </c>
    </row>
    <row r="19" spans="3:8" ht="15" x14ac:dyDescent="0.25">
      <c r="C19">
        <f>FIND("Excel",B12)</f>
        <v>4</v>
      </c>
      <c r="D19" s="76" t="s">
        <v>147</v>
      </c>
      <c r="E19" s="39" t="s">
        <v>160</v>
      </c>
      <c r="H19" s="19" t="s">
        <v>143</v>
      </c>
    </row>
    <row r="20" spans="3:8" ht="15" x14ac:dyDescent="0.25">
      <c r="C20">
        <f>SEARCH("excel",B12)</f>
        <v>4</v>
      </c>
      <c r="D20" s="76"/>
      <c r="E20" t="s">
        <v>153</v>
      </c>
      <c r="H20" s="19" t="s">
        <v>144</v>
      </c>
    </row>
    <row r="21" spans="3:8" ht="15" x14ac:dyDescent="0.25">
      <c r="C21" t="str">
        <f>TEXT(0.95,"#.00%")</f>
        <v>95.00%</v>
      </c>
      <c r="D21" s="16" t="s">
        <v>145</v>
      </c>
      <c r="E21" t="s">
        <v>154</v>
      </c>
    </row>
    <row r="22" spans="3:8" ht="15" x14ac:dyDescent="0.25">
      <c r="C22">
        <f>VALUE(C14)</f>
        <v>2020</v>
      </c>
      <c r="D22" s="16" t="s">
        <v>142</v>
      </c>
      <c r="E22" t="s">
        <v>155</v>
      </c>
    </row>
    <row r="23" spans="3:8" ht="15" x14ac:dyDescent="0.25">
      <c r="C23" t="b">
        <f>EXACT(C14,C22)</f>
        <v>1</v>
      </c>
      <c r="D23" s="16" t="s">
        <v>141</v>
      </c>
      <c r="E23" t="s">
        <v>156</v>
      </c>
      <c r="H23" s="19" t="s">
        <v>146</v>
      </c>
    </row>
    <row r="24" spans="3:8" ht="15" x14ac:dyDescent="0.25">
      <c r="C24" t="str">
        <f>CONCATENATE(C13," ",C15)</f>
        <v>Gà Excel</v>
      </c>
      <c r="D24" s="16" t="s">
        <v>140</v>
      </c>
      <c r="E24" t="s">
        <v>157</v>
      </c>
    </row>
    <row r="25" spans="3:8" ht="15" x14ac:dyDescent="0.25">
      <c r="E25" t="s">
        <v>158</v>
      </c>
    </row>
  </sheetData>
  <mergeCells count="1">
    <mergeCell ref="D19:D20"/>
  </mergeCells>
  <pageMargins left="0.7" right="0.7" top="0.75" bottom="0.75" header="0.3" footer="0.3"/>
  <pageSetup orientation="portrait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7"/>
  <sheetViews>
    <sheetView topLeftCell="A10" workbookViewId="0">
      <selection activeCell="H41" sqref="H41"/>
    </sheetView>
  </sheetViews>
  <sheetFormatPr defaultRowHeight="16.5" x14ac:dyDescent="0.25"/>
  <cols>
    <col min="1" max="1" width="9" style="42"/>
    <col min="2" max="2" width="17.625" style="42" customWidth="1"/>
    <col min="3" max="3" width="16" style="42" customWidth="1"/>
    <col min="4" max="4" width="17.625" style="42" customWidth="1"/>
    <col min="5" max="5" width="16" style="42" customWidth="1"/>
    <col min="6" max="6" width="14.375" style="42" customWidth="1"/>
    <col min="7" max="7" width="13.625" style="42" customWidth="1"/>
    <col min="8" max="8" width="21.5" style="42" customWidth="1"/>
    <col min="9" max="9" width="17.875" style="42" customWidth="1"/>
    <col min="10" max="10" width="16" style="42" customWidth="1"/>
    <col min="11" max="11" width="9.625" style="42" bestFit="1" customWidth="1"/>
    <col min="12" max="16384" width="9" style="42"/>
  </cols>
  <sheetData>
    <row r="2" spans="2:11" x14ac:dyDescent="0.25">
      <c r="B2" s="41" t="s">
        <v>181</v>
      </c>
      <c r="I2" s="41" t="s">
        <v>181</v>
      </c>
    </row>
    <row r="3" spans="2:11" x14ac:dyDescent="0.25">
      <c r="B3" s="43" t="s">
        <v>165</v>
      </c>
      <c r="C3" s="43" t="s">
        <v>164</v>
      </c>
      <c r="D3" s="43" t="s">
        <v>166</v>
      </c>
      <c r="E3" s="43" t="s">
        <v>180</v>
      </c>
      <c r="F3" s="43" t="s">
        <v>167</v>
      </c>
      <c r="I3" s="43" t="s">
        <v>164</v>
      </c>
      <c r="J3" s="43" t="s">
        <v>166</v>
      </c>
      <c r="K3" s="43" t="s">
        <v>167</v>
      </c>
    </row>
    <row r="4" spans="2:11" x14ac:dyDescent="0.25">
      <c r="B4" s="44" t="s">
        <v>172</v>
      </c>
      <c r="C4" s="44" t="s">
        <v>168</v>
      </c>
      <c r="D4" s="45" t="s">
        <v>175</v>
      </c>
      <c r="E4" s="46">
        <v>38667</v>
      </c>
      <c r="F4" s="47">
        <v>10000</v>
      </c>
      <c r="I4" s="42" t="s">
        <v>170</v>
      </c>
      <c r="J4" s="42" t="str">
        <f>VLOOKUP(I4,$C$3:$F$8,2,0)</f>
        <v>0829769844</v>
      </c>
      <c r="K4" s="48">
        <f>VLOOKUP(I4,$C$3:$F$8,4,0)</f>
        <v>9500</v>
      </c>
    </row>
    <row r="5" spans="2:11" x14ac:dyDescent="0.25">
      <c r="B5" s="44" t="s">
        <v>173</v>
      </c>
      <c r="C5" s="44" t="s">
        <v>183</v>
      </c>
      <c r="D5" s="45" t="s">
        <v>176</v>
      </c>
      <c r="E5" s="46">
        <v>39670</v>
      </c>
      <c r="F5" s="47">
        <v>8000</v>
      </c>
    </row>
    <row r="6" spans="2:11" x14ac:dyDescent="0.25">
      <c r="B6" s="44" t="s">
        <v>174</v>
      </c>
      <c r="C6" s="44" t="s">
        <v>169</v>
      </c>
      <c r="D6" s="45" t="s">
        <v>177</v>
      </c>
      <c r="E6" s="46">
        <v>41458</v>
      </c>
      <c r="F6" s="47">
        <v>12000</v>
      </c>
    </row>
    <row r="7" spans="2:11" x14ac:dyDescent="0.25">
      <c r="B7" s="44" t="s">
        <v>172</v>
      </c>
      <c r="C7" s="44" t="s">
        <v>170</v>
      </c>
      <c r="D7" s="45" t="s">
        <v>178</v>
      </c>
      <c r="E7" s="46">
        <v>41036</v>
      </c>
      <c r="F7" s="47">
        <v>9500</v>
      </c>
    </row>
    <row r="8" spans="2:11" x14ac:dyDescent="0.25">
      <c r="B8" s="44" t="s">
        <v>172</v>
      </c>
      <c r="C8" s="44" t="s">
        <v>171</v>
      </c>
      <c r="D8" s="45" t="s">
        <v>179</v>
      </c>
      <c r="E8" s="46">
        <v>40630</v>
      </c>
      <c r="F8" s="47">
        <v>15000</v>
      </c>
    </row>
    <row r="11" spans="2:11" x14ac:dyDescent="0.25">
      <c r="B11" s="41" t="s">
        <v>182</v>
      </c>
      <c r="I11" s="41" t="s">
        <v>182</v>
      </c>
    </row>
    <row r="12" spans="2:11" x14ac:dyDescent="0.25">
      <c r="B12" s="49" t="s">
        <v>164</v>
      </c>
      <c r="C12" s="50" t="s">
        <v>168</v>
      </c>
      <c r="D12" s="50" t="s">
        <v>183</v>
      </c>
      <c r="E12" s="50" t="s">
        <v>169</v>
      </c>
      <c r="F12" s="50" t="s">
        <v>170</v>
      </c>
      <c r="G12" s="50" t="s">
        <v>171</v>
      </c>
      <c r="I12" s="49" t="s">
        <v>164</v>
      </c>
      <c r="J12" s="43" t="s">
        <v>166</v>
      </c>
      <c r="K12" s="49" t="s">
        <v>167</v>
      </c>
    </row>
    <row r="13" spans="2:11" x14ac:dyDescent="0.25">
      <c r="B13" s="49" t="s">
        <v>165</v>
      </c>
      <c r="C13" s="50" t="s">
        <v>172</v>
      </c>
      <c r="D13" s="50" t="s">
        <v>173</v>
      </c>
      <c r="E13" s="50" t="s">
        <v>174</v>
      </c>
      <c r="F13" s="50" t="s">
        <v>172</v>
      </c>
      <c r="G13" s="50" t="s">
        <v>172</v>
      </c>
      <c r="I13" s="50" t="s">
        <v>183</v>
      </c>
      <c r="J13" s="42" t="str">
        <f>HLOOKUP(I13,$B$12:$G$16,3,0)</f>
        <v>0965421234</v>
      </c>
      <c r="K13" s="48">
        <f>HLOOKUP(I13,B12:$G$16,5,0)</f>
        <v>8000</v>
      </c>
    </row>
    <row r="14" spans="2:11" x14ac:dyDescent="0.25">
      <c r="B14" s="49" t="s">
        <v>166</v>
      </c>
      <c r="C14" s="51" t="s">
        <v>175</v>
      </c>
      <c r="D14" s="51" t="s">
        <v>176</v>
      </c>
      <c r="E14" s="51" t="s">
        <v>177</v>
      </c>
      <c r="F14" s="51" t="s">
        <v>178</v>
      </c>
      <c r="G14" s="51" t="s">
        <v>179</v>
      </c>
    </row>
    <row r="15" spans="2:11" x14ac:dyDescent="0.25">
      <c r="B15" s="49" t="s">
        <v>180</v>
      </c>
      <c r="C15" s="52">
        <v>38667</v>
      </c>
      <c r="D15" s="52">
        <v>39670</v>
      </c>
      <c r="E15" s="52">
        <v>41458</v>
      </c>
      <c r="F15" s="52">
        <v>41036</v>
      </c>
      <c r="G15" s="52">
        <v>40630</v>
      </c>
    </row>
    <row r="16" spans="2:11" x14ac:dyDescent="0.25">
      <c r="B16" s="49" t="s">
        <v>167</v>
      </c>
      <c r="C16" s="53">
        <v>10000</v>
      </c>
      <c r="D16" s="53">
        <v>8000</v>
      </c>
      <c r="E16" s="53">
        <v>12000</v>
      </c>
      <c r="F16" s="53">
        <v>9500</v>
      </c>
      <c r="G16" s="53">
        <v>15000</v>
      </c>
    </row>
    <row r="19" spans="2:13" x14ac:dyDescent="0.25">
      <c r="B19" s="54" t="s">
        <v>210</v>
      </c>
      <c r="I19" s="55" t="s">
        <v>184</v>
      </c>
      <c r="J19" s="55"/>
      <c r="K19" s="55"/>
      <c r="L19" s="55"/>
      <c r="M19" s="55"/>
    </row>
    <row r="20" spans="2:13" x14ac:dyDescent="0.25">
      <c r="B20" s="42" t="s">
        <v>211</v>
      </c>
      <c r="I20" s="55" t="s">
        <v>185</v>
      </c>
      <c r="J20" s="55"/>
      <c r="K20" s="55"/>
      <c r="L20" s="55"/>
      <c r="M20" s="55"/>
    </row>
    <row r="21" spans="2:13" x14ac:dyDescent="0.25">
      <c r="B21" s="42" t="s">
        <v>212</v>
      </c>
      <c r="I21" s="55" t="s">
        <v>186</v>
      </c>
      <c r="J21" s="55"/>
      <c r="K21" s="55"/>
      <c r="L21" s="55"/>
      <c r="M21" s="55"/>
    </row>
    <row r="22" spans="2:13" x14ac:dyDescent="0.25">
      <c r="B22" s="42" t="s">
        <v>213</v>
      </c>
      <c r="I22" s="55" t="s">
        <v>187</v>
      </c>
      <c r="J22" s="55"/>
      <c r="K22" s="55"/>
      <c r="L22" s="55"/>
      <c r="M22" s="55"/>
    </row>
    <row r="23" spans="2:13" x14ac:dyDescent="0.25">
      <c r="B23" s="42" t="s">
        <v>214</v>
      </c>
    </row>
    <row r="25" spans="2:13" x14ac:dyDescent="0.25">
      <c r="B25" s="56" t="s">
        <v>215</v>
      </c>
    </row>
    <row r="31" spans="2:13" x14ac:dyDescent="0.25">
      <c r="B31" s="57" t="s">
        <v>71</v>
      </c>
      <c r="C31" s="58" t="s">
        <v>85</v>
      </c>
      <c r="D31" s="58" t="s">
        <v>195</v>
      </c>
      <c r="F31" s="59" t="s">
        <v>196</v>
      </c>
    </row>
    <row r="32" spans="2:13" x14ac:dyDescent="0.25">
      <c r="B32" s="60" t="s">
        <v>188</v>
      </c>
      <c r="C32" s="61">
        <v>5.9</v>
      </c>
      <c r="D32" s="61" t="str">
        <f>VLOOKUP(C32,$F$32:$H$38,2,1)</f>
        <v>Trung bình</v>
      </c>
      <c r="F32" s="58" t="s">
        <v>85</v>
      </c>
      <c r="G32" s="62" t="s">
        <v>195</v>
      </c>
      <c r="H32" s="62" t="s">
        <v>202</v>
      </c>
    </row>
    <row r="33" spans="2:8" x14ac:dyDescent="0.25">
      <c r="B33" s="60" t="s">
        <v>189</v>
      </c>
      <c r="C33" s="61">
        <v>8.6</v>
      </c>
      <c r="D33" s="61" t="str">
        <f t="shared" ref="D33:D38" si="0">VLOOKUP(C33,$F$32:$H$38,2,1)</f>
        <v>Giỏi</v>
      </c>
      <c r="F33" s="61">
        <v>0</v>
      </c>
      <c r="G33" s="44" t="s">
        <v>197</v>
      </c>
      <c r="H33" s="44" t="s">
        <v>203</v>
      </c>
    </row>
    <row r="34" spans="2:8" x14ac:dyDescent="0.25">
      <c r="B34" s="60" t="s">
        <v>190</v>
      </c>
      <c r="C34" s="61">
        <v>9.1999999999999993</v>
      </c>
      <c r="D34" s="61" t="str">
        <f t="shared" si="0"/>
        <v>Xuất Sắc</v>
      </c>
      <c r="F34" s="61">
        <v>5</v>
      </c>
      <c r="G34" s="44" t="s">
        <v>198</v>
      </c>
      <c r="H34" s="44" t="s">
        <v>204</v>
      </c>
    </row>
    <row r="35" spans="2:8" x14ac:dyDescent="0.25">
      <c r="B35" s="60" t="s">
        <v>191</v>
      </c>
      <c r="C35" s="61">
        <v>9.5</v>
      </c>
      <c r="D35" s="61" t="str">
        <f t="shared" si="0"/>
        <v>Xuất Sắc</v>
      </c>
      <c r="F35" s="61">
        <v>6</v>
      </c>
      <c r="G35" s="44" t="s">
        <v>209</v>
      </c>
      <c r="H35" s="44" t="s">
        <v>205</v>
      </c>
    </row>
    <row r="36" spans="2:8" x14ac:dyDescent="0.25">
      <c r="B36" s="60" t="s">
        <v>192</v>
      </c>
      <c r="C36" s="61">
        <v>3.5</v>
      </c>
      <c r="D36" s="61" t="str">
        <f t="shared" si="0"/>
        <v>Yếu</v>
      </c>
      <c r="F36" s="61">
        <v>7</v>
      </c>
      <c r="G36" s="44" t="s">
        <v>199</v>
      </c>
      <c r="H36" s="44" t="s">
        <v>206</v>
      </c>
    </row>
    <row r="37" spans="2:8" x14ac:dyDescent="0.25">
      <c r="B37" s="60" t="s">
        <v>193</v>
      </c>
      <c r="C37" s="61">
        <v>6.4</v>
      </c>
      <c r="D37" s="61" t="str">
        <f t="shared" si="0"/>
        <v>Trung bình khá</v>
      </c>
      <c r="F37" s="61">
        <v>8</v>
      </c>
      <c r="G37" s="44" t="s">
        <v>200</v>
      </c>
      <c r="H37" s="44" t="s">
        <v>207</v>
      </c>
    </row>
    <row r="38" spans="2:8" x14ac:dyDescent="0.25">
      <c r="B38" s="60" t="s">
        <v>194</v>
      </c>
      <c r="C38" s="61">
        <v>8.6</v>
      </c>
      <c r="D38" s="61" t="str">
        <f t="shared" si="0"/>
        <v>Giỏi</v>
      </c>
      <c r="F38" s="61">
        <v>9</v>
      </c>
      <c r="G38" s="44" t="s">
        <v>201</v>
      </c>
      <c r="H38" s="44" t="s">
        <v>208</v>
      </c>
    </row>
    <row r="46" spans="2:8" x14ac:dyDescent="0.25">
      <c r="B46" s="62" t="s">
        <v>71</v>
      </c>
      <c r="C46" s="58" t="s">
        <v>85</v>
      </c>
      <c r="D46" s="62" t="s">
        <v>195</v>
      </c>
    </row>
    <row r="47" spans="2:8" x14ac:dyDescent="0.25">
      <c r="B47" s="44" t="s">
        <v>188</v>
      </c>
      <c r="C47" s="44"/>
      <c r="D47" s="44"/>
    </row>
  </sheetData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64"/>
  <sheetViews>
    <sheetView tabSelected="1" topLeftCell="A34" zoomScaleNormal="100" workbookViewId="0">
      <selection activeCell="K50" sqref="K50"/>
    </sheetView>
  </sheetViews>
  <sheetFormatPr defaultRowHeight="14.25" x14ac:dyDescent="0.2"/>
  <cols>
    <col min="1" max="1" width="2.375" customWidth="1"/>
    <col min="2" max="2" width="9.875" customWidth="1"/>
    <col min="3" max="3" width="10.5" customWidth="1"/>
    <col min="6" max="6" width="9.625" customWidth="1"/>
    <col min="8" max="8" width="11.875" customWidth="1"/>
    <col min="9" max="9" width="10" customWidth="1"/>
    <col min="10" max="10" width="8" customWidth="1"/>
    <col min="11" max="11" width="8.5" customWidth="1"/>
  </cols>
  <sheetData>
    <row r="2" spans="2:12" ht="15" x14ac:dyDescent="0.25">
      <c r="G2" s="81" t="s">
        <v>223</v>
      </c>
    </row>
    <row r="3" spans="2:12" x14ac:dyDescent="0.2">
      <c r="B3" s="78" t="s">
        <v>216</v>
      </c>
      <c r="C3" s="78" t="s">
        <v>33</v>
      </c>
      <c r="D3" s="78" t="s">
        <v>220</v>
      </c>
      <c r="E3" s="78" t="s">
        <v>221</v>
      </c>
      <c r="G3" s="79" t="s">
        <v>222</v>
      </c>
      <c r="H3" s="82">
        <f>SUMPRODUCT(D4:D15,E4:E15)</f>
        <v>38278</v>
      </c>
      <c r="J3" t="s">
        <v>230</v>
      </c>
    </row>
    <row r="4" spans="2:12" x14ac:dyDescent="0.2">
      <c r="B4" s="77">
        <v>44287</v>
      </c>
      <c r="C4" s="2" t="s">
        <v>217</v>
      </c>
      <c r="D4" s="2">
        <v>171</v>
      </c>
      <c r="E4" s="2">
        <v>29</v>
      </c>
    </row>
    <row r="5" spans="2:12" x14ac:dyDescent="0.2">
      <c r="B5" s="77">
        <v>44287</v>
      </c>
      <c r="C5" s="2" t="s">
        <v>218</v>
      </c>
      <c r="D5" s="2">
        <v>147</v>
      </c>
      <c r="E5" s="2">
        <v>19</v>
      </c>
    </row>
    <row r="6" spans="2:12" ht="15" x14ac:dyDescent="0.25">
      <c r="B6" s="77">
        <v>44287</v>
      </c>
      <c r="C6" s="2" t="s">
        <v>219</v>
      </c>
      <c r="D6" s="2">
        <v>121</v>
      </c>
      <c r="E6" s="2">
        <v>30</v>
      </c>
      <c r="G6" s="81" t="s">
        <v>224</v>
      </c>
    </row>
    <row r="7" spans="2:12" x14ac:dyDescent="0.2">
      <c r="B7" s="77">
        <v>44288</v>
      </c>
      <c r="C7" s="2" t="s">
        <v>217</v>
      </c>
      <c r="D7" s="2">
        <v>133</v>
      </c>
      <c r="E7" s="2">
        <v>23</v>
      </c>
      <c r="H7" t="s">
        <v>217</v>
      </c>
    </row>
    <row r="8" spans="2:12" x14ac:dyDescent="0.2">
      <c r="B8" s="77">
        <v>44288</v>
      </c>
      <c r="C8" s="2" t="s">
        <v>218</v>
      </c>
      <c r="D8" s="2">
        <v>161</v>
      </c>
      <c r="E8" s="2">
        <v>10</v>
      </c>
      <c r="G8" s="79" t="s">
        <v>220</v>
      </c>
      <c r="H8" s="82">
        <f>SUMPRODUCT((C4:C15=H7)*1,D4:D15)</f>
        <v>634</v>
      </c>
    </row>
    <row r="9" spans="2:12" x14ac:dyDescent="0.2">
      <c r="B9" s="77">
        <v>44288</v>
      </c>
      <c r="C9" s="2" t="s">
        <v>219</v>
      </c>
      <c r="D9" s="2">
        <v>148</v>
      </c>
      <c r="E9" s="2">
        <v>21</v>
      </c>
      <c r="G9" s="79" t="s">
        <v>225</v>
      </c>
      <c r="H9" s="82">
        <f>SUMPRODUCT((C4:C15=H7)*1,D4:D15,E4:E15)</f>
        <v>11978</v>
      </c>
      <c r="J9" t="s">
        <v>231</v>
      </c>
    </row>
    <row r="10" spans="2:12" x14ac:dyDescent="0.2">
      <c r="B10" s="77">
        <v>44289</v>
      </c>
      <c r="C10" s="2" t="s">
        <v>217</v>
      </c>
      <c r="D10" s="2">
        <v>149</v>
      </c>
      <c r="E10" s="2">
        <v>12</v>
      </c>
    </row>
    <row r="11" spans="2:12" x14ac:dyDescent="0.2">
      <c r="B11" s="77">
        <v>44289</v>
      </c>
      <c r="C11" s="2" t="s">
        <v>218</v>
      </c>
      <c r="D11" s="2">
        <v>200</v>
      </c>
      <c r="E11" s="2">
        <v>27</v>
      </c>
    </row>
    <row r="12" spans="2:12" ht="15" x14ac:dyDescent="0.25">
      <c r="B12" s="77">
        <v>44289</v>
      </c>
      <c r="C12" s="2" t="s">
        <v>219</v>
      </c>
      <c r="D12" s="2">
        <v>184</v>
      </c>
      <c r="E12" s="2">
        <v>16</v>
      </c>
      <c r="G12" s="81" t="s">
        <v>227</v>
      </c>
    </row>
    <row r="13" spans="2:12" x14ac:dyDescent="0.2">
      <c r="B13" s="77">
        <v>44290</v>
      </c>
      <c r="C13" s="2" t="s">
        <v>217</v>
      </c>
      <c r="D13" s="2">
        <v>181</v>
      </c>
      <c r="E13" s="2">
        <v>12</v>
      </c>
      <c r="H13" t="s">
        <v>217</v>
      </c>
      <c r="I13" s="80" t="s">
        <v>226</v>
      </c>
      <c r="J13" t="s">
        <v>218</v>
      </c>
    </row>
    <row r="14" spans="2:12" x14ac:dyDescent="0.2">
      <c r="B14" s="77">
        <v>44290</v>
      </c>
      <c r="C14" s="2" t="s">
        <v>218</v>
      </c>
      <c r="D14" s="2">
        <v>105</v>
      </c>
      <c r="E14" s="2">
        <v>27</v>
      </c>
      <c r="G14" s="79" t="s">
        <v>220</v>
      </c>
      <c r="H14" s="82">
        <f>SUMPRODUCT(((C4:C15=H13)+(C4:C15=J13))*1,D4:D15)</f>
        <v>1247</v>
      </c>
    </row>
    <row r="15" spans="2:12" x14ac:dyDescent="0.2">
      <c r="B15" s="77">
        <v>44290</v>
      </c>
      <c r="C15" s="2" t="s">
        <v>219</v>
      </c>
      <c r="D15" s="2">
        <v>199</v>
      </c>
      <c r="E15" s="2">
        <v>20</v>
      </c>
      <c r="G15" s="79" t="s">
        <v>225</v>
      </c>
      <c r="H15" s="82">
        <f>SUMPRODUCT(((C4:C15=H13)+(C4:C15=J13))*1,D4:D15,E4:E15)</f>
        <v>24616</v>
      </c>
      <c r="L15" t="s">
        <v>232</v>
      </c>
    </row>
    <row r="18" spans="7:19" ht="15" x14ac:dyDescent="0.25">
      <c r="G18" s="81" t="s">
        <v>228</v>
      </c>
    </row>
    <row r="19" spans="7:19" x14ac:dyDescent="0.2">
      <c r="H19" t="s">
        <v>217</v>
      </c>
      <c r="I19" s="80" t="s">
        <v>226</v>
      </c>
      <c r="J19" t="s">
        <v>218</v>
      </c>
    </row>
    <row r="20" spans="7:19" x14ac:dyDescent="0.2">
      <c r="H20" s="77">
        <v>44289</v>
      </c>
    </row>
    <row r="21" spans="7:19" x14ac:dyDescent="0.2">
      <c r="H21" t="s">
        <v>229</v>
      </c>
      <c r="I21">
        <v>130</v>
      </c>
    </row>
    <row r="22" spans="7:19" x14ac:dyDescent="0.2">
      <c r="G22" s="79" t="s">
        <v>220</v>
      </c>
      <c r="H22" s="17">
        <f>SUMPRODUCT(((C4:C15=H19)+(C4:C15=J19))*(B4:B15=H20)*(D4:D15&gt;I21)*1,D4:D15)</f>
        <v>349</v>
      </c>
    </row>
    <row r="23" spans="7:19" ht="15" x14ac:dyDescent="0.25">
      <c r="G23" s="79" t="s">
        <v>225</v>
      </c>
      <c r="H23" s="82">
        <f>SUMPRODUCT(((C4:C15=H19)+(C4:C15=J19))*(B4:B15=H20)*(D4:D15&gt;I21)*1,D4:D15,E4:E15)</f>
        <v>7188</v>
      </c>
      <c r="L23" t="s">
        <v>233</v>
      </c>
    </row>
    <row r="24" spans="7:19" ht="15" x14ac:dyDescent="0.25">
      <c r="N24" s="19" t="s">
        <v>236</v>
      </c>
      <c r="Q24" s="84" t="s">
        <v>235</v>
      </c>
      <c r="S24" s="83" t="s">
        <v>234</v>
      </c>
    </row>
    <row r="26" spans="7:19" x14ac:dyDescent="0.2">
      <c r="L26" s="16" t="s">
        <v>237</v>
      </c>
    </row>
    <row r="27" spans="7:19" x14ac:dyDescent="0.2">
      <c r="L27" s="16" t="s">
        <v>238</v>
      </c>
    </row>
    <row r="36" spans="2:12" x14ac:dyDescent="0.2">
      <c r="B36" s="93" t="s">
        <v>239</v>
      </c>
      <c r="C36" s="85" t="s">
        <v>247</v>
      </c>
      <c r="D36" s="85" t="s">
        <v>248</v>
      </c>
      <c r="E36" s="85" t="s">
        <v>249</v>
      </c>
      <c r="F36" s="85" t="s">
        <v>248</v>
      </c>
      <c r="G36" s="85" t="s">
        <v>250</v>
      </c>
      <c r="H36" s="85" t="s">
        <v>251</v>
      </c>
      <c r="I36" s="85" t="s">
        <v>252</v>
      </c>
      <c r="J36" s="85" t="s">
        <v>269</v>
      </c>
      <c r="K36" s="85" t="s">
        <v>270</v>
      </c>
      <c r="L36" s="94" t="s">
        <v>271</v>
      </c>
    </row>
    <row r="37" spans="2:12" ht="30.75" customHeight="1" x14ac:dyDescent="0.2">
      <c r="B37" s="89" t="s">
        <v>240</v>
      </c>
      <c r="C37" s="89" t="s">
        <v>216</v>
      </c>
      <c r="D37" s="89" t="s">
        <v>243</v>
      </c>
      <c r="E37" s="89" t="s">
        <v>244</v>
      </c>
      <c r="F37" s="89" t="s">
        <v>244</v>
      </c>
      <c r="G37" s="89" t="s">
        <v>245</v>
      </c>
      <c r="H37" s="90" t="s">
        <v>246</v>
      </c>
      <c r="I37" s="90" t="s">
        <v>253</v>
      </c>
      <c r="J37" s="91" t="s">
        <v>255</v>
      </c>
      <c r="K37" s="91" t="s">
        <v>256</v>
      </c>
      <c r="L37" s="89" t="s">
        <v>257</v>
      </c>
    </row>
    <row r="38" spans="2:12" x14ac:dyDescent="0.2">
      <c r="B38" s="2" t="s">
        <v>241</v>
      </c>
      <c r="C38" s="2"/>
      <c r="D38" s="2"/>
      <c r="E38" s="2"/>
      <c r="F38" s="2"/>
      <c r="G38" s="2"/>
      <c r="H38" s="2"/>
      <c r="I38" s="2"/>
      <c r="J38" s="86" t="s">
        <v>254</v>
      </c>
      <c r="K38" s="2"/>
      <c r="L38" s="2"/>
    </row>
    <row r="39" spans="2:12" x14ac:dyDescent="0.2">
      <c r="B39" s="2" t="s">
        <v>276</v>
      </c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2:12" x14ac:dyDescent="0.2">
      <c r="B40" s="2" t="s">
        <v>277</v>
      </c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2:12" x14ac:dyDescent="0.2">
      <c r="B41" s="2" t="s">
        <v>242</v>
      </c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2:12" x14ac:dyDescent="0.2">
      <c r="B42" s="87">
        <v>44016</v>
      </c>
      <c r="C42" s="2"/>
      <c r="D42" s="2"/>
      <c r="E42" s="2"/>
      <c r="F42" s="2"/>
      <c r="G42" s="2"/>
      <c r="H42" s="2"/>
      <c r="I42" s="2"/>
      <c r="J42" s="2"/>
      <c r="K42" s="2"/>
      <c r="L42" s="2"/>
    </row>
    <row r="46" spans="2:12" x14ac:dyDescent="0.2">
      <c r="B46" s="93" t="s">
        <v>258</v>
      </c>
    </row>
    <row r="47" spans="2:12" ht="27.75" customHeight="1" x14ac:dyDescent="0.2">
      <c r="B47" s="92" t="s">
        <v>259</v>
      </c>
      <c r="C47" s="92" t="s">
        <v>260</v>
      </c>
      <c r="D47" s="92" t="s">
        <v>261</v>
      </c>
      <c r="E47" s="92" t="s">
        <v>262</v>
      </c>
      <c r="F47" s="92" t="s">
        <v>272</v>
      </c>
    </row>
    <row r="48" spans="2:12" x14ac:dyDescent="0.2">
      <c r="B48" s="2" t="s">
        <v>263</v>
      </c>
      <c r="C48" s="2"/>
      <c r="D48" s="2"/>
      <c r="E48" s="2"/>
      <c r="F48" s="2"/>
    </row>
    <row r="49" spans="2:6" x14ac:dyDescent="0.2">
      <c r="B49" s="2" t="s">
        <v>276</v>
      </c>
      <c r="C49" s="2"/>
      <c r="D49" s="2"/>
      <c r="E49" s="2"/>
      <c r="F49" s="2"/>
    </row>
    <row r="50" spans="2:6" x14ac:dyDescent="0.2">
      <c r="B50" s="2" t="s">
        <v>275</v>
      </c>
      <c r="C50" s="2"/>
      <c r="D50" s="2"/>
      <c r="E50" s="2"/>
      <c r="F50" s="2"/>
    </row>
    <row r="51" spans="2:6" x14ac:dyDescent="0.2">
      <c r="B51" s="2" t="s">
        <v>242</v>
      </c>
      <c r="C51" s="2"/>
      <c r="D51" s="2"/>
      <c r="E51" s="2"/>
      <c r="F51" s="2"/>
    </row>
    <row r="52" spans="2:6" x14ac:dyDescent="0.2">
      <c r="B52" s="87">
        <v>44016</v>
      </c>
      <c r="C52" s="2"/>
      <c r="D52" s="2"/>
      <c r="E52" s="2"/>
      <c r="F52" s="2"/>
    </row>
    <row r="57" spans="2:6" x14ac:dyDescent="0.2">
      <c r="B57" s="93" t="s">
        <v>264</v>
      </c>
    </row>
    <row r="58" spans="2:6" x14ac:dyDescent="0.2">
      <c r="B58" s="88" t="s">
        <v>82</v>
      </c>
      <c r="C58" s="88" t="s">
        <v>266</v>
      </c>
      <c r="D58" s="88" t="s">
        <v>267</v>
      </c>
      <c r="E58" s="88" t="s">
        <v>268</v>
      </c>
    </row>
    <row r="59" spans="2:6" x14ac:dyDescent="0.2">
      <c r="B59" s="87">
        <v>34431</v>
      </c>
      <c r="C59" s="2"/>
      <c r="D59" s="2"/>
      <c r="E59" s="2"/>
    </row>
    <row r="60" spans="2:6" x14ac:dyDescent="0.2">
      <c r="B60" s="2" t="s">
        <v>265</v>
      </c>
      <c r="C60" s="2"/>
      <c r="D60" s="2"/>
      <c r="E60" s="2"/>
    </row>
    <row r="61" spans="2:6" x14ac:dyDescent="0.2">
      <c r="B61" s="87">
        <v>38423</v>
      </c>
      <c r="C61" s="2"/>
      <c r="D61" s="2"/>
      <c r="E61" s="2"/>
    </row>
    <row r="62" spans="2:6" x14ac:dyDescent="0.2">
      <c r="B62" s="2" t="s">
        <v>273</v>
      </c>
      <c r="C62" s="2"/>
      <c r="D62" s="2"/>
      <c r="E62" s="2"/>
    </row>
    <row r="63" spans="2:6" x14ac:dyDescent="0.2">
      <c r="B63" s="87" t="s">
        <v>274</v>
      </c>
      <c r="C63" s="2"/>
      <c r="D63" s="2"/>
      <c r="E63" s="2"/>
    </row>
    <row r="64" spans="2:6" x14ac:dyDescent="0.2">
      <c r="B64" s="2"/>
      <c r="C64" s="2"/>
      <c r="D64" s="2"/>
      <c r="E64" s="2"/>
    </row>
  </sheetData>
  <autoFilter ref="B3:E3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Bài 2</vt:lpstr>
      <vt:lpstr>Bài 3</vt:lpstr>
      <vt:lpstr>Bài 4</vt:lpstr>
      <vt:lpstr>Bài 5</vt:lpstr>
      <vt:lpstr>Bài 6</vt:lpstr>
      <vt:lpstr>Bài 7</vt:lpstr>
      <vt:lpstr>Bài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Chelsea</dc:creator>
  <cp:lastModifiedBy>crossover</cp:lastModifiedBy>
  <dcterms:created xsi:type="dcterms:W3CDTF">2021-06-10T09:56:32Z</dcterms:created>
  <dcterms:modified xsi:type="dcterms:W3CDTF">2021-06-24T10:20:44Z</dcterms:modified>
</cp:coreProperties>
</file>