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ản sao của BangDiem" sheetId="1" r:id="rId4"/>
    <sheet state="visible" name="Lists" sheetId="2" r:id="rId5"/>
    <sheet state="visible" name="Projects" sheetId="3" r:id="rId6"/>
    <sheet state="visible" name="GroupPrint" sheetId="4" r:id="rId7"/>
    <sheet state="visible" name="BangDiem" sheetId="5" r:id="rId8"/>
    <sheet state="hidden" name="SoChu" sheetId="6" r:id="rId9"/>
  </sheets>
  <definedNames>
    <definedName hidden="1" localSheetId="1" name="_xlnm._FilterDatabase">Lists!$A$9:$O$51</definedName>
  </definedNames>
  <calcPr/>
</workbook>
</file>

<file path=xl/sharedStrings.xml><?xml version="1.0" encoding="utf-8"?>
<sst xmlns="http://schemas.openxmlformats.org/spreadsheetml/2006/main" count="312" uniqueCount="189">
  <si>
    <t xml:space="preserve">    BỘ GIÁO DỤC &amp; ĐÀO TẠO</t>
  </si>
  <si>
    <t xml:space="preserve">   TRƯỜNG ĐH DUY TÂN</t>
  </si>
  <si>
    <t>1001B</t>
  </si>
  <si>
    <t>Số TC</t>
  </si>
  <si>
    <t>:</t>
  </si>
  <si>
    <t xml:space="preserve">Học kỳ </t>
  </si>
  <si>
    <t>Lần thi</t>
  </si>
  <si>
    <t>STT</t>
  </si>
  <si>
    <t>MSV</t>
  </si>
  <si>
    <t>HỌ VÀ</t>
  </si>
  <si>
    <t>TÊN</t>
  </si>
  <si>
    <t>LỚP MÔN HỌC</t>
  </si>
  <si>
    <t>LỚP SINH HOẠT</t>
  </si>
  <si>
    <t>SỐ 
TỜ</t>
  </si>
  <si>
    <t>KÝ TÊN</t>
  </si>
  <si>
    <t>ĐIỂM THI KTHP</t>
  </si>
  <si>
    <t>GHI CHÚ</t>
  </si>
  <si>
    <t>Đồ án
Cá nhân</t>
  </si>
  <si>
    <t>Đồ án
 nhóm</t>
  </si>
  <si>
    <t>Kiểm Tra Cuối Kỳ</t>
  </si>
  <si>
    <t>CHỮ</t>
  </si>
  <si>
    <t>Số SV vắng:…… Đình chỉ:…….. Tổng số bài:…….. Tổng số tờ:………</t>
  </si>
  <si>
    <t xml:space="preserve">   GIÁM KHẢO 1                                   GIÁM KHẢO 2                                                   TRUNG TÂM KHẢO THÍ</t>
  </si>
  <si>
    <t>TRƯỜNG ĐẠI HỌC DUY TÂN</t>
  </si>
  <si>
    <t>NH: 2023-2024</t>
  </si>
  <si>
    <t>Khoa Công nghệ Phần mềm Việt - Mỹ (CMU)</t>
  </si>
  <si>
    <t>MÔN: INTRODUCTION TO NETWORK &amp; TELECOMMUNICATIONS TECHNOLOGY</t>
  </si>
  <si>
    <t>MÃ MÔN: CMU-CS 252</t>
  </si>
  <si>
    <t>SỐ TC: 3</t>
  </si>
  <si>
    <t xml:space="preserve">HỌC KỲ: </t>
  </si>
  <si>
    <t>II</t>
  </si>
  <si>
    <t>NĂM HỌC: 2023 - 2024</t>
  </si>
  <si>
    <t>LẦN THI: 1</t>
  </si>
  <si>
    <t xml:space="preserve">Lưu ý: Tìm tên và chọn đúng nhóm. 
</t>
  </si>
  <si>
    <t>Tài liệu hướng dẫn tại đây</t>
  </si>
  <si>
    <t>MÃ SV</t>
  </si>
  <si>
    <t>HỌ VÀ TÊN</t>
  </si>
  <si>
    <t>LỚP</t>
  </si>
  <si>
    <t>Điểm thành phần</t>
  </si>
  <si>
    <t>Tổng điểm</t>
  </si>
  <si>
    <t>Điểm chữ</t>
  </si>
  <si>
    <t>Group Number</t>
  </si>
  <si>
    <t>Group Project</t>
  </si>
  <si>
    <t>Ghi chú</t>
  </si>
  <si>
    <t>Đánh giá</t>
  </si>
  <si>
    <t>Câu hỏi</t>
  </si>
  <si>
    <t>Timeliness</t>
  </si>
  <si>
    <t>Quality of documentation</t>
  </si>
  <si>
    <t>Quality of presentation</t>
  </si>
  <si>
    <t>Group collaboration</t>
  </si>
  <si>
    <t>Answer the question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</si>
  <si>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</si>
  <si>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</si>
  <si>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</si>
  <si>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</si>
  <si>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</si>
  <si>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</si>
  <si>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</si>
  <si>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</si>
  <si>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</si>
  <si>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</si>
  <si>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</si>
  <si>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</si>
  <si>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A14</t>
  </si>
  <si>
    <t>A15</t>
  </si>
  <si>
    <t>Ngô Văn Duy</t>
  </si>
  <si>
    <t>Anh</t>
  </si>
  <si>
    <t>CMU-CS 252 BIS</t>
  </si>
  <si>
    <t>Group 5</t>
  </si>
  <si>
    <t>Nguyễn Quang</t>
  </si>
  <si>
    <t>Bảo</t>
  </si>
  <si>
    <t>Group 1</t>
  </si>
  <si>
    <t>Lê Hoàng Phúc</t>
  </si>
  <si>
    <t>Group 2</t>
  </si>
  <si>
    <t>Nguyễn Văn</t>
  </si>
  <si>
    <t>Chinh</t>
  </si>
  <si>
    <t>Group 8</t>
  </si>
  <si>
    <t>Hồ Hải</t>
  </si>
  <si>
    <t>Đăng</t>
  </si>
  <si>
    <t>Group 6</t>
  </si>
  <si>
    <t>Trần Công</t>
  </si>
  <si>
    <t>Danh</t>
  </si>
  <si>
    <t>Group 9</t>
  </si>
  <si>
    <t>Hoàng Tiến</t>
  </si>
  <si>
    <t>Đạt</t>
  </si>
  <si>
    <t>Group 4</t>
  </si>
  <si>
    <t>Huỳnh Tấn</t>
  </si>
  <si>
    <t>Dĩnh</t>
  </si>
  <si>
    <t>Nguyễn Quốc</t>
  </si>
  <si>
    <t>Độ</t>
  </si>
  <si>
    <t>Group 3</t>
  </si>
  <si>
    <t>Nguyễn Tấn</t>
  </si>
  <si>
    <t>Đức</t>
  </si>
  <si>
    <t>Phan Văn</t>
  </si>
  <si>
    <t>Hải</t>
  </si>
  <si>
    <t>Nguyễn Thanh Long</t>
  </si>
  <si>
    <t>Hiền</t>
  </si>
  <si>
    <t>Thái Quốc</t>
  </si>
  <si>
    <t>Hưng</t>
  </si>
  <si>
    <t>Đặng Như Phước</t>
  </si>
  <si>
    <t>Nguyễn Đắc Minh</t>
  </si>
  <si>
    <t>Huy</t>
  </si>
  <si>
    <t>Phan Nhật</t>
  </si>
  <si>
    <t>Group 7</t>
  </si>
  <si>
    <t>Nguyễn Thế</t>
  </si>
  <si>
    <t>Trần Diệu</t>
  </si>
  <si>
    <t>Huyền</t>
  </si>
  <si>
    <t>Khổng Minh</t>
  </si>
  <si>
    <t>Khoa</t>
  </si>
  <si>
    <t>Trần Trung</t>
  </si>
  <si>
    <t>Kiên</t>
  </si>
  <si>
    <t>Hứa Nhật</t>
  </si>
  <si>
    <t>Minh</t>
  </si>
  <si>
    <t>Nguyên</t>
  </si>
  <si>
    <t>Hồ Phạm Đăng</t>
  </si>
  <si>
    <t>Nhân</t>
  </si>
  <si>
    <t>Lê Văn Thành</t>
  </si>
  <si>
    <t>Lê Hồ Đại</t>
  </si>
  <si>
    <t>Phúc</t>
  </si>
  <si>
    <t>Đặng Hồng</t>
  </si>
  <si>
    <t>BL</t>
  </si>
  <si>
    <t>Trần Hữu</t>
  </si>
  <si>
    <t>Đoàn Văn Hoàng</t>
  </si>
  <si>
    <t>Nguyễn Ngọc</t>
  </si>
  <si>
    <t>Nguyễn Minh</t>
  </si>
  <si>
    <t>Quân</t>
  </si>
  <si>
    <t>Nguyễn Duy</t>
  </si>
  <si>
    <t>Quý</t>
  </si>
  <si>
    <t>Thái Đức</t>
  </si>
  <si>
    <t>Thành</t>
  </si>
  <si>
    <t>Ngô Hữu</t>
  </si>
  <si>
    <t>Thuận</t>
  </si>
  <si>
    <t>Nguyễn Lương</t>
  </si>
  <si>
    <t>Tính</t>
  </si>
  <si>
    <t>Nguyễn Thị Huyền</t>
  </si>
  <si>
    <t>Trang</t>
  </si>
  <si>
    <t>Đặng Quang</t>
  </si>
  <si>
    <t>Trường</t>
  </si>
  <si>
    <t>Đặng Ngô Ngọc</t>
  </si>
  <si>
    <t>Việt</t>
  </si>
  <si>
    <t>Nguyễn Công</t>
  </si>
  <si>
    <t>Vinh</t>
  </si>
  <si>
    <t>Đinh Huỳnh</t>
  </si>
  <si>
    <t>Vũ</t>
  </si>
  <si>
    <t>Trương Thị Cẩm</t>
  </si>
  <si>
    <t>Y</t>
  </si>
  <si>
    <t>Giảng viên</t>
  </si>
  <si>
    <t>(Ký ghi rõ họ và tên)</t>
  </si>
  <si>
    <t>Lê Văn Tịnh</t>
  </si>
  <si>
    <t>Project Name</t>
  </si>
  <si>
    <t>Date</t>
  </si>
  <si>
    <t>Project 1: Introduction to VPN (Virtual Private Network)</t>
  </si>
  <si>
    <t>Project 2: Introduction to VLAN (Virtual Local Area Network)</t>
  </si>
  <si>
    <t>Group 10</t>
  </si>
  <si>
    <t>Project 3: Introduction to Communication Satellite</t>
  </si>
  <si>
    <t>Project 4: Introduction to Mobile network</t>
  </si>
  <si>
    <t>Project 5: Introduction to Bluetooth</t>
  </si>
  <si>
    <t>Project 6: Introduction to IoT (Internet of Things)</t>
  </si>
  <si>
    <t>Project 7: Introduction to Cloud Computing</t>
  </si>
  <si>
    <t>Project 8: Introduction to Blockchain Networks</t>
  </si>
  <si>
    <t>Project 9: Introduction to IX (Internet Exchange)</t>
  </si>
  <si>
    <t>Project 10: Introduction to Wireless (Wifi)</t>
  </si>
  <si>
    <t>Lưu ý: Nộp đề tài vào nhóm thư mục trước 3 ngày báo cáo</t>
  </si>
  <si>
    <t>BỘ GIÁO DỤC &amp; ĐÀO TẠO</t>
  </si>
  <si>
    <t>PHIẾU CHẤM ĐIỂM ĐỒ ÁN MÔN HỌC</t>
  </si>
  <si>
    <t>TRƯỜNG ĐH DUY TÂN</t>
  </si>
  <si>
    <t>(Dành Cho Đồ Án Cá Nhân/ Đồ Án Nhóm)</t>
  </si>
  <si>
    <t>I. Tiêu chí đánh giá</t>
  </si>
  <si>
    <t>II. Tên Đề Tài/Dự Án</t>
  </si>
  <si>
    <t>Mã số SV</t>
  </si>
  <si>
    <t>Họ và</t>
  </si>
  <si>
    <t>Tên</t>
  </si>
  <si>
    <t>Lớp</t>
  </si>
  <si>
    <t>Điểm đánh giá</t>
  </si>
  <si>
    <t>Tổng 
điểm</t>
  </si>
  <si>
    <t>Nhóm</t>
  </si>
  <si>
    <t>Tên đề tài</t>
  </si>
  <si>
    <t>TRUNG TÂM KHẢO THÍ</t>
  </si>
  <si>
    <t>-</t>
  </si>
  <si>
    <t>Không</t>
  </si>
  <si>
    <t>Một</t>
  </si>
  <si>
    <t>Hai</t>
  </si>
  <si>
    <t>Ba</t>
  </si>
  <si>
    <t>Bốn</t>
  </si>
  <si>
    <t>Năm</t>
  </si>
  <si>
    <t>Sáu</t>
  </si>
  <si>
    <t>Bảy</t>
  </si>
  <si>
    <t>Tám</t>
  </si>
  <si>
    <t>Chín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</si>
</sst>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39">
    <font>
      <sz val="10.0"/>
      <color rgb="FF000000"/>
      <name val="Arial"/>
      <scheme val="minor"/>
    </font>
    <font>
      <color theme="1"/>
      <name val="Arial"/>
    </font>
    <font>
      <b/>
      <color theme="1"/>
      <name val="&quot;Times New Roman&quot;"/>
    </font>
    <font>
      <b/>
      <sz val="11.0"/>
      <color theme="1"/>
      <name val="&quot;Times New Roman&quot;"/>
    </font>
    <font>
      <b/>
      <sz val="11.0"/>
      <color rgb="FFFFFFFF"/>
      <name val="&quot;Times New Roman&quot;"/>
    </font>
    <font>
      <sz val="9.0"/>
      <color theme="1"/>
      <name val="Arial"/>
    </font>
    <font>
      <b/>
      <sz val="9.0"/>
      <color theme="1"/>
      <name val="&quot;Times New Roman&quot;"/>
    </font>
    <font/>
    <font>
      <b/>
      <sz val="7.0"/>
      <color theme="1"/>
      <name val="&quot;Times New Roman&quot;"/>
    </font>
    <font>
      <color theme="1"/>
      <name val="&quot;Times New Roman&quot;"/>
    </font>
    <font>
      <i/>
      <sz val="11.0"/>
      <color theme="1"/>
      <name val="&quot;Times New Roman&quot;"/>
    </font>
    <font>
      <b/>
      <color rgb="FF000000"/>
      <name val="Calibri"/>
    </font>
    <font>
      <i/>
      <sz val="20.0"/>
      <color rgb="FFFF0000"/>
      <name val="Arial"/>
    </font>
    <font>
      <i/>
      <u/>
      <sz val="20.0"/>
      <color rgb="FF0000FF"/>
      <name val="Arial"/>
    </font>
    <font>
      <b/>
      <sz val="12.0"/>
      <color rgb="FF000000"/>
      <name val="Calibri"/>
    </font>
    <font>
      <sz val="12.0"/>
      <color rgb="FF000000"/>
      <name val="&quot;Times New Roman&quot;"/>
    </font>
    <font>
      <b/>
      <sz val="12.0"/>
      <color rgb="FF000000"/>
      <name val="&quot;Times New Roman&quot;"/>
    </font>
    <font>
      <color rgb="FF000000"/>
      <name val="&quot;Aptos Narrow&quot;"/>
    </font>
    <font>
      <sz val="12.0"/>
      <color rgb="FF000000"/>
      <name val="Calibri"/>
    </font>
    <font>
      <b/>
      <sz val="12.0"/>
      <color rgb="FF333333"/>
      <name val="Quicksand"/>
    </font>
    <font>
      <color theme="1"/>
      <name val="Arial"/>
      <scheme val="minor"/>
    </font>
    <font>
      <sz val="12.0"/>
      <color theme="1"/>
      <name val="&quot;Times New Roman&quot;"/>
    </font>
    <font>
      <b/>
      <sz val="12.0"/>
      <color theme="1"/>
      <name val="&quot;Times New Roman&quot;"/>
    </font>
    <font>
      <b/>
      <sz val="11.0"/>
      <color theme="1"/>
      <name val="Calibri"/>
    </font>
    <font>
      <b/>
      <color theme="1"/>
      <name val="Arial"/>
      <scheme val="minor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i/>
      <color rgb="FFFF0000"/>
      <name val="Arial"/>
      <scheme val="minor"/>
    </font>
    <font>
      <b/>
      <sz val="16.0"/>
      <color theme="1"/>
      <name val="&quot;Times New Roman&quot;"/>
    </font>
    <font>
      <b/>
      <sz val="10.0"/>
      <color theme="1"/>
      <name val="&quot;Times New Roman&quot;"/>
    </font>
    <font>
      <sz val="10.0"/>
      <color theme="1"/>
      <name val="Arial"/>
    </font>
    <font>
      <sz val="10.0"/>
      <color theme="1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C0C0C"/>
      <name val="&quot;Times New Roman&quot;"/>
    </font>
    <font>
      <sz val="12.0"/>
      <color theme="1"/>
      <name val="Arial"/>
    </font>
    <font>
      <b/>
      <sz val="12.0"/>
      <color theme="1"/>
      <name val="Arial"/>
    </font>
    <font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1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5" fillId="0" fontId="7" numFmtId="0" xfId="0" applyBorder="1" applyFont="1"/>
    <xf borderId="6" fillId="0" fontId="7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3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1" fillId="0" fontId="7" numFmtId="0" xfId="0" applyBorder="1" applyFont="1"/>
    <xf borderId="8" fillId="0" fontId="8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right" vertical="bottom"/>
    </xf>
    <xf borderId="10" fillId="0" fontId="9" numFmtId="0" xfId="0" applyAlignment="1" applyBorder="1" applyFont="1">
      <alignment horizontal="right" vertical="bottom"/>
    </xf>
    <xf borderId="10" fillId="0" fontId="9" numFmtId="0" xfId="0" applyAlignment="1" applyBorder="1" applyFont="1">
      <alignment horizontal="left" vertical="bottom"/>
    </xf>
    <xf borderId="10" fillId="0" fontId="9" numFmtId="0" xfId="0" applyAlignment="1" applyBorder="1" applyFont="1">
      <alignment vertical="bottom"/>
    </xf>
    <xf borderId="10" fillId="0" fontId="1" numFmtId="164" xfId="0" applyAlignment="1" applyBorder="1" applyFont="1" applyNumberFormat="1">
      <alignment vertical="bottom"/>
    </xf>
    <xf borderId="10" fillId="0" fontId="9" numFmtId="164" xfId="0" applyAlignment="1" applyBorder="1" applyFont="1" applyNumberFormat="1">
      <alignment horizontal="right" vertical="bottom"/>
    </xf>
    <xf borderId="10" fillId="0" fontId="9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8" fillId="0" fontId="9" numFmtId="0" xfId="0" applyAlignment="1" applyBorder="1" applyFont="1">
      <alignment horizontal="right" vertical="bottom"/>
    </xf>
    <xf borderId="8" fillId="0" fontId="9" numFmtId="0" xfId="0" applyAlignment="1" applyBorder="1" applyFont="1">
      <alignment horizontal="left" vertical="bottom"/>
    </xf>
    <xf borderId="8" fillId="0" fontId="9" numFmtId="0" xfId="0" applyAlignment="1" applyBorder="1" applyFont="1">
      <alignment vertical="bottom"/>
    </xf>
    <xf borderId="8" fillId="0" fontId="1" numFmtId="164" xfId="0" applyAlignment="1" applyBorder="1" applyFont="1" applyNumberFormat="1">
      <alignment vertical="bottom"/>
    </xf>
    <xf borderId="8" fillId="0" fontId="9" numFmtId="164" xfId="0" applyAlignment="1" applyBorder="1" applyFont="1" applyNumberFormat="1">
      <alignment horizontal="right" vertical="bottom"/>
    </xf>
    <xf borderId="8" fillId="0" fontId="9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horizontal="center" readingOrder="0" vertical="bottom"/>
    </xf>
    <xf borderId="0" fillId="2" fontId="1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2" fillId="0" fontId="14" numFmtId="0" xfId="0" applyAlignment="1" applyBorder="1" applyFont="1">
      <alignment horizontal="center" readingOrder="0" vertical="center"/>
    </xf>
    <xf borderId="12" fillId="0" fontId="14" numFmtId="0" xfId="0" applyAlignment="1" applyBorder="1" applyFont="1">
      <alignment horizontal="center" readingOrder="0" vertical="center"/>
    </xf>
    <xf borderId="13" fillId="0" fontId="14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readingOrder="0" shrinkToFit="0" vertical="center" wrapText="1"/>
    </xf>
    <xf borderId="2" fillId="3" fontId="14" numFmtId="0" xfId="0" applyAlignment="1" applyBorder="1" applyFill="1" applyFont="1">
      <alignment horizontal="center" readingOrder="0" vertical="center"/>
    </xf>
    <xf borderId="2" fillId="2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15" fillId="0" fontId="7" numFmtId="0" xfId="0" applyBorder="1" applyFont="1"/>
    <xf borderId="16" fillId="0" fontId="7" numFmtId="0" xfId="0" applyBorder="1" applyFont="1"/>
    <xf borderId="17" fillId="0" fontId="7" numFmtId="0" xfId="0" applyBorder="1" applyFont="1"/>
    <xf borderId="14" fillId="0" fontId="15" numFmtId="0" xfId="0" applyAlignment="1" applyBorder="1" applyFont="1">
      <alignment readingOrder="0" vertical="bottom"/>
    </xf>
    <xf borderId="15" fillId="0" fontId="14" numFmtId="0" xfId="0" applyAlignment="1" applyBorder="1" applyFont="1">
      <alignment horizontal="center" readingOrder="0" vertical="center"/>
    </xf>
    <xf borderId="18" fillId="0" fontId="7" numFmtId="0" xfId="0" applyBorder="1" applyFont="1"/>
    <xf borderId="14" fillId="0" fontId="16" numFmtId="9" xfId="0" applyAlignment="1" applyBorder="1" applyFont="1" applyNumberFormat="1">
      <alignment horizontal="center" readingOrder="0" shrinkToFit="0" vertical="bottom" wrapText="0"/>
    </xf>
    <xf borderId="7" fillId="0" fontId="14" numFmtId="0" xfId="0" applyAlignment="1" applyBorder="1" applyFont="1">
      <alignment horizontal="center" readingOrder="0" vertical="center"/>
    </xf>
    <xf borderId="14" fillId="0" fontId="17" numFmtId="0" xfId="0" applyAlignment="1" applyBorder="1" applyFont="1">
      <alignment horizontal="center" readingOrder="0" vertical="bottom"/>
    </xf>
    <xf borderId="14" fillId="0" fontId="17" numFmtId="0" xfId="0" applyAlignment="1" applyBorder="1" applyFont="1">
      <alignment horizontal="left" readingOrder="0" vertical="bottom"/>
    </xf>
    <xf borderId="14" fillId="0" fontId="17" numFmtId="0" xfId="0" applyAlignment="1" applyBorder="1" applyFont="1">
      <alignment readingOrder="0" vertical="bottom"/>
    </xf>
    <xf borderId="14" fillId="0" fontId="14" numFmtId="0" xfId="0" applyAlignment="1" applyBorder="1" applyFont="1">
      <alignment readingOrder="0" vertical="bottom"/>
    </xf>
    <xf borderId="14" fillId="0" fontId="18" numFmtId="0" xfId="0" applyAlignment="1" applyBorder="1" applyFont="1">
      <alignment vertical="bottom"/>
    </xf>
    <xf borderId="14" fillId="2" fontId="19" numFmtId="0" xfId="0" applyAlignment="1" applyBorder="1" applyFont="1">
      <alignment readingOrder="0"/>
    </xf>
    <xf borderId="14" fillId="0" fontId="18" numFmtId="0" xfId="0" applyAlignment="1" applyBorder="1" applyFont="1">
      <alignment readingOrder="0" vertical="bottom"/>
    </xf>
    <xf borderId="14" fillId="0" fontId="18" numFmtId="164" xfId="0" applyAlignment="1" applyBorder="1" applyFont="1" applyNumberFormat="1">
      <alignment vertical="bottom"/>
    </xf>
    <xf borderId="0" fillId="0" fontId="20" numFmtId="0" xfId="0" applyAlignment="1" applyFont="1">
      <alignment readingOrder="0"/>
    </xf>
    <xf borderId="14" fillId="0" fontId="20" numFmtId="0" xfId="0" applyBorder="1" applyFont="1"/>
    <xf borderId="14" fillId="0" fontId="18" numFmtId="0" xfId="0" applyAlignment="1" applyBorder="1" applyFont="1">
      <alignment horizontal="left" readingOrder="0" vertical="bottom"/>
    </xf>
    <xf borderId="0" fillId="0" fontId="20" numFmtId="0" xfId="0" applyFont="1"/>
    <xf borderId="14" fillId="0" fontId="18" numFmtId="0" xfId="0" applyAlignment="1" applyBorder="1" applyFont="1">
      <alignment horizontal="center" readingOrder="0" vertical="bottom"/>
    </xf>
    <xf borderId="14" fillId="0" fontId="18" numFmtId="0" xfId="0" applyAlignment="1" applyBorder="1" applyFont="1">
      <alignment horizontal="right" readingOrder="0" vertical="bottom"/>
    </xf>
    <xf borderId="0" fillId="0" fontId="2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  <xf borderId="14" fillId="0" fontId="23" numFmtId="0" xfId="0" applyAlignment="1" applyBorder="1" applyFont="1">
      <alignment horizontal="center" readingOrder="0" vertical="bottom"/>
    </xf>
    <xf borderId="14" fillId="0" fontId="23" numFmtId="0" xfId="0" applyAlignment="1" applyBorder="1" applyFont="1">
      <alignment horizontal="center" vertical="bottom"/>
    </xf>
    <xf borderId="14" fillId="0" fontId="24" numFmtId="0" xfId="0" applyAlignment="1" applyBorder="1" applyFont="1">
      <alignment horizontal="center" readingOrder="0"/>
    </xf>
    <xf borderId="14" fillId="0" fontId="25" numFmtId="0" xfId="0" applyAlignment="1" applyBorder="1" applyFont="1">
      <alignment readingOrder="0" vertical="bottom"/>
    </xf>
    <xf borderId="14" fillId="0" fontId="26" numFmtId="0" xfId="0" applyAlignment="1" applyBorder="1" applyFont="1">
      <alignment vertical="bottom"/>
    </xf>
    <xf borderId="14" fillId="2" fontId="5" numFmtId="165" xfId="0" applyAlignment="1" applyBorder="1" applyFont="1" applyNumberFormat="1">
      <alignment horizontal="right" readingOrder="0" vertical="bottom"/>
    </xf>
    <xf borderId="14" fillId="0" fontId="27" numFmtId="0" xfId="0" applyAlignment="1" applyBorder="1" applyFont="1">
      <alignment readingOrder="0" vertical="bottom"/>
    </xf>
    <xf borderId="0" fillId="0" fontId="24" numFmtId="0" xfId="0" applyAlignment="1" applyFont="1">
      <alignment readingOrder="0"/>
    </xf>
    <xf borderId="14" fillId="0" fontId="20" numFmtId="165" xfId="0" applyAlignment="1" applyBorder="1" applyFont="1" applyNumberFormat="1">
      <alignment readingOrder="0"/>
    </xf>
    <xf borderId="0" fillId="0" fontId="27" numFmtId="0" xfId="0" applyAlignment="1" applyFont="1">
      <alignment readingOrder="0" vertical="bottom"/>
    </xf>
    <xf borderId="0" fillId="0" fontId="28" numFmtId="0" xfId="0" applyAlignment="1" applyFont="1">
      <alignment readingOrder="0"/>
    </xf>
    <xf borderId="0" fillId="0" fontId="29" numFmtId="0" xfId="0" applyAlignment="1" applyFont="1">
      <alignment horizontal="center" vertical="bottom"/>
    </xf>
    <xf borderId="0" fillId="0" fontId="30" numFmtId="0" xfId="0" applyAlignment="1" applyFont="1">
      <alignment shrinkToFit="0" vertical="bottom" wrapText="0"/>
    </xf>
    <xf borderId="0" fillId="0" fontId="30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32" numFmtId="0" xfId="0" applyFont="1"/>
    <xf borderId="0" fillId="0" fontId="1" numFmtId="4" xfId="0" applyAlignment="1" applyFont="1" applyNumberFormat="1">
      <alignment vertical="bottom"/>
    </xf>
    <xf borderId="1" fillId="0" fontId="33" numFmtId="0" xfId="0" applyAlignment="1" applyBorder="1" applyFont="1">
      <alignment shrinkToFit="0" vertical="bottom" wrapText="0"/>
    </xf>
    <xf borderId="1" fillId="0" fontId="34" numFmtId="0" xfId="0" applyAlignment="1" applyBorder="1" applyFont="1">
      <alignment vertical="bottom"/>
    </xf>
    <xf borderId="7" fillId="0" fontId="34" numFmtId="0" xfId="0" applyAlignment="1" applyBorder="1" applyFont="1">
      <alignment horizontal="right" vertical="bottom"/>
    </xf>
    <xf borderId="1" fillId="0" fontId="34" numFmtId="0" xfId="0" applyAlignment="1" applyBorder="1" applyFont="1">
      <alignment shrinkToFit="0" vertical="bottom" wrapText="1"/>
    </xf>
    <xf borderId="14" fillId="0" fontId="34" numFmtId="9" xfId="0" applyAlignment="1" applyBorder="1" applyFont="1" applyNumberFormat="1">
      <alignment shrinkToFit="0" vertical="bottom" wrapText="1"/>
    </xf>
    <xf borderId="0" fillId="0" fontId="1" numFmtId="9" xfId="0" applyAlignment="1" applyFont="1" applyNumberFormat="1">
      <alignment vertical="bottom"/>
    </xf>
    <xf borderId="0" fillId="0" fontId="35" numFmtId="0" xfId="0" applyAlignment="1" applyFont="1">
      <alignment shrinkToFit="0" vertical="bottom" wrapText="0"/>
    </xf>
    <xf borderId="0" fillId="0" fontId="36" numFmtId="0" xfId="0" applyAlignment="1" applyFont="1">
      <alignment vertical="bottom"/>
    </xf>
    <xf borderId="0" fillId="0" fontId="37" numFmtId="0" xfId="0" applyAlignment="1" applyFont="1">
      <alignment readingOrder="0" vertical="bottom"/>
    </xf>
    <xf borderId="2" fillId="0" fontId="22" numFmtId="0" xfId="0" applyAlignment="1" applyBorder="1" applyFont="1">
      <alignment vertical="center"/>
    </xf>
    <xf borderId="2" fillId="0" fontId="22" numFmtId="0" xfId="0" applyAlignment="1" applyBorder="1" applyFont="1">
      <alignment horizontal="center" vertical="center"/>
    </xf>
    <xf borderId="13" fillId="0" fontId="22" numFmtId="4" xfId="0" applyAlignment="1" applyBorder="1" applyFont="1" applyNumberFormat="1">
      <alignment horizontal="center" vertical="center"/>
    </xf>
    <xf borderId="2" fillId="0" fontId="22" numFmtId="0" xfId="0" applyAlignment="1" applyBorder="1" applyFont="1">
      <alignment horizontal="center" shrinkToFit="0" wrapText="1"/>
    </xf>
    <xf borderId="2" fillId="0" fontId="22" numFmtId="0" xfId="0" applyAlignment="1" applyBorder="1" applyFont="1">
      <alignment horizontal="center" readingOrder="0" vertical="center"/>
    </xf>
    <xf borderId="14" fillId="0" fontId="22" numFmtId="3" xfId="0" applyAlignment="1" applyBorder="1" applyFont="1" applyNumberFormat="1">
      <alignment horizontal="center" vertical="center"/>
    </xf>
    <xf borderId="14" fillId="0" fontId="21" numFmtId="0" xfId="0" applyAlignment="1" applyBorder="1" applyFont="1">
      <alignment horizontal="right" vertical="bottom"/>
    </xf>
    <xf borderId="14" fillId="0" fontId="21" numFmtId="0" xfId="0" applyAlignment="1" applyBorder="1" applyFont="1">
      <alignment horizontal="center" shrinkToFit="0" vertical="bottom" wrapText="1"/>
    </xf>
    <xf borderId="14" fillId="0" fontId="21" numFmtId="0" xfId="0" applyAlignment="1" applyBorder="1" applyFont="1">
      <alignment shrinkToFit="0" vertical="bottom" wrapText="1"/>
    </xf>
    <xf borderId="14" fillId="0" fontId="21" numFmtId="0" xfId="0" applyAlignment="1" applyBorder="1" applyFont="1">
      <alignment horizontal="right" shrinkToFit="0" wrapText="0"/>
    </xf>
    <xf borderId="14" fillId="0" fontId="36" numFmtId="164" xfId="0" applyAlignment="1" applyBorder="1" applyFont="1" applyNumberFormat="1">
      <alignment vertical="bottom"/>
    </xf>
    <xf borderId="14" fillId="0" fontId="36" numFmtId="0" xfId="0" applyAlignment="1" applyBorder="1" applyFont="1">
      <alignment vertical="bottom"/>
    </xf>
    <xf borderId="14" fillId="0" fontId="21" numFmtId="0" xfId="0" applyAlignment="1" applyBorder="1" applyFont="1">
      <alignment horizontal="right"/>
    </xf>
    <xf borderId="14" fillId="0" fontId="21" numFmtId="0" xfId="0" applyBorder="1" applyFont="1"/>
    <xf borderId="0" fillId="0" fontId="38" numFmtId="0" xfId="0" applyAlignment="1" applyFont="1">
      <alignment vertical="bottom"/>
    </xf>
    <xf borderId="0" fillId="0" fontId="38" numFmtId="0" xfId="0" applyAlignment="1" applyFont="1">
      <alignment shrinkToFit="0" vertical="bottom" wrapText="0"/>
    </xf>
    <xf borderId="0" fillId="0" fontId="34" numFmtId="0" xfId="0" applyAlignment="1" applyFont="1">
      <alignment horizontal="center" readingOrder="0"/>
    </xf>
    <xf borderId="0" fillId="0" fontId="34" numFmtId="0" xfId="0" applyAlignment="1" applyFont="1">
      <alignment horizontal="center"/>
    </xf>
    <xf borderId="0" fillId="0" fontId="38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wB1UeY07EiS9uqI9GdobXozb8g9PMCEyKkLMGg_ERX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0.88"/>
    <col customWidth="1" min="3" max="3" width="15.25"/>
    <col customWidth="1" min="4" max="4" width="7.38"/>
    <col customWidth="1" min="5" max="5" width="9.63"/>
    <col customWidth="1" min="6" max="6" width="6.0"/>
    <col customWidth="1" min="7" max="7" width="3.63"/>
    <col customWidth="1" min="8" max="8" width="8.0"/>
    <col customWidth="1" min="9" max="9" width="4.38"/>
    <col customWidth="1" min="10" max="10" width="4.5"/>
    <col customWidth="1" min="11" max="11" width="5.25"/>
    <col customWidth="1" min="12" max="12" width="8.5"/>
    <col customWidth="1" min="13" max="13" width="6.13"/>
    <col customWidth="1" min="14" max="14" width="1.25"/>
    <col customWidth="1" min="15" max="15" width="2.13"/>
  </cols>
  <sheetData>
    <row r="1">
      <c r="A1" s="1"/>
      <c r="B1" s="2" t="s">
        <v>0</v>
      </c>
      <c r="D1" s="3" t="str">
        <f>"DANH SÁCH SINH VIÊN * "&amp;Lists!P2</f>
        <v>DANH SÁCH SINH VIÊN * NH: 2023-2024</v>
      </c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1</v>
      </c>
      <c r="D2" s="5" t="s">
        <v>2</v>
      </c>
      <c r="E2" s="6" t="str">
        <f>"KHỐI "&amp;Lists!E4</f>
        <v>KHỐI LỚP: CMU-CS 252 BIS</v>
      </c>
      <c r="M2" s="7" t="s">
        <v>3</v>
      </c>
      <c r="N2" s="8" t="s">
        <v>4</v>
      </c>
      <c r="O2" s="8">
        <f>Lists!P3</f>
        <v>3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9"/>
      <c r="B3" s="10" t="str">
        <f>GroupPrint!D3&amp;" * "&amp;GroupPrint!M3</f>
        <v>MÔN: INTRODUCTION TO NETWORK &amp; TELECOMMUNICATIONS TECHNOLOGY * MÃ MÔN: CMU-CS 252</v>
      </c>
      <c r="M3" s="7" t="s">
        <v>5</v>
      </c>
      <c r="N3" s="7" t="s">
        <v>4</v>
      </c>
      <c r="O3" s="11" t="str">
        <f>Lists!L4</f>
        <v>II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M4" s="7" t="s">
        <v>6</v>
      </c>
      <c r="N4" s="7" t="s">
        <v>4</v>
      </c>
      <c r="O4" s="7">
        <f>Lists!P4</f>
        <v>1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3" t="s">
        <v>7</v>
      </c>
      <c r="B6" s="14" t="s">
        <v>8</v>
      </c>
      <c r="C6" s="15" t="s">
        <v>9</v>
      </c>
      <c r="D6" s="16" t="s">
        <v>10</v>
      </c>
      <c r="E6" s="14" t="s">
        <v>11</v>
      </c>
      <c r="F6" s="14" t="s">
        <v>12</v>
      </c>
      <c r="G6" s="14" t="s">
        <v>13</v>
      </c>
      <c r="H6" s="14" t="s">
        <v>14</v>
      </c>
      <c r="I6" s="17" t="s">
        <v>15</v>
      </c>
      <c r="J6" s="18"/>
      <c r="K6" s="18"/>
      <c r="L6" s="19"/>
      <c r="M6" s="20" t="s">
        <v>16</v>
      </c>
      <c r="N6" s="21"/>
      <c r="O6" s="22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3"/>
      <c r="B7" s="24"/>
      <c r="C7" s="25"/>
      <c r="D7" s="24"/>
      <c r="E7" s="24"/>
      <c r="F7" s="24"/>
      <c r="G7" s="24"/>
      <c r="H7" s="24"/>
      <c r="I7" s="26" t="s">
        <v>17</v>
      </c>
      <c r="J7" s="26" t="s">
        <v>18</v>
      </c>
      <c r="K7" s="26" t="s">
        <v>19</v>
      </c>
      <c r="L7" s="27" t="s">
        <v>20</v>
      </c>
      <c r="M7" s="25"/>
      <c r="N7" s="25"/>
      <c r="O7" s="24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8">
        <f>Lists!A10</f>
        <v>1</v>
      </c>
      <c r="B8" s="29">
        <f>Lists!B10</f>
        <v>29211164800</v>
      </c>
      <c r="C8" s="30" t="str">
        <f>Lists!C10</f>
        <v>Ngô Văn Duy</v>
      </c>
      <c r="D8" s="30" t="str">
        <f>Lists!D10</f>
        <v>Anh</v>
      </c>
      <c r="E8" s="29" t="str">
        <f>Lists!E10</f>
        <v>CMU-CS 252 BIS</v>
      </c>
      <c r="F8" s="31"/>
      <c r="G8" s="31"/>
      <c r="H8" s="31"/>
      <c r="I8" s="32"/>
      <c r="J8" s="33"/>
      <c r="K8" s="32"/>
      <c r="L8" s="34"/>
      <c r="M8" s="35"/>
      <c r="N8" s="35"/>
      <c r="O8" s="36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8">
        <f>Lists!A11</f>
        <v>2</v>
      </c>
      <c r="B9" s="29">
        <f>Lists!B11</f>
        <v>29211158850</v>
      </c>
      <c r="C9" s="30" t="str">
        <f>Lists!C11</f>
        <v>Nguyễn Quang</v>
      </c>
      <c r="D9" s="30" t="str">
        <f>Lists!D11</f>
        <v>Bảo</v>
      </c>
      <c r="E9" s="29" t="str">
        <f>Lists!E11</f>
        <v>CMU-CS 252 BIS</v>
      </c>
      <c r="F9" s="31"/>
      <c r="G9" s="31"/>
      <c r="H9" s="31"/>
      <c r="I9" s="32"/>
      <c r="J9" s="33"/>
      <c r="K9" s="32"/>
      <c r="L9" s="34"/>
      <c r="M9" s="35"/>
      <c r="N9" s="35"/>
      <c r="O9" s="36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28">
        <f>Lists!A12</f>
        <v>3</v>
      </c>
      <c r="B10" s="29">
        <f>Lists!B12</f>
        <v>29211555903</v>
      </c>
      <c r="C10" s="30" t="str">
        <f>Lists!C12</f>
        <v>Lê Hoàng Phúc</v>
      </c>
      <c r="D10" s="30" t="str">
        <f>Lists!D12</f>
        <v>Bảo</v>
      </c>
      <c r="E10" s="29" t="str">
        <f>Lists!E12</f>
        <v>CMU-CS 252 BIS</v>
      </c>
      <c r="F10" s="31"/>
      <c r="G10" s="31"/>
      <c r="H10" s="31"/>
      <c r="I10" s="32"/>
      <c r="J10" s="33"/>
      <c r="K10" s="32"/>
      <c r="L10" s="34"/>
      <c r="M10" s="35"/>
      <c r="N10" s="35"/>
      <c r="O10" s="36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8">
        <f>Lists!A13</f>
        <v>4</v>
      </c>
      <c r="B11" s="29">
        <f>Lists!B13</f>
        <v>29211165254</v>
      </c>
      <c r="C11" s="30" t="str">
        <f>Lists!C13</f>
        <v>Nguyễn Văn</v>
      </c>
      <c r="D11" s="30" t="str">
        <f>Lists!D13</f>
        <v>Chinh</v>
      </c>
      <c r="E11" s="29" t="str">
        <f>Lists!E13</f>
        <v>CMU-CS 252 BIS</v>
      </c>
      <c r="F11" s="31"/>
      <c r="G11" s="31"/>
      <c r="H11" s="31"/>
      <c r="I11" s="32"/>
      <c r="J11" s="33"/>
      <c r="K11" s="32"/>
      <c r="L11" s="34"/>
      <c r="M11" s="35"/>
      <c r="N11" s="35"/>
      <c r="O11" s="36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8">
        <f>Lists!A14</f>
        <v>5</v>
      </c>
      <c r="B12" s="29">
        <f>Lists!B14</f>
        <v>29211152578</v>
      </c>
      <c r="C12" s="30" t="str">
        <f>Lists!C14</f>
        <v>Hồ Hải</v>
      </c>
      <c r="D12" s="30" t="str">
        <f>Lists!D14</f>
        <v>Đăng</v>
      </c>
      <c r="E12" s="29" t="str">
        <f>Lists!E14</f>
        <v>CMU-CS 252 BIS</v>
      </c>
      <c r="F12" s="31"/>
      <c r="G12" s="31"/>
      <c r="H12" s="31"/>
      <c r="I12" s="32"/>
      <c r="J12" s="33"/>
      <c r="K12" s="32"/>
      <c r="L12" s="34"/>
      <c r="M12" s="35"/>
      <c r="N12" s="35"/>
      <c r="O12" s="36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28">
        <f>Lists!A15</f>
        <v>6</v>
      </c>
      <c r="B13" s="29">
        <f>Lists!B15</f>
        <v>29211158800</v>
      </c>
      <c r="C13" s="30" t="str">
        <f>Lists!C15</f>
        <v>Trần Công</v>
      </c>
      <c r="D13" s="30" t="str">
        <f>Lists!D15</f>
        <v>Danh</v>
      </c>
      <c r="E13" s="29" t="str">
        <f>Lists!E15</f>
        <v>CMU-CS 252 BIS</v>
      </c>
      <c r="F13" s="31"/>
      <c r="G13" s="31"/>
      <c r="H13" s="31"/>
      <c r="I13" s="32"/>
      <c r="J13" s="33"/>
      <c r="K13" s="32"/>
      <c r="L13" s="34"/>
      <c r="M13" s="35"/>
      <c r="N13" s="35"/>
      <c r="O13" s="36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8">
        <f>Lists!A16</f>
        <v>7</v>
      </c>
      <c r="B14" s="29">
        <f>Lists!B16</f>
        <v>29211164797</v>
      </c>
      <c r="C14" s="30" t="str">
        <f>Lists!C16</f>
        <v>Hoàng Tiến</v>
      </c>
      <c r="D14" s="30" t="str">
        <f>Lists!D16</f>
        <v>Đạt</v>
      </c>
      <c r="E14" s="29" t="str">
        <f>Lists!E16</f>
        <v>CMU-CS 252 BIS</v>
      </c>
      <c r="F14" s="31"/>
      <c r="G14" s="31"/>
      <c r="H14" s="31"/>
      <c r="I14" s="32"/>
      <c r="J14" s="33"/>
      <c r="K14" s="32"/>
      <c r="L14" s="34"/>
      <c r="M14" s="35"/>
      <c r="N14" s="35"/>
      <c r="O14" s="36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8">
        <f>Lists!A17</f>
        <v>8</v>
      </c>
      <c r="B15" s="29">
        <f>Lists!B17</f>
        <v>29219052500</v>
      </c>
      <c r="C15" s="30" t="str">
        <f>Lists!C17</f>
        <v>Huỳnh Tấn</v>
      </c>
      <c r="D15" s="30" t="str">
        <f>Lists!D17</f>
        <v>Dĩnh</v>
      </c>
      <c r="E15" s="29" t="str">
        <f>Lists!E17</f>
        <v>CMU-CS 252 BIS</v>
      </c>
      <c r="F15" s="31"/>
      <c r="G15" s="31"/>
      <c r="H15" s="31"/>
      <c r="I15" s="32"/>
      <c r="J15" s="33"/>
      <c r="K15" s="32"/>
      <c r="L15" s="34"/>
      <c r="M15" s="35"/>
      <c r="N15" s="35"/>
      <c r="O15" s="36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28">
        <f>Lists!A18</f>
        <v>9</v>
      </c>
      <c r="B16" s="29">
        <f>Lists!B18</f>
        <v>29211156881</v>
      </c>
      <c r="C16" s="30" t="str">
        <f>Lists!C18</f>
        <v>Nguyễn Quốc</v>
      </c>
      <c r="D16" s="30" t="str">
        <f>Lists!D18</f>
        <v>Độ</v>
      </c>
      <c r="E16" s="29" t="str">
        <f>Lists!E18</f>
        <v>CMU-CS 252 BIS</v>
      </c>
      <c r="F16" s="31"/>
      <c r="G16" s="31"/>
      <c r="H16" s="31"/>
      <c r="I16" s="32"/>
      <c r="J16" s="33"/>
      <c r="K16" s="32"/>
      <c r="L16" s="34"/>
      <c r="M16" s="35"/>
      <c r="N16" s="35"/>
      <c r="O16" s="36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28">
        <f>Lists!A19</f>
        <v>10</v>
      </c>
      <c r="B17" s="29">
        <f>Lists!B19</f>
        <v>29211156669</v>
      </c>
      <c r="C17" s="30" t="str">
        <f>Lists!C19</f>
        <v>Nguyễn Tấn</v>
      </c>
      <c r="D17" s="30" t="str">
        <f>Lists!D19</f>
        <v>Đức</v>
      </c>
      <c r="E17" s="29" t="str">
        <f>Lists!E19</f>
        <v>CMU-CS 252 BIS</v>
      </c>
      <c r="F17" s="31"/>
      <c r="G17" s="31"/>
      <c r="H17" s="31"/>
      <c r="I17" s="32"/>
      <c r="J17" s="33"/>
      <c r="K17" s="32"/>
      <c r="L17" s="34"/>
      <c r="M17" s="35"/>
      <c r="N17" s="35"/>
      <c r="O17" s="36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28">
        <f>Lists!A20</f>
        <v>11</v>
      </c>
      <c r="B18" s="29">
        <f>Lists!B20</f>
        <v>29211155627</v>
      </c>
      <c r="C18" s="30" t="str">
        <f>Lists!C20</f>
        <v>Phan Văn</v>
      </c>
      <c r="D18" s="30" t="str">
        <f>Lists!D20</f>
        <v>Hải</v>
      </c>
      <c r="E18" s="29" t="str">
        <f>Lists!E20</f>
        <v>CMU-CS 252 BIS</v>
      </c>
      <c r="F18" s="31"/>
      <c r="G18" s="31"/>
      <c r="H18" s="31"/>
      <c r="I18" s="32"/>
      <c r="J18" s="33"/>
      <c r="K18" s="32"/>
      <c r="L18" s="34"/>
      <c r="M18" s="35"/>
      <c r="N18" s="35"/>
      <c r="O18" s="36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28">
        <f>Lists!A21</f>
        <v>12</v>
      </c>
      <c r="B19" s="29">
        <f>Lists!B21</f>
        <v>29219065409</v>
      </c>
      <c r="C19" s="30" t="str">
        <f>Lists!C21</f>
        <v>Nguyễn Thanh Long</v>
      </c>
      <c r="D19" s="30" t="str">
        <f>Lists!D21</f>
        <v>Hiền</v>
      </c>
      <c r="E19" s="29" t="str">
        <f>Lists!E21</f>
        <v>CMU-CS 252 BIS</v>
      </c>
      <c r="F19" s="31"/>
      <c r="G19" s="31"/>
      <c r="H19" s="31"/>
      <c r="I19" s="32"/>
      <c r="J19" s="33"/>
      <c r="K19" s="32"/>
      <c r="L19" s="34"/>
      <c r="M19" s="35"/>
      <c r="N19" s="35"/>
      <c r="O19" s="36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28">
        <f>Lists!A22</f>
        <v>13</v>
      </c>
      <c r="B20" s="29">
        <f>Lists!B22</f>
        <v>29211155726</v>
      </c>
      <c r="C20" s="30" t="str">
        <f>Lists!C22</f>
        <v>Thái Quốc</v>
      </c>
      <c r="D20" s="30" t="str">
        <f>Lists!D22</f>
        <v>Hưng</v>
      </c>
      <c r="E20" s="29" t="str">
        <f>Lists!E22</f>
        <v>CMU-CS 252 BIS</v>
      </c>
      <c r="F20" s="31"/>
      <c r="G20" s="31"/>
      <c r="H20" s="31"/>
      <c r="I20" s="32"/>
      <c r="J20" s="33"/>
      <c r="K20" s="32"/>
      <c r="L20" s="34"/>
      <c r="M20" s="35"/>
      <c r="N20" s="35"/>
      <c r="O20" s="36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28">
        <f>Lists!A23</f>
        <v>14</v>
      </c>
      <c r="B21" s="29">
        <f>Lists!B23</f>
        <v>29211158803</v>
      </c>
      <c r="C21" s="30" t="str">
        <f>Lists!C23</f>
        <v>Đặng Như Phước</v>
      </c>
      <c r="D21" s="30" t="str">
        <f>Lists!D23</f>
        <v>Hưng</v>
      </c>
      <c r="E21" s="29" t="str">
        <f>Lists!E23</f>
        <v>CMU-CS 252 BIS</v>
      </c>
      <c r="F21" s="31"/>
      <c r="G21" s="31"/>
      <c r="H21" s="31"/>
      <c r="I21" s="32"/>
      <c r="J21" s="33"/>
      <c r="K21" s="32"/>
      <c r="L21" s="34"/>
      <c r="M21" s="35"/>
      <c r="N21" s="35"/>
      <c r="O21" s="36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28">
        <f>Lists!A24</f>
        <v>15</v>
      </c>
      <c r="B22" s="29">
        <f>Lists!B24</f>
        <v>29211154576</v>
      </c>
      <c r="C22" s="30" t="str">
        <f>Lists!C24</f>
        <v>Nguyễn Đắc Minh</v>
      </c>
      <c r="D22" s="30" t="str">
        <f>Lists!D24</f>
        <v>Huy</v>
      </c>
      <c r="E22" s="29" t="str">
        <f>Lists!E24</f>
        <v>CMU-CS 252 BIS</v>
      </c>
      <c r="F22" s="31"/>
      <c r="G22" s="31"/>
      <c r="H22" s="31"/>
      <c r="I22" s="32"/>
      <c r="J22" s="33"/>
      <c r="K22" s="32"/>
      <c r="L22" s="34"/>
      <c r="M22" s="35"/>
      <c r="N22" s="35"/>
      <c r="O22" s="36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28">
        <f>Lists!A25</f>
        <v>16</v>
      </c>
      <c r="B23" s="29">
        <f>Lists!B25</f>
        <v>29211158801</v>
      </c>
      <c r="C23" s="30" t="str">
        <f>Lists!C25</f>
        <v>Phan Nhật</v>
      </c>
      <c r="D23" s="30" t="str">
        <f>Lists!D25</f>
        <v>Huy</v>
      </c>
      <c r="E23" s="29" t="str">
        <f>Lists!E25</f>
        <v>CMU-CS 252 BIS</v>
      </c>
      <c r="F23" s="31"/>
      <c r="G23" s="31"/>
      <c r="H23" s="31"/>
      <c r="I23" s="32"/>
      <c r="J23" s="33"/>
      <c r="K23" s="32"/>
      <c r="L23" s="34"/>
      <c r="M23" s="35"/>
      <c r="N23" s="35"/>
      <c r="O23" s="36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28">
        <f>Lists!A26</f>
        <v>17</v>
      </c>
      <c r="B24" s="29">
        <f>Lists!B26</f>
        <v>29211158907</v>
      </c>
      <c r="C24" s="30" t="str">
        <f>Lists!C26</f>
        <v>Nguyễn Thế</v>
      </c>
      <c r="D24" s="30" t="str">
        <f>Lists!D26</f>
        <v>Huy</v>
      </c>
      <c r="E24" s="29" t="str">
        <f>Lists!E26</f>
        <v>CMU-CS 252 BIS</v>
      </c>
      <c r="F24" s="31"/>
      <c r="G24" s="31"/>
      <c r="H24" s="31"/>
      <c r="I24" s="32"/>
      <c r="J24" s="33"/>
      <c r="K24" s="32"/>
      <c r="L24" s="34"/>
      <c r="M24" s="35"/>
      <c r="N24" s="35"/>
      <c r="O24" s="36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28">
        <f>Lists!A27</f>
        <v>18</v>
      </c>
      <c r="B25" s="29">
        <f>Lists!B27</f>
        <v>29201158821</v>
      </c>
      <c r="C25" s="30" t="str">
        <f>Lists!C27</f>
        <v>Trần Diệu</v>
      </c>
      <c r="D25" s="30" t="str">
        <f>Lists!D27</f>
        <v>Huyền</v>
      </c>
      <c r="E25" s="29" t="str">
        <f>Lists!E27</f>
        <v>CMU-CS 252 BIS</v>
      </c>
      <c r="F25" s="31"/>
      <c r="G25" s="31"/>
      <c r="H25" s="31"/>
      <c r="I25" s="32"/>
      <c r="J25" s="33"/>
      <c r="K25" s="32"/>
      <c r="L25" s="34"/>
      <c r="M25" s="35"/>
      <c r="N25" s="35"/>
      <c r="O25" s="36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28">
        <f>Lists!A28</f>
        <v>19</v>
      </c>
      <c r="B26" s="29">
        <f>Lists!B28</f>
        <v>29211158990</v>
      </c>
      <c r="C26" s="30" t="str">
        <f>Lists!C28</f>
        <v>Khổng Minh</v>
      </c>
      <c r="D26" s="30" t="str">
        <f>Lists!D28</f>
        <v>Khoa</v>
      </c>
      <c r="E26" s="29" t="str">
        <f>Lists!E28</f>
        <v>CMU-CS 252 BIS</v>
      </c>
      <c r="F26" s="31"/>
      <c r="G26" s="31"/>
      <c r="H26" s="31"/>
      <c r="I26" s="32"/>
      <c r="J26" s="33"/>
      <c r="K26" s="32"/>
      <c r="L26" s="34"/>
      <c r="M26" s="35"/>
      <c r="N26" s="35"/>
      <c r="O26" s="36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28">
        <f>Lists!A29</f>
        <v>20</v>
      </c>
      <c r="B27" s="29">
        <f>Lists!B29</f>
        <v>29204665230</v>
      </c>
      <c r="C27" s="30" t="str">
        <f>Lists!C29</f>
        <v>Trần Trung</v>
      </c>
      <c r="D27" s="30" t="str">
        <f>Lists!D29</f>
        <v>Kiên</v>
      </c>
      <c r="E27" s="29" t="str">
        <f>Lists!E29</f>
        <v>CMU-CS 252 BIS</v>
      </c>
      <c r="F27" s="31"/>
      <c r="G27" s="31"/>
      <c r="H27" s="31"/>
      <c r="I27" s="32"/>
      <c r="J27" s="33"/>
      <c r="K27" s="32"/>
      <c r="L27" s="34"/>
      <c r="M27" s="35"/>
      <c r="N27" s="35"/>
      <c r="O27" s="36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28">
        <f>Lists!A30</f>
        <v>21</v>
      </c>
      <c r="B28" s="29">
        <f>Lists!B30</f>
        <v>29211158948</v>
      </c>
      <c r="C28" s="30" t="str">
        <f>Lists!C30</f>
        <v>Hứa Nhật</v>
      </c>
      <c r="D28" s="30" t="str">
        <f>Lists!D30</f>
        <v>Minh</v>
      </c>
      <c r="E28" s="29" t="str">
        <f>Lists!E30</f>
        <v>CMU-CS 252 BIS</v>
      </c>
      <c r="F28" s="31"/>
      <c r="G28" s="31"/>
      <c r="H28" s="31"/>
      <c r="I28" s="32"/>
      <c r="J28" s="33"/>
      <c r="K28" s="32"/>
      <c r="L28" s="34"/>
      <c r="M28" s="35"/>
      <c r="N28" s="35"/>
      <c r="O28" s="36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28">
        <f>Lists!A31</f>
        <v>22</v>
      </c>
      <c r="B29" s="29">
        <f>Lists!B31</f>
        <v>29211364802</v>
      </c>
      <c r="C29" s="30" t="str">
        <f>Lists!C31</f>
        <v>Nguyễn Văn</v>
      </c>
      <c r="D29" s="30" t="str">
        <f>Lists!D31</f>
        <v>Nguyên</v>
      </c>
      <c r="E29" s="29" t="str">
        <f>Lists!E31</f>
        <v>CMU-CS 252 BIS</v>
      </c>
      <c r="F29" s="31"/>
      <c r="G29" s="31"/>
      <c r="H29" s="31"/>
      <c r="I29" s="32"/>
      <c r="J29" s="33"/>
      <c r="K29" s="32"/>
      <c r="L29" s="34"/>
      <c r="M29" s="35"/>
      <c r="N29" s="35"/>
      <c r="O29" s="36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28">
        <f>Lists!A32</f>
        <v>23</v>
      </c>
      <c r="B30" s="29">
        <f>Lists!B32</f>
        <v>29211152977</v>
      </c>
      <c r="C30" s="30" t="str">
        <f>Lists!C32</f>
        <v>Hồ Phạm Đăng</v>
      </c>
      <c r="D30" s="30" t="str">
        <f>Lists!D32</f>
        <v>Nhân</v>
      </c>
      <c r="E30" s="29" t="str">
        <f>Lists!E32</f>
        <v>CMU-CS 252 BIS</v>
      </c>
      <c r="F30" s="31"/>
      <c r="G30" s="31"/>
      <c r="H30" s="31"/>
      <c r="I30" s="32"/>
      <c r="J30" s="33"/>
      <c r="K30" s="32"/>
      <c r="L30" s="34"/>
      <c r="M30" s="35"/>
      <c r="N30" s="35"/>
      <c r="O30" s="36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28">
        <f>Lists!A33</f>
        <v>24</v>
      </c>
      <c r="B31" s="29">
        <f>Lists!B33</f>
        <v>29219052599</v>
      </c>
      <c r="C31" s="30" t="str">
        <f>Lists!C33</f>
        <v>Lê Văn Thành</v>
      </c>
      <c r="D31" s="30" t="str">
        <f>Lists!D33</f>
        <v>Nhân</v>
      </c>
      <c r="E31" s="29" t="str">
        <f>Lists!E33</f>
        <v>CMU-CS 252 BIS</v>
      </c>
      <c r="F31" s="31"/>
      <c r="G31" s="31"/>
      <c r="H31" s="31"/>
      <c r="I31" s="32"/>
      <c r="J31" s="33"/>
      <c r="K31" s="32"/>
      <c r="L31" s="34"/>
      <c r="M31" s="35"/>
      <c r="N31" s="35"/>
      <c r="O31" s="36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28">
        <f>Lists!A34</f>
        <v>25</v>
      </c>
      <c r="B32" s="29">
        <f>Lists!B34</f>
        <v>29211158401</v>
      </c>
      <c r="C32" s="30" t="str">
        <f>Lists!C34</f>
        <v>Lê Hồ Đại</v>
      </c>
      <c r="D32" s="30" t="str">
        <f>Lists!D34</f>
        <v>Phúc</v>
      </c>
      <c r="E32" s="29" t="str">
        <f>Lists!E34</f>
        <v>CMU-CS 252 BIS</v>
      </c>
      <c r="F32" s="31"/>
      <c r="G32" s="31"/>
      <c r="H32" s="31"/>
      <c r="I32" s="32"/>
      <c r="J32" s="33"/>
      <c r="K32" s="32"/>
      <c r="L32" s="34"/>
      <c r="M32" s="35"/>
      <c r="N32" s="35"/>
      <c r="O32" s="36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28">
        <f>Lists!A35</f>
        <v>26</v>
      </c>
      <c r="B33" s="29">
        <f>Lists!B35</f>
        <v>29211158669</v>
      </c>
      <c r="C33" s="30" t="str">
        <f>Lists!C35</f>
        <v>Đặng Hồng</v>
      </c>
      <c r="D33" s="30" t="str">
        <f>Lists!D35</f>
        <v>Phúc</v>
      </c>
      <c r="E33" s="29" t="str">
        <f>Lists!E35</f>
        <v>CMU-CS 252 BIS</v>
      </c>
      <c r="F33" s="31"/>
      <c r="G33" s="31"/>
      <c r="H33" s="31"/>
      <c r="I33" s="32"/>
      <c r="J33" s="33"/>
      <c r="K33" s="32"/>
      <c r="L33" s="34"/>
      <c r="M33" s="35"/>
      <c r="N33" s="35"/>
      <c r="O33" s="36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28">
        <f>Lists!A36</f>
        <v>27</v>
      </c>
      <c r="B34" s="29">
        <f>Lists!B36</f>
        <v>29211458179</v>
      </c>
      <c r="C34" s="30" t="str">
        <f>Lists!C36</f>
        <v>Trần Hữu</v>
      </c>
      <c r="D34" s="30" t="str">
        <f>Lists!D36</f>
        <v>Phúc</v>
      </c>
      <c r="E34" s="29" t="str">
        <f>Lists!E36</f>
        <v>CMU-CS 252 BIS</v>
      </c>
      <c r="F34" s="31"/>
      <c r="G34" s="31"/>
      <c r="H34" s="31"/>
      <c r="I34" s="32"/>
      <c r="J34" s="33"/>
      <c r="K34" s="32"/>
      <c r="L34" s="34"/>
      <c r="M34" s="35"/>
      <c r="N34" s="35"/>
      <c r="O34" s="36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28">
        <f>Lists!A37</f>
        <v>28</v>
      </c>
      <c r="B35" s="29">
        <f>Lists!B37</f>
        <v>29212257357</v>
      </c>
      <c r="C35" s="30" t="str">
        <f>Lists!C37</f>
        <v>Đoàn Văn Hoàng</v>
      </c>
      <c r="D35" s="30" t="str">
        <f>Lists!D37</f>
        <v>Phúc</v>
      </c>
      <c r="E35" s="29" t="str">
        <f>Lists!E37</f>
        <v>CMU-CS 252 BIS</v>
      </c>
      <c r="F35" s="31"/>
      <c r="G35" s="31"/>
      <c r="H35" s="31"/>
      <c r="I35" s="32"/>
      <c r="J35" s="33"/>
      <c r="K35" s="32"/>
      <c r="L35" s="34"/>
      <c r="M35" s="35"/>
      <c r="N35" s="35"/>
      <c r="O35" s="36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28">
        <f>Lists!A38</f>
        <v>29</v>
      </c>
      <c r="B36" s="29">
        <f>Lists!B38</f>
        <v>29219051745</v>
      </c>
      <c r="C36" s="30" t="str">
        <f>Lists!C38</f>
        <v>Nguyễn Ngọc</v>
      </c>
      <c r="D36" s="30" t="str">
        <f>Lists!D38</f>
        <v>Phúc</v>
      </c>
      <c r="E36" s="29" t="str">
        <f>Lists!E38</f>
        <v>CMU-CS 252 BIS</v>
      </c>
      <c r="F36" s="31"/>
      <c r="G36" s="31"/>
      <c r="H36" s="31"/>
      <c r="I36" s="32"/>
      <c r="J36" s="33"/>
      <c r="K36" s="32"/>
      <c r="L36" s="34"/>
      <c r="M36" s="35"/>
      <c r="N36" s="35"/>
      <c r="O36" s="36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28">
        <f>Lists!A39</f>
        <v>30</v>
      </c>
      <c r="B37" s="29">
        <f>Lists!B39</f>
        <v>29219053006</v>
      </c>
      <c r="C37" s="30" t="str">
        <f>Lists!C39</f>
        <v>Nguyễn Minh</v>
      </c>
      <c r="D37" s="30" t="str">
        <f>Lists!D39</f>
        <v>Quân</v>
      </c>
      <c r="E37" s="29" t="str">
        <f>Lists!E39</f>
        <v>CMU-CS 252 BIS</v>
      </c>
      <c r="F37" s="31"/>
      <c r="G37" s="31"/>
      <c r="H37" s="31"/>
      <c r="I37" s="32"/>
      <c r="J37" s="33"/>
      <c r="K37" s="32"/>
      <c r="L37" s="34"/>
      <c r="M37" s="35"/>
      <c r="N37" s="35"/>
      <c r="O37" s="36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28">
        <f>Lists!A40</f>
        <v>31</v>
      </c>
      <c r="B38" s="29">
        <f>Lists!B40</f>
        <v>29211158823</v>
      </c>
      <c r="C38" s="30" t="str">
        <f>Lists!C40</f>
        <v>Nguyễn Duy</v>
      </c>
      <c r="D38" s="30" t="str">
        <f>Lists!D40</f>
        <v>Quý</v>
      </c>
      <c r="E38" s="29" t="str">
        <f>Lists!E40</f>
        <v>CMU-CS 252 BIS</v>
      </c>
      <c r="F38" s="31"/>
      <c r="G38" s="31"/>
      <c r="H38" s="31"/>
      <c r="I38" s="32"/>
      <c r="J38" s="33"/>
      <c r="K38" s="32"/>
      <c r="L38" s="34"/>
      <c r="M38" s="35"/>
      <c r="N38" s="35"/>
      <c r="O38" s="36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28">
        <f>Lists!A41</f>
        <v>32</v>
      </c>
      <c r="B39" s="29">
        <f>Lists!B41</f>
        <v>29211158670</v>
      </c>
      <c r="C39" s="30" t="str">
        <f>Lists!C41</f>
        <v>Thái Đức</v>
      </c>
      <c r="D39" s="30" t="str">
        <f>Lists!D41</f>
        <v>Thành</v>
      </c>
      <c r="E39" s="29" t="str">
        <f>Lists!E41</f>
        <v>CMU-CS 252 BIS</v>
      </c>
      <c r="F39" s="31"/>
      <c r="G39" s="31"/>
      <c r="H39" s="31"/>
      <c r="I39" s="32"/>
      <c r="J39" s="33"/>
      <c r="K39" s="32"/>
      <c r="L39" s="34"/>
      <c r="M39" s="35"/>
      <c r="N39" s="35"/>
      <c r="O39" s="36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28">
        <f>Lists!A42</f>
        <v>33</v>
      </c>
      <c r="B40" s="29">
        <f>Lists!B42</f>
        <v>29219065178</v>
      </c>
      <c r="C40" s="30" t="str">
        <f>Lists!C42</f>
        <v>Ngô Hữu</v>
      </c>
      <c r="D40" s="30" t="str">
        <f>Lists!D42</f>
        <v>Thuận</v>
      </c>
      <c r="E40" s="29" t="str">
        <f>Lists!E42</f>
        <v>CMU-CS 252 BIS</v>
      </c>
      <c r="F40" s="31"/>
      <c r="G40" s="31"/>
      <c r="H40" s="31"/>
      <c r="I40" s="32"/>
      <c r="J40" s="33"/>
      <c r="K40" s="32"/>
      <c r="L40" s="34"/>
      <c r="M40" s="35"/>
      <c r="N40" s="35"/>
      <c r="O40" s="36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28">
        <f>Lists!A43</f>
        <v>34</v>
      </c>
      <c r="B41" s="29">
        <f>Lists!B43</f>
        <v>29210265111</v>
      </c>
      <c r="C41" s="30" t="str">
        <f>Lists!C43</f>
        <v>Nguyễn Lương</v>
      </c>
      <c r="D41" s="30" t="str">
        <f>Lists!D43</f>
        <v>Tính</v>
      </c>
      <c r="E41" s="29" t="str">
        <f>Lists!E43</f>
        <v>CMU-CS 252 BIS</v>
      </c>
      <c r="F41" s="31"/>
      <c r="G41" s="31"/>
      <c r="H41" s="31"/>
      <c r="I41" s="32"/>
      <c r="J41" s="33"/>
      <c r="K41" s="32"/>
      <c r="L41" s="34"/>
      <c r="M41" s="35"/>
      <c r="N41" s="35"/>
      <c r="O41" s="36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28">
        <f>Lists!A44</f>
        <v>35</v>
      </c>
      <c r="B42" s="29">
        <f>Lists!B44</f>
        <v>29201159055</v>
      </c>
      <c r="C42" s="30" t="str">
        <f>Lists!C44</f>
        <v>Nguyễn Thị Huyền</v>
      </c>
      <c r="D42" s="30" t="str">
        <f>Lists!D44</f>
        <v>Trang</v>
      </c>
      <c r="E42" s="29" t="str">
        <f>Lists!E44</f>
        <v>CMU-CS 252 BIS</v>
      </c>
      <c r="F42" s="31"/>
      <c r="G42" s="31"/>
      <c r="H42" s="31"/>
      <c r="I42" s="32"/>
      <c r="J42" s="33"/>
      <c r="K42" s="32"/>
      <c r="L42" s="34"/>
      <c r="M42" s="35"/>
      <c r="N42" s="35"/>
      <c r="O42" s="36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28">
        <f>Lists!A45</f>
        <v>36</v>
      </c>
      <c r="B43" s="29">
        <f>Lists!B45</f>
        <v>29211159082</v>
      </c>
      <c r="C43" s="30" t="str">
        <f>Lists!C45</f>
        <v>Đặng Quang</v>
      </c>
      <c r="D43" s="30" t="str">
        <f>Lists!D45</f>
        <v>Trường</v>
      </c>
      <c r="E43" s="29" t="str">
        <f>Lists!E45</f>
        <v>CMU-CS 252 BIS</v>
      </c>
      <c r="F43" s="31"/>
      <c r="G43" s="31"/>
      <c r="H43" s="31"/>
      <c r="I43" s="32"/>
      <c r="J43" s="33"/>
      <c r="K43" s="32"/>
      <c r="L43" s="34"/>
      <c r="M43" s="35"/>
      <c r="N43" s="35"/>
      <c r="O43" s="36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28">
        <f>Lists!A46</f>
        <v>37</v>
      </c>
      <c r="B44" s="29">
        <f>Lists!B46</f>
        <v>29219064788</v>
      </c>
      <c r="C44" s="30" t="str">
        <f>Lists!C46</f>
        <v>Đặng Ngô Ngọc</v>
      </c>
      <c r="D44" s="30" t="str">
        <f>Lists!D46</f>
        <v>Việt</v>
      </c>
      <c r="E44" s="29" t="str">
        <f>Lists!E46</f>
        <v>CMU-CS 252 BIS</v>
      </c>
      <c r="F44" s="31"/>
      <c r="G44" s="31"/>
      <c r="H44" s="31"/>
      <c r="I44" s="32"/>
      <c r="J44" s="33"/>
      <c r="K44" s="32"/>
      <c r="L44" s="34"/>
      <c r="M44" s="35"/>
      <c r="N44" s="35"/>
      <c r="O44" s="36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28">
        <f>Lists!A47</f>
        <v>38</v>
      </c>
      <c r="B45" s="29">
        <f>Lists!B47</f>
        <v>29211158822</v>
      </c>
      <c r="C45" s="30" t="str">
        <f>Lists!C47</f>
        <v>Nguyễn Công</v>
      </c>
      <c r="D45" s="30" t="str">
        <f>Lists!D47</f>
        <v>Vinh</v>
      </c>
      <c r="E45" s="29" t="str">
        <f>Lists!E47</f>
        <v>CMU-CS 252 BIS</v>
      </c>
      <c r="F45" s="31"/>
      <c r="G45" s="31"/>
      <c r="H45" s="31"/>
      <c r="I45" s="32"/>
      <c r="J45" s="33"/>
      <c r="K45" s="32"/>
      <c r="L45" s="34"/>
      <c r="M45" s="35"/>
      <c r="N45" s="35"/>
      <c r="O45" s="36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28">
        <f>Lists!A48</f>
        <v>39</v>
      </c>
      <c r="B46" s="29">
        <f>Lists!B48</f>
        <v>29211358622</v>
      </c>
      <c r="C46" s="30" t="str">
        <f>Lists!C48</f>
        <v>Đinh Huỳnh</v>
      </c>
      <c r="D46" s="30" t="str">
        <f>Lists!D48</f>
        <v>Vũ</v>
      </c>
      <c r="E46" s="29" t="str">
        <f>Lists!E48</f>
        <v>CMU-CS 252 BIS</v>
      </c>
      <c r="F46" s="31"/>
      <c r="G46" s="31"/>
      <c r="H46" s="31"/>
      <c r="I46" s="32"/>
      <c r="J46" s="33"/>
      <c r="K46" s="32"/>
      <c r="L46" s="34"/>
      <c r="M46" s="35"/>
      <c r="N46" s="35"/>
      <c r="O46" s="36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28">
        <f>Lists!A49</f>
        <v>40</v>
      </c>
      <c r="B47" s="29">
        <f>Lists!B49</f>
        <v>29201158946</v>
      </c>
      <c r="C47" s="30" t="str">
        <f>Lists!C49</f>
        <v>Trương Thị Cẩm</v>
      </c>
      <c r="D47" s="30" t="str">
        <f>Lists!D49</f>
        <v>Y</v>
      </c>
      <c r="E47" s="29" t="str">
        <f>Lists!E49</f>
        <v>CMU-CS 252 BIS</v>
      </c>
      <c r="F47" s="31"/>
      <c r="G47" s="31"/>
      <c r="H47" s="31"/>
      <c r="I47" s="32"/>
      <c r="J47" s="33"/>
      <c r="K47" s="32"/>
      <c r="L47" s="34"/>
      <c r="M47" s="35"/>
      <c r="N47" s="35"/>
      <c r="O47" s="36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28" t="str">
        <f>Lists!A50</f>
        <v/>
      </c>
      <c r="B48" s="29" t="str">
        <f>Lists!A70</f>
        <v/>
      </c>
      <c r="C48" s="30" t="str">
        <f>Lists!B70</f>
        <v/>
      </c>
      <c r="D48" s="30" t="str">
        <f>Lists!C70</f>
        <v/>
      </c>
      <c r="E48" s="29" t="str">
        <f>Lists!D70</f>
        <v/>
      </c>
      <c r="F48" s="31"/>
      <c r="G48" s="31"/>
      <c r="H48" s="31"/>
      <c r="I48" s="32"/>
      <c r="J48" s="33" t="str">
        <f>Lists!J70</f>
        <v/>
      </c>
      <c r="K48" s="32"/>
      <c r="L48" s="34"/>
      <c r="M48" s="35"/>
      <c r="N48" s="35"/>
      <c r="O48" s="36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37"/>
      <c r="B49" s="37" t="str">
        <f>Lists!A71</f>
        <v/>
      </c>
      <c r="C49" s="38" t="str">
        <f>Lists!B71</f>
        <v/>
      </c>
      <c r="D49" s="38" t="str">
        <f>Lists!C71</f>
        <v/>
      </c>
      <c r="E49" s="38" t="str">
        <f>Lists!D71</f>
        <v/>
      </c>
      <c r="F49" s="39"/>
      <c r="G49" s="39"/>
      <c r="H49" s="39"/>
      <c r="I49" s="40"/>
      <c r="J49" s="41" t="str">
        <f>Lists!J71</f>
        <v/>
      </c>
      <c r="K49" s="40"/>
      <c r="L49" s="42"/>
      <c r="M49" s="12"/>
      <c r="N49" s="12"/>
      <c r="O49" s="43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4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44" t="s">
        <v>21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45" t="s">
        <v>22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16">
    <mergeCell ref="B6:B7"/>
    <mergeCell ref="C6:C7"/>
    <mergeCell ref="D6:D7"/>
    <mergeCell ref="E6:E7"/>
    <mergeCell ref="F6:F7"/>
    <mergeCell ref="G6:G7"/>
    <mergeCell ref="H6:H7"/>
    <mergeCell ref="I6:L6"/>
    <mergeCell ref="M6:O7"/>
    <mergeCell ref="B1:C1"/>
    <mergeCell ref="D1:L1"/>
    <mergeCell ref="B2:C2"/>
    <mergeCell ref="E2:L2"/>
    <mergeCell ref="B3:L3"/>
    <mergeCell ref="A4:L4"/>
    <mergeCell ref="A6:A7"/>
  </mergeCells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2.13"/>
    <col customWidth="1" min="3" max="3" width="16.5"/>
    <col customWidth="1" min="4" max="4" width="7.5"/>
    <col customWidth="1" min="5" max="5" width="6.88"/>
    <col customWidth="1" hidden="1" min="6" max="12" width="6.88"/>
    <col customWidth="1" min="13" max="13" width="15.75"/>
    <col customWidth="1" min="14" max="14" width="59.13"/>
    <col customWidth="1" hidden="1" min="16" max="16" width="21.5"/>
    <col customWidth="1" hidden="1" min="17" max="18" width="15.13"/>
  </cols>
  <sheetData>
    <row r="2">
      <c r="A2" s="47" t="s">
        <v>23</v>
      </c>
      <c r="E2" s="47" t="str">
        <f>"DANH SÁCH ĐỒ ÁN NHÓM * " &amp;P2</f>
        <v>DANH SÁCH ĐỒ ÁN NHÓM * NH: 2023-2024</v>
      </c>
      <c r="P2" s="48" t="s">
        <v>24</v>
      </c>
    </row>
    <row r="3">
      <c r="A3" s="47" t="s">
        <v>25</v>
      </c>
      <c r="E3" s="49" t="s">
        <v>26</v>
      </c>
      <c r="F3" s="7"/>
      <c r="G3" s="7"/>
      <c r="H3" s="7"/>
      <c r="I3" s="7"/>
      <c r="J3" s="7"/>
      <c r="K3" s="1"/>
      <c r="L3" s="1"/>
      <c r="M3" s="50" t="s">
        <v>27</v>
      </c>
      <c r="N3" s="47"/>
      <c r="O3" s="50" t="s">
        <v>28</v>
      </c>
      <c r="P3" s="51">
        <v>3.0</v>
      </c>
      <c r="Q3" s="1"/>
      <c r="R3" s="1"/>
    </row>
    <row r="4">
      <c r="E4" s="49" t="str">
        <f>"LỚP: "&amp;E10</f>
        <v>LỚP: CMU-CS 252 BIS</v>
      </c>
      <c r="F4" s="7"/>
      <c r="G4" s="7"/>
      <c r="H4" s="7"/>
      <c r="I4" s="1"/>
      <c r="J4" s="1"/>
      <c r="K4" s="50" t="s">
        <v>29</v>
      </c>
      <c r="L4" s="50" t="s">
        <v>30</v>
      </c>
      <c r="M4" s="50" t="s">
        <v>31</v>
      </c>
      <c r="N4" s="47"/>
      <c r="O4" s="50" t="s">
        <v>32</v>
      </c>
      <c r="P4" s="50">
        <v>1.0</v>
      </c>
      <c r="Q4" s="50"/>
      <c r="R4" s="50"/>
    </row>
    <row r="5" ht="30.75" customHeight="1">
      <c r="A5" s="52" t="s">
        <v>33</v>
      </c>
      <c r="N5" s="53" t="s">
        <v>34</v>
      </c>
    </row>
    <row r="6">
      <c r="A6" s="54" t="s">
        <v>7</v>
      </c>
      <c r="B6" s="54" t="s">
        <v>35</v>
      </c>
      <c r="C6" s="55" t="s">
        <v>36</v>
      </c>
      <c r="D6" s="22"/>
      <c r="E6" s="54" t="s">
        <v>37</v>
      </c>
      <c r="F6" s="56" t="s">
        <v>38</v>
      </c>
      <c r="G6" s="18"/>
      <c r="H6" s="18"/>
      <c r="I6" s="18"/>
      <c r="J6" s="19"/>
      <c r="K6" s="57" t="s">
        <v>39</v>
      </c>
      <c r="L6" s="57" t="s">
        <v>40</v>
      </c>
      <c r="M6" s="58" t="s">
        <v>41</v>
      </c>
      <c r="N6" s="59" t="s">
        <v>42</v>
      </c>
      <c r="O6" s="54" t="s">
        <v>43</v>
      </c>
      <c r="P6" s="54" t="s">
        <v>44</v>
      </c>
      <c r="Q6" s="60"/>
      <c r="R6" s="54" t="s">
        <v>45</v>
      </c>
    </row>
    <row r="7">
      <c r="A7" s="61"/>
      <c r="B7" s="61"/>
      <c r="C7" s="62"/>
      <c r="D7" s="63"/>
      <c r="E7" s="61"/>
      <c r="F7" s="64" t="s">
        <v>46</v>
      </c>
      <c r="G7" s="64" t="s">
        <v>47</v>
      </c>
      <c r="H7" s="64" t="s">
        <v>48</v>
      </c>
      <c r="I7" s="64" t="s">
        <v>49</v>
      </c>
      <c r="J7" s="64" t="s">
        <v>50</v>
      </c>
      <c r="K7" s="61"/>
      <c r="L7" s="61"/>
      <c r="M7" s="61"/>
      <c r="N7" s="61"/>
      <c r="O7" s="61"/>
      <c r="P7" s="65"/>
      <c r="Q7" s="60"/>
      <c r="R7" s="65"/>
    </row>
    <row r="8">
      <c r="A8" s="23"/>
      <c r="B8" s="23"/>
      <c r="C8" s="66"/>
      <c r="D8" s="24"/>
      <c r="E8" s="23"/>
      <c r="F8" s="67">
        <v>0.1</v>
      </c>
      <c r="G8" s="67">
        <v>0.3</v>
      </c>
      <c r="H8" s="67">
        <v>0.2</v>
      </c>
      <c r="I8" s="67">
        <v>0.2</v>
      </c>
      <c r="J8" s="67">
        <v>0.2</v>
      </c>
      <c r="K8" s="23"/>
      <c r="L8" s="23"/>
      <c r="M8" s="23"/>
      <c r="N8" s="23"/>
      <c r="O8" s="23"/>
      <c r="P8" s="68"/>
      <c r="Q8" s="60"/>
      <c r="R8" s="68"/>
    </row>
    <row r="9">
      <c r="A9" s="60" t="s">
        <v>51</v>
      </c>
      <c r="B9" s="60" t="s">
        <v>52</v>
      </c>
      <c r="C9" s="60" t="s">
        <v>53</v>
      </c>
      <c r="D9" s="60" t="s">
        <v>54</v>
      </c>
      <c r="E9" s="60" t="s">
        <v>55</v>
      </c>
      <c r="F9" s="60" t="s">
        <v>56</v>
      </c>
      <c r="G9" s="60" t="s">
        <v>57</v>
      </c>
      <c r="H9" s="60" t="s">
        <v>58</v>
      </c>
      <c r="I9" s="60" t="s">
        <v>59</v>
      </c>
      <c r="J9" s="60" t="s">
        <v>60</v>
      </c>
      <c r="K9" s="60" t="s">
        <v>61</v>
      </c>
      <c r="L9" s="60" t="s">
        <v>62</v>
      </c>
      <c r="M9" s="60"/>
      <c r="N9" s="60" t="s">
        <v>63</v>
      </c>
      <c r="O9" s="60" t="s">
        <v>64</v>
      </c>
      <c r="P9" s="60"/>
      <c r="Q9" s="60"/>
      <c r="R9" s="60"/>
    </row>
    <row r="10" hidden="1">
      <c r="A10" s="69">
        <v>1.0</v>
      </c>
      <c r="B10" s="69">
        <v>2.92111648E10</v>
      </c>
      <c r="C10" s="70" t="s">
        <v>65</v>
      </c>
      <c r="D10" s="71" t="s">
        <v>66</v>
      </c>
      <c r="E10" s="71" t="s">
        <v>67</v>
      </c>
      <c r="F10" s="72"/>
      <c r="G10" s="72"/>
      <c r="H10" s="72"/>
      <c r="I10" s="72"/>
      <c r="J10" s="72"/>
      <c r="K10" s="73"/>
      <c r="L10" s="73"/>
      <c r="M10" s="72" t="s">
        <v>68</v>
      </c>
      <c r="N10" s="74" t="str">
        <f>VLOOKUP(M10,Projects!A:B,2,0)</f>
        <v>Project 4: Introduction to Mobile network</v>
      </c>
      <c r="O10" s="75"/>
      <c r="P10" s="73"/>
      <c r="Q10" s="73"/>
      <c r="R10" s="73"/>
    </row>
    <row r="11" hidden="1">
      <c r="A11" s="69">
        <v>2.0</v>
      </c>
      <c r="B11" s="69">
        <v>2.921115885E10</v>
      </c>
      <c r="C11" s="70" t="s">
        <v>69</v>
      </c>
      <c r="D11" s="71" t="s">
        <v>70</v>
      </c>
      <c r="E11" s="71" t="s">
        <v>67</v>
      </c>
      <c r="F11" s="72"/>
      <c r="G11" s="72"/>
      <c r="H11" s="72"/>
      <c r="I11" s="72"/>
      <c r="J11" s="72"/>
      <c r="K11" s="73"/>
      <c r="L11" s="73"/>
      <c r="M11" s="75" t="s">
        <v>71</v>
      </c>
      <c r="N11" s="74" t="str">
        <f>VLOOKUP(M11,Projects!A:B,2,0)</f>
        <v>Project 7: Introduction to Cloud Computing</v>
      </c>
      <c r="O11" s="73"/>
      <c r="P11" s="73"/>
      <c r="Q11" s="73"/>
      <c r="R11" s="73"/>
    </row>
    <row r="12" hidden="1">
      <c r="A12" s="69">
        <v>3.0</v>
      </c>
      <c r="B12" s="69">
        <v>2.9211555903E10</v>
      </c>
      <c r="C12" s="70" t="s">
        <v>72</v>
      </c>
      <c r="D12" s="71" t="s">
        <v>70</v>
      </c>
      <c r="E12" s="71" t="s">
        <v>67</v>
      </c>
      <c r="F12" s="72"/>
      <c r="G12" s="72"/>
      <c r="H12" s="72"/>
      <c r="I12" s="72"/>
      <c r="J12" s="72"/>
      <c r="K12" s="73"/>
      <c r="L12" s="73"/>
      <c r="M12" s="75" t="s">
        <v>73</v>
      </c>
      <c r="N12" s="74" t="str">
        <f>VLOOKUP(M12,Projects!A:B,2,0)</f>
        <v>Project 8: Introduction to Blockchain Networks</v>
      </c>
      <c r="O12" s="73"/>
      <c r="P12" s="73"/>
      <c r="Q12" s="73"/>
      <c r="R12" s="73"/>
    </row>
    <row r="13" hidden="1">
      <c r="A13" s="69">
        <v>4.0</v>
      </c>
      <c r="B13" s="69">
        <v>2.9211165254E10</v>
      </c>
      <c r="C13" s="70" t="s">
        <v>74</v>
      </c>
      <c r="D13" s="71" t="s">
        <v>75</v>
      </c>
      <c r="E13" s="71" t="s">
        <v>67</v>
      </c>
      <c r="F13" s="75"/>
      <c r="G13" s="75"/>
      <c r="H13" s="75"/>
      <c r="I13" s="75"/>
      <c r="J13" s="75"/>
      <c r="K13" s="73"/>
      <c r="L13" s="73"/>
      <c r="M13" s="75" t="s">
        <v>76</v>
      </c>
      <c r="N13" s="74" t="str">
        <f>VLOOKUP(M13,Projects!A:B,2,0)</f>
        <v>Project 6: Introduction to IoT (Internet of Things)</v>
      </c>
      <c r="O13" s="73"/>
      <c r="P13" s="73"/>
      <c r="Q13" s="73"/>
      <c r="R13" s="73"/>
    </row>
    <row r="14" hidden="1">
      <c r="A14" s="69">
        <v>5.0</v>
      </c>
      <c r="B14" s="69">
        <v>2.9211152578E10</v>
      </c>
      <c r="C14" s="70" t="s">
        <v>77</v>
      </c>
      <c r="D14" s="71" t="s">
        <v>78</v>
      </c>
      <c r="E14" s="71" t="s">
        <v>67</v>
      </c>
      <c r="F14" s="75"/>
      <c r="G14" s="75"/>
      <c r="H14" s="75"/>
      <c r="I14" s="75"/>
      <c r="J14" s="75"/>
      <c r="K14" s="76"/>
      <c r="L14" s="73"/>
      <c r="M14" s="75" t="s">
        <v>79</v>
      </c>
      <c r="N14" s="74" t="str">
        <f>VLOOKUP(M14,Projects!A:B,2,0)</f>
        <v>Project 1: Introduction to VPN (Virtual Private Network)</v>
      </c>
      <c r="O14" s="73"/>
      <c r="P14" s="73"/>
      <c r="Q14" s="73"/>
      <c r="R14" s="75"/>
    </row>
    <row r="15" hidden="1">
      <c r="A15" s="69">
        <v>6.0</v>
      </c>
      <c r="B15" s="69">
        <v>2.92111588E10</v>
      </c>
      <c r="C15" s="70" t="s">
        <v>80</v>
      </c>
      <c r="D15" s="71" t="s">
        <v>81</v>
      </c>
      <c r="E15" s="71" t="s">
        <v>67</v>
      </c>
      <c r="F15" s="75"/>
      <c r="G15" s="75"/>
      <c r="H15" s="75"/>
      <c r="I15" s="75"/>
      <c r="J15" s="75"/>
      <c r="K15" s="73"/>
      <c r="L15" s="73"/>
      <c r="M15" s="75" t="s">
        <v>82</v>
      </c>
      <c r="N15" s="74" t="str">
        <f>VLOOKUP(M15,Projects!A:B,2,0)</f>
        <v>Project 9: Introduction to IX (Internet Exchange)</v>
      </c>
      <c r="O15" s="73"/>
      <c r="P15" s="73"/>
      <c r="Q15" s="73"/>
      <c r="R15" s="73"/>
    </row>
    <row r="16" hidden="1">
      <c r="A16" s="69">
        <v>7.0</v>
      </c>
      <c r="B16" s="69">
        <v>2.9211164797E10</v>
      </c>
      <c r="C16" s="70" t="s">
        <v>83</v>
      </c>
      <c r="D16" s="71" t="s">
        <v>84</v>
      </c>
      <c r="E16" s="71" t="s">
        <v>67</v>
      </c>
      <c r="F16" s="75"/>
      <c r="G16" s="75"/>
      <c r="H16" s="75"/>
      <c r="I16" s="75"/>
      <c r="J16" s="75"/>
      <c r="K16" s="73"/>
      <c r="L16" s="73"/>
      <c r="M16" s="75" t="s">
        <v>85</v>
      </c>
      <c r="N16" s="74" t="str">
        <f>VLOOKUP(M16,Projects!A:B,2,0)</f>
        <v>Project 2: Introduction to VLAN (Virtual Local Area Network)</v>
      </c>
      <c r="O16" s="73"/>
      <c r="P16" s="75"/>
      <c r="Q16" s="73"/>
      <c r="R16" s="73"/>
    </row>
    <row r="17" hidden="1">
      <c r="A17" s="69">
        <v>8.0</v>
      </c>
      <c r="B17" s="69">
        <v>2.92190525E10</v>
      </c>
      <c r="C17" s="70" t="s">
        <v>86</v>
      </c>
      <c r="D17" s="71" t="s">
        <v>87</v>
      </c>
      <c r="E17" s="71" t="s">
        <v>67</v>
      </c>
      <c r="F17" s="75"/>
      <c r="G17" s="75"/>
      <c r="H17" s="75"/>
      <c r="I17" s="75"/>
      <c r="J17" s="75"/>
      <c r="K17" s="73"/>
      <c r="L17" s="73"/>
      <c r="M17" s="75" t="s">
        <v>71</v>
      </c>
      <c r="N17" s="74" t="str">
        <f>VLOOKUP(M17,Projects!A:B,2,0)</f>
        <v>Project 7: Introduction to Cloud Computing</v>
      </c>
      <c r="O17" s="73"/>
      <c r="P17" s="73"/>
      <c r="Q17" s="73"/>
      <c r="R17" s="73"/>
    </row>
    <row r="18" hidden="1">
      <c r="A18" s="69">
        <v>9.0</v>
      </c>
      <c r="B18" s="69">
        <v>2.9211156881E10</v>
      </c>
      <c r="C18" s="70" t="s">
        <v>88</v>
      </c>
      <c r="D18" s="71" t="s">
        <v>89</v>
      </c>
      <c r="E18" s="71" t="s">
        <v>67</v>
      </c>
      <c r="F18" s="75"/>
      <c r="G18" s="75"/>
      <c r="H18" s="75"/>
      <c r="I18" s="75"/>
      <c r="J18" s="75"/>
      <c r="K18" s="73"/>
      <c r="L18" s="73"/>
      <c r="M18" s="75" t="s">
        <v>90</v>
      </c>
      <c r="N18" s="74" t="str">
        <f>VLOOKUP(M18,Projects!A:B,2,0)</f>
        <v>Project 10: Introduction to Wireless (Wifi)</v>
      </c>
      <c r="O18" s="73"/>
      <c r="P18" s="73"/>
      <c r="Q18" s="73"/>
      <c r="R18" s="75"/>
    </row>
    <row r="19" hidden="1">
      <c r="A19" s="69">
        <v>10.0</v>
      </c>
      <c r="B19" s="69">
        <v>2.9211156669E10</v>
      </c>
      <c r="C19" s="70" t="s">
        <v>91</v>
      </c>
      <c r="D19" s="71" t="s">
        <v>92</v>
      </c>
      <c r="E19" s="71" t="s">
        <v>67</v>
      </c>
      <c r="F19" s="72"/>
      <c r="G19" s="72"/>
      <c r="H19" s="72"/>
      <c r="I19" s="72"/>
      <c r="J19" s="72"/>
      <c r="K19" s="73"/>
      <c r="L19" s="73"/>
      <c r="M19" s="75" t="s">
        <v>85</v>
      </c>
      <c r="N19" s="74" t="str">
        <f>VLOOKUP(M19,Projects!A:B,2,0)</f>
        <v>Project 2: Introduction to VLAN (Virtual Local Area Network)</v>
      </c>
      <c r="O19" s="73"/>
      <c r="P19" s="73"/>
      <c r="Q19" s="73"/>
      <c r="R19" s="73"/>
      <c r="S19" s="77">
        <v>1.0</v>
      </c>
    </row>
    <row r="20" hidden="1">
      <c r="A20" s="69">
        <v>11.0</v>
      </c>
      <c r="B20" s="69">
        <v>2.9211155627E10</v>
      </c>
      <c r="C20" s="70" t="s">
        <v>93</v>
      </c>
      <c r="D20" s="71" t="s">
        <v>94</v>
      </c>
      <c r="E20" s="71" t="s">
        <v>67</v>
      </c>
      <c r="F20" s="75"/>
      <c r="G20" s="75"/>
      <c r="H20" s="75"/>
      <c r="I20" s="75"/>
      <c r="J20" s="75"/>
      <c r="K20" s="76"/>
      <c r="L20" s="73"/>
      <c r="M20" s="75" t="s">
        <v>76</v>
      </c>
      <c r="N20" s="74" t="str">
        <f>VLOOKUP(M20,Projects!A:B,2,0)</f>
        <v>Project 6: Introduction to IoT (Internet of Things)</v>
      </c>
      <c r="O20" s="75"/>
      <c r="P20" s="73"/>
      <c r="Q20" s="73"/>
      <c r="R20" s="75"/>
    </row>
    <row r="21" hidden="1">
      <c r="A21" s="69">
        <v>12.0</v>
      </c>
      <c r="B21" s="69">
        <v>2.9219065409E10</v>
      </c>
      <c r="C21" s="70" t="s">
        <v>95</v>
      </c>
      <c r="D21" s="71" t="s">
        <v>96</v>
      </c>
      <c r="E21" s="71" t="s">
        <v>67</v>
      </c>
      <c r="F21" s="72"/>
      <c r="G21" s="72"/>
      <c r="H21" s="72"/>
      <c r="I21" s="72"/>
      <c r="J21" s="72"/>
      <c r="K21" s="73"/>
      <c r="L21" s="73"/>
      <c r="M21" s="75" t="s">
        <v>71</v>
      </c>
      <c r="N21" s="74" t="str">
        <f>VLOOKUP(M21,Projects!A:B,2,0)</f>
        <v>Project 7: Introduction to Cloud Computing</v>
      </c>
      <c r="O21" s="73"/>
      <c r="P21" s="73"/>
      <c r="Q21" s="73"/>
      <c r="R21" s="73"/>
    </row>
    <row r="22" hidden="1">
      <c r="A22" s="69">
        <v>13.0</v>
      </c>
      <c r="B22" s="69">
        <v>2.9211155726E10</v>
      </c>
      <c r="C22" s="70" t="s">
        <v>97</v>
      </c>
      <c r="D22" s="71" t="s">
        <v>98</v>
      </c>
      <c r="E22" s="71" t="s">
        <v>67</v>
      </c>
      <c r="F22" s="75"/>
      <c r="G22" s="75"/>
      <c r="H22" s="75"/>
      <c r="I22" s="75"/>
      <c r="J22" s="75"/>
      <c r="K22" s="73"/>
      <c r="L22" s="73"/>
      <c r="M22" s="75" t="s">
        <v>76</v>
      </c>
      <c r="N22" s="74" t="str">
        <f>VLOOKUP(M22,Projects!A:B,2,0)</f>
        <v>Project 6: Introduction to IoT (Internet of Things)</v>
      </c>
      <c r="O22" s="73"/>
      <c r="P22" s="75"/>
      <c r="Q22" s="73"/>
      <c r="R22" s="73"/>
    </row>
    <row r="23">
      <c r="A23" s="69">
        <v>14.0</v>
      </c>
      <c r="B23" s="69">
        <v>2.9211158803E10</v>
      </c>
      <c r="C23" s="70" t="s">
        <v>99</v>
      </c>
      <c r="D23" s="71" t="s">
        <v>98</v>
      </c>
      <c r="E23" s="71" t="s">
        <v>67</v>
      </c>
      <c r="F23" s="75"/>
      <c r="G23" s="75"/>
      <c r="H23" s="75"/>
      <c r="I23" s="75"/>
      <c r="J23" s="75"/>
      <c r="K23" s="73"/>
      <c r="L23" s="73"/>
      <c r="M23" s="75"/>
      <c r="N23" s="74" t="str">
        <f>VLOOKUP(M23,Projects!A:B,2,0)</f>
        <v>#N/A</v>
      </c>
      <c r="O23" s="73"/>
      <c r="P23" s="73"/>
      <c r="Q23" s="73"/>
      <c r="R23" s="73"/>
    </row>
    <row r="24" hidden="1">
      <c r="A24" s="69">
        <v>15.0</v>
      </c>
      <c r="B24" s="69">
        <v>2.9211154576E10</v>
      </c>
      <c r="C24" s="70" t="s">
        <v>100</v>
      </c>
      <c r="D24" s="71" t="s">
        <v>101</v>
      </c>
      <c r="E24" s="71" t="s">
        <v>67</v>
      </c>
      <c r="F24" s="75"/>
      <c r="G24" s="75"/>
      <c r="H24" s="75"/>
      <c r="I24" s="75"/>
      <c r="J24" s="75"/>
      <c r="K24" s="73"/>
      <c r="L24" s="73"/>
      <c r="M24" s="75" t="s">
        <v>79</v>
      </c>
      <c r="N24" s="74" t="str">
        <f>VLOOKUP(M24,Projects!A:B,2,0)</f>
        <v>Project 1: Introduction to VPN (Virtual Private Network)</v>
      </c>
      <c r="O24" s="73"/>
      <c r="P24" s="75"/>
      <c r="Q24" s="73"/>
      <c r="R24" s="73"/>
    </row>
    <row r="25" hidden="1">
      <c r="A25" s="69">
        <v>16.0</v>
      </c>
      <c r="B25" s="69">
        <v>2.9211158801E10</v>
      </c>
      <c r="C25" s="70" t="s">
        <v>102</v>
      </c>
      <c r="D25" s="71" t="s">
        <v>101</v>
      </c>
      <c r="E25" s="71" t="s">
        <v>67</v>
      </c>
      <c r="F25" s="75"/>
      <c r="G25" s="75"/>
      <c r="H25" s="75"/>
      <c r="I25" s="75"/>
      <c r="J25" s="75"/>
      <c r="K25" s="73"/>
      <c r="L25" s="73"/>
      <c r="M25" s="75" t="s">
        <v>103</v>
      </c>
      <c r="N25" s="74" t="str">
        <f>VLOOKUP(M25,Projects!A:B,2,0)</f>
        <v>Project 5: Introduction to Bluetooth</v>
      </c>
      <c r="O25" s="73"/>
      <c r="P25" s="75"/>
      <c r="Q25" s="73"/>
      <c r="R25" s="73"/>
    </row>
    <row r="26" hidden="1">
      <c r="A26" s="69">
        <v>17.0</v>
      </c>
      <c r="B26" s="69">
        <v>2.9211158907E10</v>
      </c>
      <c r="C26" s="70" t="s">
        <v>104</v>
      </c>
      <c r="D26" s="71" t="s">
        <v>101</v>
      </c>
      <c r="E26" s="71" t="s">
        <v>67</v>
      </c>
      <c r="F26" s="72"/>
      <c r="G26" s="72"/>
      <c r="H26" s="72"/>
      <c r="I26" s="72"/>
      <c r="J26" s="72"/>
      <c r="K26" s="73"/>
      <c r="L26" s="73"/>
      <c r="M26" s="75" t="s">
        <v>85</v>
      </c>
      <c r="N26" s="74" t="str">
        <f>VLOOKUP(M26,Projects!A:B,2,0)</f>
        <v>Project 2: Introduction to VLAN (Virtual Local Area Network)</v>
      </c>
      <c r="O26" s="73"/>
      <c r="P26" s="73"/>
      <c r="Q26" s="73"/>
      <c r="R26" s="73"/>
      <c r="S26" s="77">
        <v>1.0</v>
      </c>
    </row>
    <row r="27" hidden="1">
      <c r="A27" s="69">
        <v>18.0</v>
      </c>
      <c r="B27" s="69">
        <v>2.9201158821E10</v>
      </c>
      <c r="C27" s="70" t="s">
        <v>105</v>
      </c>
      <c r="D27" s="71" t="s">
        <v>106</v>
      </c>
      <c r="E27" s="71" t="s">
        <v>67</v>
      </c>
      <c r="F27" s="72"/>
      <c r="G27" s="72"/>
      <c r="H27" s="72"/>
      <c r="I27" s="72"/>
      <c r="J27" s="72"/>
      <c r="K27" s="73"/>
      <c r="L27" s="73"/>
      <c r="M27" s="75" t="s">
        <v>90</v>
      </c>
      <c r="N27" s="74" t="str">
        <f>VLOOKUP(M27,Projects!A:B,2,0)</f>
        <v>Project 10: Introduction to Wireless (Wifi)</v>
      </c>
      <c r="O27" s="78"/>
      <c r="P27" s="75"/>
      <c r="Q27" s="73"/>
      <c r="R27" s="73"/>
    </row>
    <row r="28" hidden="1">
      <c r="A28" s="69">
        <v>19.0</v>
      </c>
      <c r="B28" s="69">
        <v>2.921115899E10</v>
      </c>
      <c r="C28" s="70" t="s">
        <v>107</v>
      </c>
      <c r="D28" s="71" t="s">
        <v>108</v>
      </c>
      <c r="E28" s="71" t="s">
        <v>67</v>
      </c>
      <c r="F28" s="72"/>
      <c r="G28" s="72"/>
      <c r="H28" s="72"/>
      <c r="I28" s="72"/>
      <c r="J28" s="72"/>
      <c r="K28" s="73"/>
      <c r="L28" s="73"/>
      <c r="M28" s="75" t="s">
        <v>76</v>
      </c>
      <c r="N28" s="74" t="str">
        <f>VLOOKUP(M28,Projects!A:B,2,0)</f>
        <v>Project 6: Introduction to IoT (Internet of Things)</v>
      </c>
      <c r="O28" s="73"/>
      <c r="P28" s="73"/>
      <c r="Q28" s="73"/>
      <c r="R28" s="73"/>
    </row>
    <row r="29" hidden="1">
      <c r="A29" s="69">
        <v>20.0</v>
      </c>
      <c r="B29" s="69">
        <v>2.920466523E10</v>
      </c>
      <c r="C29" s="70" t="s">
        <v>109</v>
      </c>
      <c r="D29" s="71" t="s">
        <v>110</v>
      </c>
      <c r="E29" s="71" t="s">
        <v>67</v>
      </c>
      <c r="F29" s="75"/>
      <c r="G29" s="75"/>
      <c r="H29" s="75"/>
      <c r="I29" s="75"/>
      <c r="J29" s="75"/>
      <c r="K29" s="73"/>
      <c r="L29" s="73"/>
      <c r="M29" s="79" t="s">
        <v>73</v>
      </c>
      <c r="N29" s="74" t="str">
        <f>VLOOKUP(M29,Projects!A:B,2,0)</f>
        <v>Project 8: Introduction to Blockchain Networks</v>
      </c>
      <c r="O29" s="73"/>
      <c r="P29" s="73"/>
      <c r="Q29" s="75"/>
      <c r="R29" s="75"/>
    </row>
    <row r="30" hidden="1">
      <c r="A30" s="69">
        <v>21.0</v>
      </c>
      <c r="B30" s="69">
        <v>2.9211158948E10</v>
      </c>
      <c r="C30" s="70" t="s">
        <v>111</v>
      </c>
      <c r="D30" s="71" t="s">
        <v>112</v>
      </c>
      <c r="E30" s="71" t="s">
        <v>67</v>
      </c>
      <c r="F30" s="75"/>
      <c r="G30" s="75"/>
      <c r="H30" s="75"/>
      <c r="I30" s="75"/>
      <c r="J30" s="75"/>
      <c r="K30" s="76"/>
      <c r="L30" s="73"/>
      <c r="M30" s="75" t="s">
        <v>103</v>
      </c>
      <c r="N30" s="74" t="str">
        <f>VLOOKUP(M30,Projects!A:B,2,0)</f>
        <v>Project 5: Introduction to Bluetooth</v>
      </c>
      <c r="O30" s="73"/>
      <c r="P30" s="73"/>
      <c r="Q30" s="73"/>
      <c r="R30" s="73"/>
    </row>
    <row r="31" hidden="1">
      <c r="A31" s="69">
        <v>22.0</v>
      </c>
      <c r="B31" s="69">
        <v>2.9211364802E10</v>
      </c>
      <c r="C31" s="70" t="s">
        <v>74</v>
      </c>
      <c r="D31" s="71" t="s">
        <v>113</v>
      </c>
      <c r="E31" s="71" t="s">
        <v>67</v>
      </c>
      <c r="F31" s="75"/>
      <c r="G31" s="75"/>
      <c r="H31" s="75"/>
      <c r="I31" s="75"/>
      <c r="J31" s="75"/>
      <c r="K31" s="73"/>
      <c r="L31" s="73"/>
      <c r="M31" s="75" t="s">
        <v>68</v>
      </c>
      <c r="N31" s="74" t="str">
        <f>VLOOKUP(M31,Projects!A:B,2,0)</f>
        <v>Project 4: Introduction to Mobile network</v>
      </c>
      <c r="O31" s="73"/>
      <c r="P31" s="73"/>
      <c r="Q31" s="75"/>
      <c r="R31" s="75"/>
    </row>
    <row r="32" hidden="1">
      <c r="A32" s="69">
        <v>23.0</v>
      </c>
      <c r="B32" s="69">
        <v>2.9211152977E10</v>
      </c>
      <c r="C32" s="70" t="s">
        <v>114</v>
      </c>
      <c r="D32" s="71" t="s">
        <v>115</v>
      </c>
      <c r="E32" s="71" t="s">
        <v>67</v>
      </c>
      <c r="F32" s="75"/>
      <c r="G32" s="75"/>
      <c r="H32" s="75"/>
      <c r="I32" s="75"/>
      <c r="J32" s="75"/>
      <c r="K32" s="76"/>
      <c r="L32" s="73"/>
      <c r="M32" s="75" t="s">
        <v>79</v>
      </c>
      <c r="N32" s="74" t="str">
        <f>VLOOKUP(M32,Projects!A:B,2,0)</f>
        <v>Project 1: Introduction to VPN (Virtual Private Network)</v>
      </c>
      <c r="O32" s="73"/>
      <c r="P32" s="73"/>
      <c r="Q32" s="73"/>
      <c r="R32" s="73"/>
    </row>
    <row r="33" hidden="1">
      <c r="A33" s="69">
        <v>24.0</v>
      </c>
      <c r="B33" s="69">
        <v>2.9219052599E10</v>
      </c>
      <c r="C33" s="70" t="s">
        <v>116</v>
      </c>
      <c r="D33" s="71" t="s">
        <v>115</v>
      </c>
      <c r="E33" s="71" t="s">
        <v>67</v>
      </c>
      <c r="F33" s="75"/>
      <c r="G33" s="75"/>
      <c r="H33" s="75"/>
      <c r="I33" s="75"/>
      <c r="J33" s="75"/>
      <c r="K33" s="73"/>
      <c r="L33" s="73"/>
      <c r="M33" s="75" t="s">
        <v>79</v>
      </c>
      <c r="N33" s="74" t="str">
        <f>VLOOKUP(M33,Projects!A:B,2,0)</f>
        <v>Project 1: Introduction to VPN (Virtual Private Network)</v>
      </c>
      <c r="O33" s="73"/>
      <c r="P33" s="73"/>
      <c r="Q33" s="73"/>
      <c r="R33" s="75"/>
    </row>
    <row r="34" hidden="1">
      <c r="A34" s="69">
        <v>25.0</v>
      </c>
      <c r="B34" s="69">
        <v>2.9211158401E10</v>
      </c>
      <c r="C34" s="70" t="s">
        <v>117</v>
      </c>
      <c r="D34" s="71" t="s">
        <v>118</v>
      </c>
      <c r="E34" s="71" t="s">
        <v>67</v>
      </c>
      <c r="F34" s="72"/>
      <c r="G34" s="72"/>
      <c r="H34" s="72"/>
      <c r="I34" s="72"/>
      <c r="J34" s="72"/>
      <c r="K34" s="73"/>
      <c r="L34" s="73"/>
      <c r="M34" s="75" t="s">
        <v>68</v>
      </c>
      <c r="N34" s="74" t="str">
        <f>VLOOKUP(M34,Projects!A:B,2,0)</f>
        <v>Project 4: Introduction to Mobile network</v>
      </c>
      <c r="O34" s="73"/>
      <c r="P34" s="73"/>
      <c r="Q34" s="73"/>
      <c r="R34" s="73"/>
    </row>
    <row r="35">
      <c r="A35" s="69">
        <v>26.0</v>
      </c>
      <c r="B35" s="69">
        <v>2.9211158669E10</v>
      </c>
      <c r="C35" s="70" t="s">
        <v>119</v>
      </c>
      <c r="D35" s="71" t="s">
        <v>118</v>
      </c>
      <c r="E35" s="71" t="s">
        <v>67</v>
      </c>
      <c r="F35" s="72"/>
      <c r="G35" s="72"/>
      <c r="H35" s="72"/>
      <c r="I35" s="72"/>
      <c r="J35" s="72"/>
      <c r="K35" s="73"/>
      <c r="L35" s="73"/>
      <c r="M35" s="75"/>
      <c r="N35" s="74" t="str">
        <f>VLOOKUP(M35,Projects!A:B,2,0)</f>
        <v>#N/A</v>
      </c>
      <c r="O35" s="75" t="s">
        <v>120</v>
      </c>
      <c r="P35" s="73"/>
      <c r="Q35" s="73"/>
      <c r="R35" s="73"/>
    </row>
    <row r="36" hidden="1">
      <c r="A36" s="69">
        <v>27.0</v>
      </c>
      <c r="B36" s="69">
        <v>2.9211458179E10</v>
      </c>
      <c r="C36" s="70" t="s">
        <v>121</v>
      </c>
      <c r="D36" s="71" t="s">
        <v>118</v>
      </c>
      <c r="E36" s="71" t="s">
        <v>67</v>
      </c>
      <c r="F36" s="72"/>
      <c r="G36" s="72"/>
      <c r="H36" s="72"/>
      <c r="I36" s="72"/>
      <c r="J36" s="72"/>
      <c r="K36" s="73"/>
      <c r="L36" s="73"/>
      <c r="M36" s="75" t="s">
        <v>85</v>
      </c>
      <c r="N36" s="74" t="str">
        <f>VLOOKUP(M36,Projects!A:B,2,0)</f>
        <v>Project 2: Introduction to VLAN (Virtual Local Area Network)</v>
      </c>
      <c r="O36" s="73"/>
      <c r="P36" s="73"/>
      <c r="Q36" s="73"/>
      <c r="R36" s="73"/>
    </row>
    <row r="37">
      <c r="A37" s="69">
        <v>28.0</v>
      </c>
      <c r="B37" s="69">
        <v>2.9212257357E10</v>
      </c>
      <c r="C37" s="70" t="s">
        <v>122</v>
      </c>
      <c r="D37" s="71" t="s">
        <v>118</v>
      </c>
      <c r="E37" s="71" t="s">
        <v>67</v>
      </c>
      <c r="F37" s="75"/>
      <c r="G37" s="75"/>
      <c r="H37" s="75"/>
      <c r="I37" s="75"/>
      <c r="J37" s="75"/>
      <c r="K37" s="76"/>
      <c r="L37" s="73"/>
      <c r="M37" s="75"/>
      <c r="N37" s="74" t="str">
        <f>VLOOKUP(M37,Projects!A:B,2,0)</f>
        <v>#N/A</v>
      </c>
      <c r="O37" s="75" t="s">
        <v>120</v>
      </c>
      <c r="P37" s="73"/>
      <c r="Q37" s="73"/>
      <c r="R37" s="73"/>
    </row>
    <row r="38" hidden="1">
      <c r="A38" s="69">
        <v>29.0</v>
      </c>
      <c r="B38" s="69">
        <v>2.9219051745E10</v>
      </c>
      <c r="C38" s="70" t="s">
        <v>123</v>
      </c>
      <c r="D38" s="71" t="s">
        <v>118</v>
      </c>
      <c r="E38" s="71" t="s">
        <v>67</v>
      </c>
      <c r="F38" s="75"/>
      <c r="G38" s="75"/>
      <c r="H38" s="75"/>
      <c r="I38" s="75"/>
      <c r="J38" s="75"/>
      <c r="K38" s="73"/>
      <c r="L38" s="73"/>
      <c r="M38" s="75" t="s">
        <v>68</v>
      </c>
      <c r="N38" s="74" t="str">
        <f>VLOOKUP(M38,Projects!A:B,2,0)</f>
        <v>Project 4: Introduction to Mobile network</v>
      </c>
      <c r="O38" s="73"/>
      <c r="P38" s="75"/>
      <c r="Q38" s="73"/>
      <c r="R38" s="73"/>
    </row>
    <row r="39" hidden="1">
      <c r="A39" s="69">
        <v>30.0</v>
      </c>
      <c r="B39" s="69">
        <v>2.9219053006E10</v>
      </c>
      <c r="C39" s="70" t="s">
        <v>124</v>
      </c>
      <c r="D39" s="71" t="s">
        <v>125</v>
      </c>
      <c r="E39" s="71" t="s">
        <v>67</v>
      </c>
      <c r="F39" s="75"/>
      <c r="G39" s="75"/>
      <c r="H39" s="75"/>
      <c r="I39" s="75"/>
      <c r="J39" s="75"/>
      <c r="K39" s="73"/>
      <c r="L39" s="73"/>
      <c r="M39" s="75" t="s">
        <v>82</v>
      </c>
      <c r="N39" s="74" t="str">
        <f>VLOOKUP(M39,Projects!A:B,2,0)</f>
        <v>Project 9: Introduction to IX (Internet Exchange)</v>
      </c>
      <c r="O39" s="73"/>
      <c r="P39" s="75"/>
      <c r="Q39" s="75"/>
      <c r="R39" s="75"/>
    </row>
    <row r="40" hidden="1">
      <c r="A40" s="69">
        <v>31.0</v>
      </c>
      <c r="B40" s="69">
        <v>2.9211158823E10</v>
      </c>
      <c r="C40" s="70" t="s">
        <v>126</v>
      </c>
      <c r="D40" s="71" t="s">
        <v>127</v>
      </c>
      <c r="E40" s="71" t="s">
        <v>67</v>
      </c>
      <c r="F40" s="75"/>
      <c r="G40" s="75"/>
      <c r="H40" s="75"/>
      <c r="I40" s="75"/>
      <c r="J40" s="75"/>
      <c r="K40" s="73"/>
      <c r="L40" s="73"/>
      <c r="M40" s="75" t="s">
        <v>103</v>
      </c>
      <c r="N40" s="74" t="str">
        <f>VLOOKUP(M40,Projects!A:B,2,0)</f>
        <v>Project 5: Introduction to Bluetooth</v>
      </c>
      <c r="O40" s="73"/>
      <c r="P40" s="73"/>
      <c r="Q40" s="73"/>
      <c r="R40" s="75"/>
      <c r="S40" s="80">
        <f>1</f>
        <v>1</v>
      </c>
    </row>
    <row r="41" hidden="1">
      <c r="A41" s="69">
        <v>32.0</v>
      </c>
      <c r="B41" s="69">
        <v>2.921115867E10</v>
      </c>
      <c r="C41" s="70" t="s">
        <v>128</v>
      </c>
      <c r="D41" s="71" t="s">
        <v>129</v>
      </c>
      <c r="E41" s="71" t="s">
        <v>67</v>
      </c>
      <c r="F41" s="72"/>
      <c r="G41" s="72"/>
      <c r="H41" s="72"/>
      <c r="I41" s="72"/>
      <c r="J41" s="72"/>
      <c r="K41" s="73"/>
      <c r="L41" s="73"/>
      <c r="M41" s="75" t="s">
        <v>103</v>
      </c>
      <c r="N41" s="74" t="str">
        <f>VLOOKUP(M41,Projects!A:B,2,0)</f>
        <v>Project 5: Introduction to Bluetooth</v>
      </c>
      <c r="O41" s="73"/>
      <c r="P41" s="73"/>
      <c r="Q41" s="73"/>
      <c r="R41" s="73"/>
    </row>
    <row r="42" hidden="1">
      <c r="A42" s="69">
        <v>33.0</v>
      </c>
      <c r="B42" s="69">
        <v>2.9219065178E10</v>
      </c>
      <c r="C42" s="70" t="s">
        <v>130</v>
      </c>
      <c r="D42" s="71" t="s">
        <v>131</v>
      </c>
      <c r="E42" s="71" t="s">
        <v>67</v>
      </c>
      <c r="F42" s="75"/>
      <c r="G42" s="75"/>
      <c r="H42" s="75"/>
      <c r="I42" s="75"/>
      <c r="J42" s="75"/>
      <c r="K42" s="73"/>
      <c r="L42" s="73"/>
      <c r="M42" s="75" t="s">
        <v>71</v>
      </c>
      <c r="N42" s="74" t="str">
        <f>VLOOKUP(M42,Projects!A:B,2,0)</f>
        <v>Project 7: Introduction to Cloud Computing</v>
      </c>
      <c r="O42" s="73"/>
      <c r="P42" s="73"/>
      <c r="Q42" s="73"/>
      <c r="R42" s="73"/>
    </row>
    <row r="43" hidden="1">
      <c r="A43" s="69">
        <v>34.0</v>
      </c>
      <c r="B43" s="69">
        <v>2.9210265111E10</v>
      </c>
      <c r="C43" s="70" t="s">
        <v>132</v>
      </c>
      <c r="D43" s="71" t="s">
        <v>133</v>
      </c>
      <c r="E43" s="71" t="s">
        <v>67</v>
      </c>
      <c r="F43" s="75"/>
      <c r="G43" s="75"/>
      <c r="H43" s="75"/>
      <c r="I43" s="75"/>
      <c r="J43" s="75"/>
      <c r="K43" s="73"/>
      <c r="L43" s="73"/>
      <c r="M43" s="75" t="s">
        <v>82</v>
      </c>
      <c r="N43" s="74" t="str">
        <f>VLOOKUP(M43,Projects!A:B,2,0)</f>
        <v>Project 9: Introduction to IX (Internet Exchange)</v>
      </c>
      <c r="O43" s="73"/>
      <c r="P43" s="75"/>
      <c r="Q43" s="73"/>
      <c r="R43" s="73"/>
    </row>
    <row r="44" hidden="1">
      <c r="A44" s="69">
        <v>35.0</v>
      </c>
      <c r="B44" s="69">
        <v>2.9201159055E10</v>
      </c>
      <c r="C44" s="70" t="s">
        <v>134</v>
      </c>
      <c r="D44" s="71" t="s">
        <v>135</v>
      </c>
      <c r="E44" s="71" t="s">
        <v>67</v>
      </c>
      <c r="F44" s="75"/>
      <c r="G44" s="75"/>
      <c r="H44" s="75"/>
      <c r="I44" s="75"/>
      <c r="J44" s="75"/>
      <c r="K44" s="76"/>
      <c r="L44" s="73"/>
      <c r="M44" s="75" t="s">
        <v>82</v>
      </c>
      <c r="N44" s="74" t="str">
        <f>VLOOKUP(M44,Projects!A:B,2,0)</f>
        <v>Project 9: Introduction to IX (Internet Exchange)</v>
      </c>
      <c r="O44" s="73"/>
      <c r="P44" s="73"/>
      <c r="Q44" s="73"/>
      <c r="R44" s="73"/>
    </row>
    <row r="45" hidden="1">
      <c r="A45" s="69">
        <v>36.0</v>
      </c>
      <c r="B45" s="69">
        <v>2.9211159082E10</v>
      </c>
      <c r="C45" s="70" t="s">
        <v>136</v>
      </c>
      <c r="D45" s="71" t="s">
        <v>137</v>
      </c>
      <c r="E45" s="71" t="s">
        <v>67</v>
      </c>
      <c r="F45" s="75"/>
      <c r="G45" s="75"/>
      <c r="H45" s="75"/>
      <c r="I45" s="75"/>
      <c r="J45" s="75"/>
      <c r="K45" s="73"/>
      <c r="L45" s="73"/>
      <c r="M45" s="75" t="s">
        <v>73</v>
      </c>
      <c r="N45" s="74" t="str">
        <f>VLOOKUP(M45,Projects!A:B,2,0)</f>
        <v>Project 8: Introduction to Blockchain Networks</v>
      </c>
      <c r="O45" s="73"/>
      <c r="P45" s="75"/>
      <c r="Q45" s="75"/>
      <c r="R45" s="75"/>
    </row>
    <row r="46" hidden="1">
      <c r="A46" s="69">
        <v>37.0</v>
      </c>
      <c r="B46" s="69">
        <v>2.9219064788E10</v>
      </c>
      <c r="C46" s="70" t="s">
        <v>138</v>
      </c>
      <c r="D46" s="71" t="s">
        <v>139</v>
      </c>
      <c r="E46" s="71" t="s">
        <v>67</v>
      </c>
      <c r="F46" s="75"/>
      <c r="G46" s="75"/>
      <c r="H46" s="75"/>
      <c r="I46" s="75"/>
      <c r="J46" s="75"/>
      <c r="K46" s="73"/>
      <c r="L46" s="73"/>
      <c r="M46" s="75" t="s">
        <v>90</v>
      </c>
      <c r="N46" s="74" t="str">
        <f>VLOOKUP(M46,Projects!A:B,2,0)</f>
        <v>Project 10: Introduction to Wireless (Wifi)</v>
      </c>
      <c r="O46" s="73"/>
      <c r="P46" s="73"/>
      <c r="Q46" s="73"/>
      <c r="R46" s="73"/>
    </row>
    <row r="47" hidden="1">
      <c r="A47" s="69">
        <v>38.0</v>
      </c>
      <c r="B47" s="69">
        <v>2.9211158822E10</v>
      </c>
      <c r="C47" s="70" t="s">
        <v>140</v>
      </c>
      <c r="D47" s="71" t="s">
        <v>141</v>
      </c>
      <c r="E47" s="71" t="s">
        <v>67</v>
      </c>
      <c r="F47" s="75"/>
      <c r="G47" s="75"/>
      <c r="H47" s="75"/>
      <c r="I47" s="75"/>
      <c r="J47" s="75"/>
      <c r="K47" s="73"/>
      <c r="L47" s="73"/>
      <c r="M47" s="75" t="s">
        <v>73</v>
      </c>
      <c r="N47" s="74" t="str">
        <f>VLOOKUP(M47,Projects!A:B,2,0)</f>
        <v>Project 8: Introduction to Blockchain Networks</v>
      </c>
      <c r="O47" s="73"/>
      <c r="P47" s="73"/>
      <c r="Q47" s="73"/>
      <c r="R47" s="75"/>
    </row>
    <row r="48" hidden="1">
      <c r="A48" s="69">
        <v>39.0</v>
      </c>
      <c r="B48" s="69">
        <v>2.9211358622E10</v>
      </c>
      <c r="C48" s="70" t="s">
        <v>142</v>
      </c>
      <c r="D48" s="71" t="s">
        <v>143</v>
      </c>
      <c r="E48" s="71" t="s">
        <v>67</v>
      </c>
      <c r="F48" s="75"/>
      <c r="G48" s="75"/>
      <c r="H48" s="75"/>
      <c r="I48" s="75"/>
      <c r="J48" s="75"/>
      <c r="K48" s="73"/>
      <c r="L48" s="73"/>
      <c r="M48" s="75" t="s">
        <v>76</v>
      </c>
      <c r="N48" s="74" t="str">
        <f>VLOOKUP(M48,Projects!A:B,2,0)</f>
        <v>Project 6: Introduction to IoT (Internet of Things)</v>
      </c>
      <c r="O48" s="73"/>
      <c r="P48" s="73"/>
      <c r="Q48" s="73"/>
      <c r="R48" s="73"/>
    </row>
    <row r="49" hidden="1">
      <c r="A49" s="69">
        <v>40.0</v>
      </c>
      <c r="B49" s="69">
        <v>2.9201158946E10</v>
      </c>
      <c r="C49" s="70" t="s">
        <v>144</v>
      </c>
      <c r="D49" s="71" t="s">
        <v>145</v>
      </c>
      <c r="E49" s="71" t="s">
        <v>67</v>
      </c>
      <c r="F49" s="72"/>
      <c r="G49" s="72"/>
      <c r="H49" s="72"/>
      <c r="I49" s="72"/>
      <c r="J49" s="72"/>
      <c r="K49" s="73"/>
      <c r="L49" s="73"/>
      <c r="M49" s="75" t="s">
        <v>90</v>
      </c>
      <c r="N49" s="74" t="str">
        <f>VLOOKUP(M49,Projects!A:B,2,0)</f>
        <v>Project 10: Introduction to Wireless (Wifi)</v>
      </c>
      <c r="O49" s="73"/>
      <c r="P49" s="73"/>
      <c r="Q49" s="73"/>
      <c r="R49" s="73"/>
    </row>
    <row r="50" hidden="1">
      <c r="A50" s="81"/>
      <c r="B50" s="81"/>
      <c r="C50" s="79"/>
      <c r="D50" s="75"/>
      <c r="E50" s="82"/>
      <c r="F50" s="73"/>
      <c r="G50" s="73"/>
      <c r="H50" s="73"/>
      <c r="I50" s="73"/>
      <c r="J50" s="73"/>
      <c r="K50" s="73"/>
      <c r="L50" s="73"/>
      <c r="M50" s="75"/>
      <c r="N50" s="74"/>
      <c r="O50" s="73"/>
      <c r="P50" s="73"/>
      <c r="Q50" s="73"/>
      <c r="R50" s="73"/>
    </row>
    <row r="51" hidden="1"/>
    <row r="52">
      <c r="G52" s="83" t="str">
        <f>"Đà nẵng, Ngày 05   tháng  06  năm 2024"</f>
        <v>Đà nẵng, Ngày 05   tháng  06  năm 2024</v>
      </c>
    </row>
    <row r="53">
      <c r="A53" s="47"/>
      <c r="D53" s="47"/>
      <c r="G53" s="83" t="s">
        <v>146</v>
      </c>
    </row>
    <row r="54">
      <c r="G54" s="84" t="s">
        <v>147</v>
      </c>
    </row>
    <row r="5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47"/>
      <c r="G57" s="85" t="s">
        <v>148</v>
      </c>
    </row>
  </sheetData>
  <autoFilter ref="$A$9:$O$51">
    <filterColumn colId="13">
      <filters>
        <filter val="#N/A"/>
      </filters>
    </filterColumn>
  </autoFilter>
  <mergeCells count="32">
    <mergeCell ref="C6:D8"/>
    <mergeCell ref="E6:E8"/>
    <mergeCell ref="F6:J6"/>
    <mergeCell ref="K6:K8"/>
    <mergeCell ref="L6:L8"/>
    <mergeCell ref="M6:M8"/>
    <mergeCell ref="N6:N8"/>
    <mergeCell ref="O6:O8"/>
    <mergeCell ref="A1:O1"/>
    <mergeCell ref="A2:D2"/>
    <mergeCell ref="E2:O2"/>
    <mergeCell ref="A3:D3"/>
    <mergeCell ref="A4:D4"/>
    <mergeCell ref="A6:A8"/>
    <mergeCell ref="B6:B8"/>
    <mergeCell ref="D54:F54"/>
    <mergeCell ref="G54:O54"/>
    <mergeCell ref="A55:C55"/>
    <mergeCell ref="D55:F55"/>
    <mergeCell ref="A56:C56"/>
    <mergeCell ref="D56:F56"/>
    <mergeCell ref="A57:C57"/>
    <mergeCell ref="D57:F57"/>
    <mergeCell ref="G57:O57"/>
    <mergeCell ref="A58:O58"/>
    <mergeCell ref="A51:O51"/>
    <mergeCell ref="A52:F52"/>
    <mergeCell ref="G52:O52"/>
    <mergeCell ref="A53:C53"/>
    <mergeCell ref="D53:F53"/>
    <mergeCell ref="G53:O53"/>
    <mergeCell ref="A54:C54"/>
  </mergeCells>
  <dataValidations>
    <dataValidation type="list" allowBlank="1" showErrorMessage="1" sqref="M10:M49">
      <formula1>"Group 1,Group 2,Group 3,Group 4,Group 5,Group 6,Group 7,Group 8,Group 9,Group 10"</formula1>
    </dataValidation>
  </dataValidations>
  <hyperlinks>
    <hyperlink r:id="rId1" ref="N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49.38"/>
    <col customWidth="1" min="3" max="3" width="15.5"/>
  </cols>
  <sheetData>
    <row r="1">
      <c r="A1" s="86" t="s">
        <v>41</v>
      </c>
      <c r="B1" s="87" t="s">
        <v>149</v>
      </c>
      <c r="C1" s="88" t="s">
        <v>150</v>
      </c>
    </row>
    <row r="2">
      <c r="A2" s="89" t="s">
        <v>79</v>
      </c>
      <c r="B2" s="90" t="s">
        <v>151</v>
      </c>
      <c r="C2" s="91">
        <v>45383.0</v>
      </c>
    </row>
    <row r="3">
      <c r="A3" s="92" t="s">
        <v>85</v>
      </c>
      <c r="B3" s="90" t="s">
        <v>152</v>
      </c>
      <c r="C3" s="91">
        <v>45383.0</v>
      </c>
    </row>
    <row r="4">
      <c r="A4" s="92" t="s">
        <v>153</v>
      </c>
      <c r="B4" s="90" t="s">
        <v>154</v>
      </c>
      <c r="C4" s="91">
        <v>45387.0</v>
      </c>
    </row>
    <row r="5">
      <c r="A5" s="92" t="s">
        <v>68</v>
      </c>
      <c r="B5" s="90" t="s">
        <v>155</v>
      </c>
      <c r="C5" s="91">
        <v>45387.0</v>
      </c>
      <c r="D5" s="93"/>
    </row>
    <row r="6">
      <c r="A6" s="92" t="s">
        <v>103</v>
      </c>
      <c r="B6" s="90" t="s">
        <v>156</v>
      </c>
      <c r="C6" s="91">
        <v>45390.0</v>
      </c>
    </row>
    <row r="7">
      <c r="A7" s="92" t="s">
        <v>76</v>
      </c>
      <c r="B7" s="90" t="s">
        <v>157</v>
      </c>
      <c r="C7" s="94">
        <v>45390.0</v>
      </c>
    </row>
    <row r="8">
      <c r="A8" s="92" t="s">
        <v>71</v>
      </c>
      <c r="B8" s="90" t="s">
        <v>158</v>
      </c>
      <c r="C8" s="91">
        <v>45394.0</v>
      </c>
      <c r="D8" s="93"/>
    </row>
    <row r="9">
      <c r="A9" s="92" t="s">
        <v>73</v>
      </c>
      <c r="B9" s="90" t="s">
        <v>159</v>
      </c>
      <c r="C9" s="91">
        <v>45394.0</v>
      </c>
    </row>
    <row r="10">
      <c r="A10" s="92" t="s">
        <v>82</v>
      </c>
      <c r="B10" s="90" t="s">
        <v>160</v>
      </c>
      <c r="C10" s="94">
        <v>45397.0</v>
      </c>
    </row>
    <row r="11">
      <c r="A11" s="92" t="s">
        <v>90</v>
      </c>
      <c r="B11" s="90" t="s">
        <v>161</v>
      </c>
      <c r="C11" s="94">
        <v>45397.0</v>
      </c>
    </row>
    <row r="12">
      <c r="A12" s="95"/>
    </row>
    <row r="13">
      <c r="A13" s="96" t="s">
        <v>162</v>
      </c>
    </row>
  </sheetData>
  <dataValidations>
    <dataValidation type="list" allowBlank="1" showErrorMessage="1" sqref="A2:A11">
      <formula1>"Group 1,Group 2,Group 3,Group 4,Group 5,Group 6,Group 7,Group 8,Group 9,Group 10"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4.25"/>
    <col customWidth="1" min="3" max="3" width="19.75"/>
    <col customWidth="1" min="4" max="4" width="7.88"/>
    <col customWidth="1" min="5" max="5" width="15.88"/>
    <col customWidth="1" min="6" max="10" width="5.25"/>
    <col customWidth="1" min="11" max="11" width="8.0"/>
    <col customWidth="1" min="12" max="12" width="14.0"/>
    <col customWidth="1" min="13" max="13" width="13.88"/>
    <col customWidth="1" hidden="1" min="14" max="14" width="10.13"/>
    <col customWidth="1" min="15" max="15" width="8.25"/>
  </cols>
  <sheetData>
    <row r="1">
      <c r="A1" s="85" t="s">
        <v>163</v>
      </c>
      <c r="D1" s="97" t="s">
        <v>164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85" t="s">
        <v>165</v>
      </c>
      <c r="D2" s="3" t="s">
        <v>166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98" t="str">
        <f>Lists!E3</f>
        <v>MÔN: INTRODUCTION TO NETWORK &amp; TELECOMMUNICATIONS TECHNOLOGY</v>
      </c>
      <c r="E3" s="99"/>
      <c r="F3" s="99"/>
      <c r="G3" s="99"/>
      <c r="H3" s="99"/>
      <c r="I3" s="99"/>
      <c r="J3" s="100"/>
      <c r="K3" s="100"/>
      <c r="L3" s="101"/>
      <c r="M3" s="99" t="str">
        <f>Lists!M3</f>
        <v>MÃ MÔN: CMU-CS 252</v>
      </c>
      <c r="N3" s="101"/>
      <c r="O3" s="10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1"/>
      <c r="C4" s="1"/>
      <c r="D4" s="98" t="str">
        <f>Lists!E4</f>
        <v>LỚP: CMU-CS 252 BIS</v>
      </c>
      <c r="E4" s="99"/>
      <c r="F4" s="99"/>
      <c r="G4" s="99"/>
      <c r="H4" s="100"/>
      <c r="I4" s="100"/>
      <c r="J4" s="100"/>
      <c r="L4" s="99" t="str">
        <f>Lists!K4&amp;" "&amp;Lists!L4</f>
        <v>HỌC KỲ:  II</v>
      </c>
      <c r="M4" s="99" t="str">
        <f>Lists!M4</f>
        <v>NĂM HỌC: 2023 - 2024</v>
      </c>
      <c r="N4" s="101"/>
      <c r="O4" s="10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1"/>
      <c r="C5" s="1"/>
      <c r="D5" s="1"/>
      <c r="E5" s="1"/>
      <c r="F5" s="102"/>
      <c r="G5" s="102"/>
      <c r="H5" s="102"/>
      <c r="I5" s="10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03" t="s">
        <v>167</v>
      </c>
      <c r="B6" s="104"/>
      <c r="C6" s="104"/>
      <c r="D6" s="104"/>
      <c r="E6" s="1"/>
      <c r="F6" s="102"/>
      <c r="G6" s="102"/>
      <c r="H6" s="102"/>
      <c r="I6" s="10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05">
        <v>1.0</v>
      </c>
      <c r="B7" s="106" t="str">
        <f>Lists!F7</f>
        <v>Timeliness</v>
      </c>
      <c r="C7" s="24"/>
      <c r="D7" s="107">
        <f>Lists!F8</f>
        <v>0.1</v>
      </c>
      <c r="E7" s="108"/>
      <c r="F7" s="102"/>
      <c r="G7" s="102"/>
      <c r="H7" s="102"/>
      <c r="I7" s="10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05">
        <v>2.0</v>
      </c>
      <c r="B8" s="106" t="str">
        <f>Lists!G7</f>
        <v>Quality of documentation</v>
      </c>
      <c r="C8" s="24"/>
      <c r="D8" s="107">
        <f>Lists!G8</f>
        <v>0.3</v>
      </c>
      <c r="E8" s="108"/>
      <c r="F8" s="102"/>
      <c r="G8" s="102"/>
      <c r="H8" s="102"/>
      <c r="I8" s="10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05">
        <v>3.0</v>
      </c>
      <c r="B9" s="106" t="str">
        <f>Lists!H7</f>
        <v>Quality of presentation</v>
      </c>
      <c r="C9" s="24"/>
      <c r="D9" s="107">
        <f>Lists!H8</f>
        <v>0.2</v>
      </c>
      <c r="E9" s="108"/>
      <c r="F9" s="102"/>
      <c r="G9" s="102"/>
      <c r="H9" s="102"/>
      <c r="I9" s="10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05">
        <v>4.0</v>
      </c>
      <c r="B10" s="106" t="str">
        <f>Lists!I7</f>
        <v>Group collaboration</v>
      </c>
      <c r="C10" s="24"/>
      <c r="D10" s="107">
        <f>Lists!I8</f>
        <v>0.2</v>
      </c>
      <c r="E10" s="108"/>
      <c r="F10" s="102"/>
      <c r="G10" s="102"/>
      <c r="H10" s="102"/>
      <c r="I10" s="10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105">
        <v>5.0</v>
      </c>
      <c r="B11" s="106" t="str">
        <f>Lists!J7</f>
        <v>Answer the question</v>
      </c>
      <c r="C11" s="24"/>
      <c r="D11" s="107">
        <f>Lists!J8</f>
        <v>0.2</v>
      </c>
      <c r="E11" s="108"/>
      <c r="F11" s="102"/>
      <c r="G11" s="102"/>
      <c r="H11" s="102"/>
      <c r="I11" s="10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"/>
      <c r="B12" s="1"/>
      <c r="C12" s="1"/>
      <c r="D12" s="1"/>
      <c r="E12" s="108"/>
      <c r="F12" s="102"/>
      <c r="G12" s="102"/>
      <c r="H12" s="102"/>
      <c r="I12" s="10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09" t="s">
        <v>168</v>
      </c>
      <c r="B13" s="110"/>
      <c r="C13" s="111" t="s">
        <v>161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</row>
    <row r="14">
      <c r="A14" s="112" t="s">
        <v>7</v>
      </c>
      <c r="B14" s="113" t="s">
        <v>169</v>
      </c>
      <c r="C14" s="112" t="s">
        <v>170</v>
      </c>
      <c r="D14" s="112" t="s">
        <v>171</v>
      </c>
      <c r="E14" s="112" t="s">
        <v>172</v>
      </c>
      <c r="F14" s="114" t="s">
        <v>173</v>
      </c>
      <c r="G14" s="18"/>
      <c r="H14" s="18"/>
      <c r="I14" s="18"/>
      <c r="J14" s="19"/>
      <c r="K14" s="115" t="s">
        <v>174</v>
      </c>
      <c r="L14" s="116" t="s">
        <v>40</v>
      </c>
      <c r="M14" s="113" t="s">
        <v>175</v>
      </c>
      <c r="N14" s="116" t="s">
        <v>176</v>
      </c>
      <c r="O14" s="113" t="s">
        <v>43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</row>
    <row r="15">
      <c r="A15" s="23"/>
      <c r="B15" s="23"/>
      <c r="C15" s="23"/>
      <c r="D15" s="23"/>
      <c r="E15" s="23"/>
      <c r="F15" s="117">
        <v>1.0</v>
      </c>
      <c r="G15" s="117">
        <v>2.0</v>
      </c>
      <c r="H15" s="117">
        <v>3.0</v>
      </c>
      <c r="I15" s="117">
        <v>4.0</v>
      </c>
      <c r="J15" s="117">
        <v>5.0</v>
      </c>
      <c r="K15" s="23"/>
      <c r="L15" s="23"/>
      <c r="M15" s="23"/>
      <c r="N15" s="23"/>
      <c r="O15" s="23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</row>
    <row r="16">
      <c r="A16" s="118">
        <v>1.0</v>
      </c>
      <c r="B16" s="119">
        <f>IFERROR(__xludf.DUMMYFUNCTION("QUERY(Lists!B10:O51,"" select * where N = '""&amp;C13&amp;""' "")"),2.9211156881E10)</f>
        <v>29211156881</v>
      </c>
      <c r="C16" s="120" t="str">
        <f>IFERROR(__xludf.DUMMYFUNCTION("""COMPUTED_VALUE"""),"Nguyễn Quốc")</f>
        <v>Nguyễn Quốc</v>
      </c>
      <c r="D16" s="120" t="str">
        <f>IFERROR(__xludf.DUMMYFUNCTION("""COMPUTED_VALUE"""),"Độ")</f>
        <v>Độ</v>
      </c>
      <c r="E16" s="121" t="str">
        <f>IFERROR(__xludf.DUMMYFUNCTION("""COMPUTED_VALUE"""),"CMU-CS 252 BIS")</f>
        <v>CMU-CS 252 BIS</v>
      </c>
      <c r="F16" s="122"/>
      <c r="G16" s="122"/>
      <c r="H16" s="122"/>
      <c r="I16" s="122"/>
      <c r="J16" s="122"/>
      <c r="K16" s="122"/>
      <c r="L16" s="122"/>
      <c r="M16" s="122" t="str">
        <f>IFERROR(__xludf.DUMMYFUNCTION("""COMPUTED_VALUE"""),"Group 3")</f>
        <v>Group 3</v>
      </c>
      <c r="N16" s="122" t="str">
        <f>IFERROR(__xludf.DUMMYFUNCTION("""COMPUTED_VALUE"""),"Project 10: Introduction to Wireless (Wifi)")</f>
        <v>Project 10: Introduction to Wireless (Wifi)</v>
      </c>
      <c r="O16" s="123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</row>
    <row r="17">
      <c r="A17" s="118">
        <v>2.0</v>
      </c>
      <c r="B17" s="119">
        <f>IFERROR(__xludf.DUMMYFUNCTION("""COMPUTED_VALUE"""),2.9201158821E10)</f>
        <v>29201158821</v>
      </c>
      <c r="C17" s="120" t="str">
        <f>IFERROR(__xludf.DUMMYFUNCTION("""COMPUTED_VALUE"""),"Trần Diệu")</f>
        <v>Trần Diệu</v>
      </c>
      <c r="D17" s="120" t="str">
        <f>IFERROR(__xludf.DUMMYFUNCTION("""COMPUTED_VALUE"""),"Huyền")</f>
        <v>Huyền</v>
      </c>
      <c r="E17" s="121" t="str">
        <f>IFERROR(__xludf.DUMMYFUNCTION("""COMPUTED_VALUE"""),"CMU-CS 252 BIS")</f>
        <v>CMU-CS 252 BIS</v>
      </c>
      <c r="F17" s="122"/>
      <c r="G17" s="122"/>
      <c r="H17" s="122"/>
      <c r="I17" s="122"/>
      <c r="J17" s="122"/>
      <c r="K17" s="122"/>
      <c r="L17" s="122"/>
      <c r="M17" s="122" t="str">
        <f>IFERROR(__xludf.DUMMYFUNCTION("""COMPUTED_VALUE"""),"Group 3")</f>
        <v>Group 3</v>
      </c>
      <c r="N17" s="122" t="str">
        <f>IFERROR(__xludf.DUMMYFUNCTION("""COMPUTED_VALUE"""),"Project 10: Introduction to Wireless (Wifi)")</f>
        <v>Project 10: Introduction to Wireless (Wifi)</v>
      </c>
      <c r="O17" s="123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</row>
    <row r="18">
      <c r="A18" s="118">
        <v>3.0</v>
      </c>
      <c r="B18" s="119">
        <f>IFERROR(__xludf.DUMMYFUNCTION("""COMPUTED_VALUE"""),2.9219064788E10)</f>
        <v>29219064788</v>
      </c>
      <c r="C18" s="120" t="str">
        <f>IFERROR(__xludf.DUMMYFUNCTION("""COMPUTED_VALUE"""),"Đặng Ngô Ngọc")</f>
        <v>Đặng Ngô Ngọc</v>
      </c>
      <c r="D18" s="120" t="str">
        <f>IFERROR(__xludf.DUMMYFUNCTION("""COMPUTED_VALUE"""),"Việt")</f>
        <v>Việt</v>
      </c>
      <c r="E18" s="124" t="str">
        <f>IFERROR(__xludf.DUMMYFUNCTION("""COMPUTED_VALUE"""),"CMU-CS 252 BIS")</f>
        <v>CMU-CS 252 BIS</v>
      </c>
      <c r="F18" s="122"/>
      <c r="G18" s="122"/>
      <c r="H18" s="122"/>
      <c r="I18" s="122"/>
      <c r="J18" s="122"/>
      <c r="K18" s="122"/>
      <c r="L18" s="122"/>
      <c r="M18" s="122" t="str">
        <f>IFERROR(__xludf.DUMMYFUNCTION("""COMPUTED_VALUE"""),"Group 3")</f>
        <v>Group 3</v>
      </c>
      <c r="N18" s="122" t="str">
        <f>IFERROR(__xludf.DUMMYFUNCTION("""COMPUTED_VALUE"""),"Project 10: Introduction to Wireless (Wifi)")</f>
        <v>Project 10: Introduction to Wireless (Wifi)</v>
      </c>
      <c r="O18" s="123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</row>
    <row r="19">
      <c r="A19" s="118">
        <v>4.0</v>
      </c>
      <c r="B19" s="119">
        <f>IFERROR(__xludf.DUMMYFUNCTION("""COMPUTED_VALUE"""),2.9201158946E10)</f>
        <v>29201158946</v>
      </c>
      <c r="C19" s="120" t="str">
        <f>IFERROR(__xludf.DUMMYFUNCTION("""COMPUTED_VALUE"""),"Trương Thị Cẩm")</f>
        <v>Trương Thị Cẩm</v>
      </c>
      <c r="D19" s="120" t="str">
        <f>IFERROR(__xludf.DUMMYFUNCTION("""COMPUTED_VALUE"""),"Y")</f>
        <v>Y</v>
      </c>
      <c r="E19" s="124" t="str">
        <f>IFERROR(__xludf.DUMMYFUNCTION("""COMPUTED_VALUE"""),"CMU-CS 252 BIS")</f>
        <v>CMU-CS 252 BIS</v>
      </c>
      <c r="F19" s="122"/>
      <c r="G19" s="122"/>
      <c r="H19" s="122"/>
      <c r="I19" s="122"/>
      <c r="J19" s="122"/>
      <c r="K19" s="122"/>
      <c r="L19" s="122"/>
      <c r="M19" s="122" t="str">
        <f>IFERROR(__xludf.DUMMYFUNCTION("""COMPUTED_VALUE"""),"Group 3")</f>
        <v>Group 3</v>
      </c>
      <c r="N19" s="122" t="str">
        <f>IFERROR(__xludf.DUMMYFUNCTION("""COMPUTED_VALUE"""),"Project 10: Introduction to Wireless (Wifi)")</f>
        <v>Project 10: Introduction to Wireless (Wifi)</v>
      </c>
      <c r="O19" s="123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</row>
    <row r="20">
      <c r="A20" s="118">
        <v>5.0</v>
      </c>
      <c r="B20" s="119"/>
      <c r="C20" s="120"/>
      <c r="D20" s="120"/>
      <c r="E20" s="125"/>
      <c r="F20" s="122"/>
      <c r="G20" s="122"/>
      <c r="H20" s="122"/>
      <c r="I20" s="122"/>
      <c r="J20" s="122"/>
      <c r="K20" s="122"/>
      <c r="L20" s="122"/>
      <c r="M20" s="122"/>
      <c r="N20" s="122"/>
      <c r="O20" s="123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</row>
    <row r="21">
      <c r="A21" s="1"/>
      <c r="B21" s="1"/>
      <c r="C21" s="1"/>
      <c r="D21" s="1"/>
      <c r="E21" s="1"/>
      <c r="F21" s="102"/>
      <c r="G21" s="102"/>
      <c r="H21" s="102"/>
      <c r="I21" s="10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126"/>
      <c r="B22" s="127" t="s">
        <v>177</v>
      </c>
      <c r="C22" s="126"/>
      <c r="D22" s="126"/>
      <c r="E22" s="126"/>
      <c r="F22" s="128" t="s">
        <v>178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>
      <c r="A23" s="126"/>
      <c r="B23" s="126"/>
      <c r="C23" s="126"/>
      <c r="D23" s="126"/>
      <c r="E23" s="126"/>
      <c r="F23" s="129" t="s">
        <v>146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26"/>
      <c r="B24" s="126"/>
      <c r="C24" s="126"/>
      <c r="D24" s="126"/>
      <c r="E24" s="126"/>
      <c r="F24" s="130" t="s">
        <v>147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"/>
      <c r="B27" s="1"/>
      <c r="C27" s="1"/>
      <c r="D27" s="1"/>
      <c r="E27" s="1"/>
      <c r="F27" s="85" t="s">
        <v>148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"/>
      <c r="B29" s="1"/>
      <c r="C29" s="1"/>
      <c r="D29" s="1"/>
      <c r="E29" s="1"/>
      <c r="F29" s="102"/>
      <c r="G29" s="102"/>
      <c r="H29" s="102"/>
      <c r="I29" s="10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1"/>
      <c r="B30" s="1"/>
      <c r="C30" s="1"/>
      <c r="D30" s="1"/>
      <c r="E30" s="1"/>
      <c r="F30" s="102"/>
      <c r="G30" s="102"/>
      <c r="H30" s="102"/>
      <c r="I30" s="10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1"/>
      <c r="B31" s="1"/>
      <c r="C31" s="1"/>
      <c r="D31" s="1"/>
      <c r="E31" s="1"/>
      <c r="F31" s="102"/>
      <c r="G31" s="102"/>
      <c r="H31" s="102"/>
      <c r="I31" s="10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1"/>
      <c r="B32" s="1"/>
      <c r="C32" s="1"/>
      <c r="D32" s="1"/>
      <c r="E32" s="1"/>
      <c r="F32" s="102"/>
      <c r="G32" s="102"/>
      <c r="H32" s="102"/>
      <c r="I32" s="10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1"/>
      <c r="B33" s="1"/>
      <c r="C33" s="1"/>
      <c r="D33" s="1"/>
      <c r="E33" s="1"/>
      <c r="F33" s="102"/>
      <c r="G33" s="102"/>
      <c r="H33" s="102"/>
      <c r="I33" s="10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1"/>
      <c r="B34" s="1"/>
      <c r="C34" s="1"/>
      <c r="D34" s="1"/>
      <c r="E34" s="1"/>
      <c r="F34" s="102"/>
      <c r="G34" s="102"/>
      <c r="H34" s="102"/>
      <c r="I34" s="10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1"/>
      <c r="B35" s="1"/>
      <c r="C35" s="1"/>
      <c r="D35" s="1"/>
      <c r="E35" s="1"/>
      <c r="F35" s="102"/>
      <c r="G35" s="102"/>
      <c r="H35" s="102"/>
      <c r="I35" s="10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1"/>
      <c r="B36" s="1"/>
      <c r="C36" s="1"/>
      <c r="D36" s="1"/>
      <c r="E36" s="1"/>
      <c r="F36" s="102"/>
      <c r="G36" s="102"/>
      <c r="H36" s="102"/>
      <c r="I36" s="10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1"/>
      <c r="B37" s="1"/>
      <c r="C37" s="1"/>
      <c r="D37" s="1"/>
      <c r="E37" s="1"/>
      <c r="F37" s="102"/>
      <c r="G37" s="102"/>
      <c r="H37" s="102"/>
      <c r="I37" s="10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"/>
      <c r="B38" s="1"/>
      <c r="C38" s="1"/>
      <c r="D38" s="1"/>
      <c r="E38" s="1"/>
      <c r="F38" s="102"/>
      <c r="G38" s="102"/>
      <c r="H38" s="102"/>
      <c r="I38" s="10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"/>
      <c r="B39" s="1"/>
      <c r="C39" s="1"/>
      <c r="D39" s="1"/>
      <c r="E39" s="1"/>
      <c r="F39" s="102"/>
      <c r="G39" s="102"/>
      <c r="H39" s="102"/>
      <c r="I39" s="10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"/>
      <c r="B40" s="1"/>
      <c r="C40" s="1"/>
      <c r="D40" s="1"/>
      <c r="E40" s="1"/>
      <c r="F40" s="102"/>
      <c r="G40" s="102"/>
      <c r="H40" s="102"/>
      <c r="I40" s="10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1"/>
      <c r="C41" s="1"/>
      <c r="D41" s="1"/>
      <c r="E41" s="1"/>
      <c r="F41" s="102"/>
      <c r="G41" s="102"/>
      <c r="H41" s="102"/>
      <c r="I41" s="10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"/>
      <c r="B42" s="1"/>
      <c r="C42" s="1"/>
      <c r="D42" s="1"/>
      <c r="E42" s="1"/>
      <c r="F42" s="102"/>
      <c r="G42" s="102"/>
      <c r="H42" s="102"/>
      <c r="I42" s="10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"/>
      <c r="B43" s="1"/>
      <c r="C43" s="1"/>
      <c r="D43" s="1"/>
      <c r="E43" s="1"/>
      <c r="F43" s="102"/>
      <c r="G43" s="102"/>
      <c r="H43" s="102"/>
      <c r="I43" s="10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"/>
      <c r="B44" s="1"/>
      <c r="C44" s="1"/>
      <c r="D44" s="1"/>
      <c r="E44" s="1"/>
      <c r="F44" s="102"/>
      <c r="G44" s="102"/>
      <c r="H44" s="102"/>
      <c r="I44" s="10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02"/>
      <c r="G45" s="102"/>
      <c r="H45" s="102"/>
      <c r="I45" s="10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02"/>
      <c r="G46" s="102"/>
      <c r="H46" s="102"/>
      <c r="I46" s="10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02"/>
      <c r="G47" s="102"/>
      <c r="H47" s="102"/>
      <c r="I47" s="10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1"/>
      <c r="C48" s="1"/>
      <c r="D48" s="1"/>
      <c r="E48" s="1"/>
      <c r="F48" s="102"/>
      <c r="G48" s="102"/>
      <c r="H48" s="102"/>
      <c r="I48" s="10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02"/>
      <c r="G49" s="102"/>
      <c r="H49" s="102"/>
      <c r="I49" s="10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02"/>
      <c r="G50" s="102"/>
      <c r="H50" s="102"/>
      <c r="I50" s="10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02"/>
      <c r="G51" s="102"/>
      <c r="H51" s="102"/>
      <c r="I51" s="10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02"/>
      <c r="G52" s="102"/>
      <c r="H52" s="102"/>
      <c r="I52" s="10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02"/>
      <c r="G53" s="102"/>
      <c r="H53" s="102"/>
      <c r="I53" s="10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02"/>
      <c r="G54" s="102"/>
      <c r="H54" s="102"/>
      <c r="I54" s="10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02"/>
      <c r="G55" s="102"/>
      <c r="H55" s="102"/>
      <c r="I55" s="10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02"/>
      <c r="G56" s="102"/>
      <c r="H56" s="102"/>
      <c r="I56" s="10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02"/>
      <c r="G57" s="102"/>
      <c r="H57" s="102"/>
      <c r="I57" s="10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02"/>
      <c r="G58" s="102"/>
      <c r="H58" s="102"/>
      <c r="I58" s="10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02"/>
      <c r="G59" s="102"/>
      <c r="H59" s="102"/>
      <c r="I59" s="10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02"/>
      <c r="G60" s="102"/>
      <c r="H60" s="102"/>
      <c r="I60" s="10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02"/>
      <c r="G61" s="102"/>
      <c r="H61" s="102"/>
      <c r="I61" s="10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02"/>
      <c r="G62" s="102"/>
      <c r="H62" s="102"/>
      <c r="I62" s="10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02"/>
      <c r="G63" s="102"/>
      <c r="H63" s="102"/>
      <c r="I63" s="10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02"/>
      <c r="G64" s="102"/>
      <c r="H64" s="102"/>
      <c r="I64" s="10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02"/>
      <c r="G65" s="102"/>
      <c r="H65" s="102"/>
      <c r="I65" s="10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02"/>
      <c r="G66" s="102"/>
      <c r="H66" s="102"/>
      <c r="I66" s="10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02"/>
      <c r="G67" s="102"/>
      <c r="H67" s="102"/>
      <c r="I67" s="10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02"/>
      <c r="G68" s="102"/>
      <c r="H68" s="102"/>
      <c r="I68" s="10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02"/>
      <c r="G69" s="102"/>
      <c r="H69" s="102"/>
      <c r="I69" s="10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02"/>
      <c r="G70" s="102"/>
      <c r="H70" s="102"/>
      <c r="I70" s="10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02"/>
      <c r="G71" s="102"/>
      <c r="H71" s="102"/>
      <c r="I71" s="10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02"/>
      <c r="G72" s="102"/>
      <c r="H72" s="102"/>
      <c r="I72" s="10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02"/>
      <c r="G73" s="102"/>
      <c r="H73" s="102"/>
      <c r="I73" s="10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02"/>
      <c r="G74" s="102"/>
      <c r="H74" s="102"/>
      <c r="I74" s="10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02"/>
      <c r="G75" s="102"/>
      <c r="H75" s="102"/>
      <c r="I75" s="10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02"/>
      <c r="G76" s="102"/>
      <c r="H76" s="102"/>
      <c r="I76" s="10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02"/>
      <c r="G77" s="102"/>
      <c r="H77" s="102"/>
      <c r="I77" s="10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02"/>
      <c r="G78" s="102"/>
      <c r="H78" s="102"/>
      <c r="I78" s="10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02"/>
      <c r="G79" s="102"/>
      <c r="H79" s="102"/>
      <c r="I79" s="10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02"/>
      <c r="G80" s="102"/>
      <c r="H80" s="102"/>
      <c r="I80" s="10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02"/>
      <c r="G81" s="102"/>
      <c r="H81" s="102"/>
      <c r="I81" s="10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02"/>
      <c r="G82" s="102"/>
      <c r="H82" s="102"/>
      <c r="I82" s="10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02"/>
      <c r="G83" s="102"/>
      <c r="H83" s="102"/>
      <c r="I83" s="10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02"/>
      <c r="G84" s="102"/>
      <c r="H84" s="102"/>
      <c r="I84" s="10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02"/>
      <c r="G85" s="102"/>
      <c r="H85" s="102"/>
      <c r="I85" s="10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02"/>
      <c r="G86" s="102"/>
      <c r="H86" s="102"/>
      <c r="I86" s="10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02"/>
      <c r="G87" s="102"/>
      <c r="H87" s="102"/>
      <c r="I87" s="10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02"/>
      <c r="G88" s="102"/>
      <c r="H88" s="102"/>
      <c r="I88" s="10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02"/>
      <c r="G89" s="102"/>
      <c r="H89" s="102"/>
      <c r="I89" s="10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02"/>
      <c r="G90" s="102"/>
      <c r="H90" s="102"/>
      <c r="I90" s="10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02"/>
      <c r="G91" s="102"/>
      <c r="H91" s="102"/>
      <c r="I91" s="10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02"/>
      <c r="G92" s="102"/>
      <c r="H92" s="102"/>
      <c r="I92" s="10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02"/>
      <c r="G93" s="102"/>
      <c r="H93" s="102"/>
      <c r="I93" s="10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02"/>
      <c r="G94" s="102"/>
      <c r="H94" s="102"/>
      <c r="I94" s="10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02"/>
      <c r="G95" s="102"/>
      <c r="H95" s="102"/>
      <c r="I95" s="10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02"/>
      <c r="G96" s="102"/>
      <c r="H96" s="102"/>
      <c r="I96" s="10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02"/>
      <c r="G97" s="102"/>
      <c r="H97" s="102"/>
      <c r="I97" s="10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02"/>
      <c r="G98" s="102"/>
      <c r="H98" s="102"/>
      <c r="I98" s="10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02"/>
      <c r="G99" s="102"/>
      <c r="H99" s="102"/>
      <c r="I99" s="10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02"/>
      <c r="G100" s="102"/>
      <c r="H100" s="102"/>
      <c r="I100" s="10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02"/>
      <c r="G101" s="102"/>
      <c r="H101" s="102"/>
      <c r="I101" s="10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02"/>
      <c r="G102" s="102"/>
      <c r="H102" s="102"/>
      <c r="I102" s="10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02"/>
      <c r="G103" s="102"/>
      <c r="H103" s="102"/>
      <c r="I103" s="10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02"/>
      <c r="G104" s="102"/>
      <c r="H104" s="102"/>
      <c r="I104" s="10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02"/>
      <c r="G105" s="102"/>
      <c r="H105" s="102"/>
      <c r="I105" s="10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02"/>
      <c r="G106" s="102"/>
      <c r="H106" s="102"/>
      <c r="I106" s="10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02"/>
      <c r="G107" s="102"/>
      <c r="H107" s="102"/>
      <c r="I107" s="10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02"/>
      <c r="G108" s="102"/>
      <c r="H108" s="102"/>
      <c r="I108" s="10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02"/>
      <c r="G109" s="102"/>
      <c r="H109" s="102"/>
      <c r="I109" s="10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02"/>
      <c r="G110" s="102"/>
      <c r="H110" s="102"/>
      <c r="I110" s="10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02"/>
      <c r="G111" s="102"/>
      <c r="H111" s="102"/>
      <c r="I111" s="10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02"/>
      <c r="G112" s="102"/>
      <c r="H112" s="102"/>
      <c r="I112" s="10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02"/>
      <c r="G113" s="102"/>
      <c r="H113" s="102"/>
      <c r="I113" s="10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02"/>
      <c r="G114" s="102"/>
      <c r="H114" s="102"/>
      <c r="I114" s="10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02"/>
      <c r="G115" s="102"/>
      <c r="H115" s="102"/>
      <c r="I115" s="10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02"/>
      <c r="G116" s="102"/>
      <c r="H116" s="102"/>
      <c r="I116" s="10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02"/>
      <c r="G117" s="102"/>
      <c r="H117" s="102"/>
      <c r="I117" s="10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02"/>
      <c r="G118" s="102"/>
      <c r="H118" s="102"/>
      <c r="I118" s="10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02"/>
      <c r="G119" s="102"/>
      <c r="H119" s="102"/>
      <c r="I119" s="10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02"/>
      <c r="G120" s="102"/>
      <c r="H120" s="102"/>
      <c r="I120" s="10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02"/>
      <c r="G121" s="102"/>
      <c r="H121" s="102"/>
      <c r="I121" s="10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02"/>
      <c r="G122" s="102"/>
      <c r="H122" s="102"/>
      <c r="I122" s="10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02"/>
      <c r="G123" s="102"/>
      <c r="H123" s="102"/>
      <c r="I123" s="10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02"/>
      <c r="G124" s="102"/>
      <c r="H124" s="102"/>
      <c r="I124" s="10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02"/>
      <c r="G125" s="102"/>
      <c r="H125" s="102"/>
      <c r="I125" s="10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02"/>
      <c r="G126" s="102"/>
      <c r="H126" s="102"/>
      <c r="I126" s="10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02"/>
      <c r="G127" s="102"/>
      <c r="H127" s="102"/>
      <c r="I127" s="10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02"/>
      <c r="G128" s="102"/>
      <c r="H128" s="102"/>
      <c r="I128" s="10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02"/>
      <c r="G129" s="102"/>
      <c r="H129" s="102"/>
      <c r="I129" s="10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02"/>
      <c r="G130" s="102"/>
      <c r="H130" s="102"/>
      <c r="I130" s="10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02"/>
      <c r="G131" s="102"/>
      <c r="H131" s="102"/>
      <c r="I131" s="10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02"/>
      <c r="G132" s="102"/>
      <c r="H132" s="102"/>
      <c r="I132" s="10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02"/>
      <c r="G133" s="102"/>
      <c r="H133" s="102"/>
      <c r="I133" s="10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02"/>
      <c r="G134" s="102"/>
      <c r="H134" s="102"/>
      <c r="I134" s="10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02"/>
      <c r="G135" s="102"/>
      <c r="H135" s="102"/>
      <c r="I135" s="10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02"/>
      <c r="G136" s="102"/>
      <c r="H136" s="102"/>
      <c r="I136" s="10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02"/>
      <c r="G137" s="102"/>
      <c r="H137" s="102"/>
      <c r="I137" s="10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02"/>
      <c r="G138" s="102"/>
      <c r="H138" s="102"/>
      <c r="I138" s="10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02"/>
      <c r="G139" s="102"/>
      <c r="H139" s="102"/>
      <c r="I139" s="10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02"/>
      <c r="G140" s="102"/>
      <c r="H140" s="102"/>
      <c r="I140" s="10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02"/>
      <c r="G141" s="102"/>
      <c r="H141" s="102"/>
      <c r="I141" s="10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02"/>
      <c r="G142" s="102"/>
      <c r="H142" s="102"/>
      <c r="I142" s="10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02"/>
      <c r="G143" s="102"/>
      <c r="H143" s="102"/>
      <c r="I143" s="10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02"/>
      <c r="G144" s="102"/>
      <c r="H144" s="102"/>
      <c r="I144" s="10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02"/>
      <c r="G145" s="102"/>
      <c r="H145" s="102"/>
      <c r="I145" s="10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02"/>
      <c r="G146" s="102"/>
      <c r="H146" s="102"/>
      <c r="I146" s="10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02"/>
      <c r="G147" s="102"/>
      <c r="H147" s="102"/>
      <c r="I147" s="10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02"/>
      <c r="G148" s="102"/>
      <c r="H148" s="102"/>
      <c r="I148" s="10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02"/>
      <c r="G149" s="102"/>
      <c r="H149" s="102"/>
      <c r="I149" s="10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02"/>
      <c r="G150" s="102"/>
      <c r="H150" s="102"/>
      <c r="I150" s="10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02"/>
      <c r="G151" s="102"/>
      <c r="H151" s="102"/>
      <c r="I151" s="10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02"/>
      <c r="G152" s="102"/>
      <c r="H152" s="102"/>
      <c r="I152" s="10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02"/>
      <c r="G153" s="102"/>
      <c r="H153" s="102"/>
      <c r="I153" s="10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02"/>
      <c r="G154" s="102"/>
      <c r="H154" s="102"/>
      <c r="I154" s="10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02"/>
      <c r="G155" s="102"/>
      <c r="H155" s="102"/>
      <c r="I155" s="10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02"/>
      <c r="G156" s="102"/>
      <c r="H156" s="102"/>
      <c r="I156" s="10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02"/>
      <c r="G157" s="102"/>
      <c r="H157" s="102"/>
      <c r="I157" s="10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02"/>
      <c r="G158" s="102"/>
      <c r="H158" s="102"/>
      <c r="I158" s="10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02"/>
      <c r="G159" s="102"/>
      <c r="H159" s="102"/>
      <c r="I159" s="10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02"/>
      <c r="G160" s="102"/>
      <c r="H160" s="102"/>
      <c r="I160" s="10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02"/>
      <c r="G161" s="102"/>
      <c r="H161" s="102"/>
      <c r="I161" s="10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02"/>
      <c r="G162" s="102"/>
      <c r="H162" s="102"/>
      <c r="I162" s="10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02"/>
      <c r="G163" s="102"/>
      <c r="H163" s="102"/>
      <c r="I163" s="10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02"/>
      <c r="G164" s="102"/>
      <c r="H164" s="102"/>
      <c r="I164" s="10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02"/>
      <c r="G165" s="102"/>
      <c r="H165" s="102"/>
      <c r="I165" s="10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02"/>
      <c r="G166" s="102"/>
      <c r="H166" s="102"/>
      <c r="I166" s="10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02"/>
      <c r="G167" s="102"/>
      <c r="H167" s="102"/>
      <c r="I167" s="10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02"/>
      <c r="G168" s="102"/>
      <c r="H168" s="102"/>
      <c r="I168" s="10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02"/>
      <c r="G169" s="102"/>
      <c r="H169" s="102"/>
      <c r="I169" s="10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02"/>
      <c r="G170" s="102"/>
      <c r="H170" s="102"/>
      <c r="I170" s="10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02"/>
      <c r="G171" s="102"/>
      <c r="H171" s="102"/>
      <c r="I171" s="10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02"/>
      <c r="G172" s="102"/>
      <c r="H172" s="102"/>
      <c r="I172" s="10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02"/>
      <c r="G173" s="102"/>
      <c r="H173" s="102"/>
      <c r="I173" s="10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02"/>
      <c r="G174" s="102"/>
      <c r="H174" s="102"/>
      <c r="I174" s="10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02"/>
      <c r="G175" s="102"/>
      <c r="H175" s="102"/>
      <c r="I175" s="10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02"/>
      <c r="G176" s="102"/>
      <c r="H176" s="102"/>
      <c r="I176" s="10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02"/>
      <c r="G177" s="102"/>
      <c r="H177" s="102"/>
      <c r="I177" s="10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02"/>
      <c r="G178" s="102"/>
      <c r="H178" s="102"/>
      <c r="I178" s="10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02"/>
      <c r="G179" s="102"/>
      <c r="H179" s="102"/>
      <c r="I179" s="10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02"/>
      <c r="G180" s="102"/>
      <c r="H180" s="102"/>
      <c r="I180" s="10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02"/>
      <c r="G181" s="102"/>
      <c r="H181" s="102"/>
      <c r="I181" s="10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02"/>
      <c r="G182" s="102"/>
      <c r="H182" s="102"/>
      <c r="I182" s="10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02"/>
      <c r="G183" s="102"/>
      <c r="H183" s="102"/>
      <c r="I183" s="10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02"/>
      <c r="G184" s="102"/>
      <c r="H184" s="102"/>
      <c r="I184" s="10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02"/>
      <c r="G185" s="102"/>
      <c r="H185" s="102"/>
      <c r="I185" s="10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02"/>
      <c r="G186" s="102"/>
      <c r="H186" s="102"/>
      <c r="I186" s="10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02"/>
      <c r="G187" s="102"/>
      <c r="H187" s="102"/>
      <c r="I187" s="10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02"/>
      <c r="G188" s="102"/>
      <c r="H188" s="102"/>
      <c r="I188" s="10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02"/>
      <c r="G189" s="102"/>
      <c r="H189" s="102"/>
      <c r="I189" s="10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02"/>
      <c r="G190" s="102"/>
      <c r="H190" s="102"/>
      <c r="I190" s="10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02"/>
      <c r="G191" s="102"/>
      <c r="H191" s="102"/>
      <c r="I191" s="10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02"/>
      <c r="G192" s="102"/>
      <c r="H192" s="102"/>
      <c r="I192" s="10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02"/>
      <c r="G193" s="102"/>
      <c r="H193" s="102"/>
      <c r="I193" s="10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02"/>
      <c r="G194" s="102"/>
      <c r="H194" s="102"/>
      <c r="I194" s="10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02"/>
      <c r="G195" s="102"/>
      <c r="H195" s="102"/>
      <c r="I195" s="10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02"/>
      <c r="G196" s="102"/>
      <c r="H196" s="102"/>
      <c r="I196" s="10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02"/>
      <c r="G197" s="102"/>
      <c r="H197" s="102"/>
      <c r="I197" s="10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02"/>
      <c r="G198" s="102"/>
      <c r="H198" s="102"/>
      <c r="I198" s="10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02"/>
      <c r="G199" s="102"/>
      <c r="H199" s="102"/>
      <c r="I199" s="10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02"/>
      <c r="G200" s="102"/>
      <c r="H200" s="102"/>
      <c r="I200" s="10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02"/>
      <c r="G201" s="102"/>
      <c r="H201" s="102"/>
      <c r="I201" s="10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02"/>
      <c r="G202" s="102"/>
      <c r="H202" s="102"/>
      <c r="I202" s="10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02"/>
      <c r="G203" s="102"/>
      <c r="H203" s="102"/>
      <c r="I203" s="10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02"/>
      <c r="G204" s="102"/>
      <c r="H204" s="102"/>
      <c r="I204" s="10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02"/>
      <c r="G205" s="102"/>
      <c r="H205" s="102"/>
      <c r="I205" s="10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02"/>
      <c r="G206" s="102"/>
      <c r="H206" s="102"/>
      <c r="I206" s="10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02"/>
      <c r="G207" s="102"/>
      <c r="H207" s="102"/>
      <c r="I207" s="10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02"/>
      <c r="G208" s="102"/>
      <c r="H208" s="102"/>
      <c r="I208" s="10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02"/>
      <c r="G209" s="102"/>
      <c r="H209" s="102"/>
      <c r="I209" s="10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02"/>
      <c r="G210" s="102"/>
      <c r="H210" s="102"/>
      <c r="I210" s="10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02"/>
      <c r="G211" s="102"/>
      <c r="H211" s="102"/>
      <c r="I211" s="10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02"/>
      <c r="G212" s="102"/>
      <c r="H212" s="102"/>
      <c r="I212" s="10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02"/>
      <c r="G213" s="102"/>
      <c r="H213" s="102"/>
      <c r="I213" s="10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02"/>
      <c r="G214" s="102"/>
      <c r="H214" s="102"/>
      <c r="I214" s="10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02"/>
      <c r="G215" s="102"/>
      <c r="H215" s="102"/>
      <c r="I215" s="10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02"/>
      <c r="G216" s="102"/>
      <c r="H216" s="102"/>
      <c r="I216" s="10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02"/>
      <c r="G217" s="102"/>
      <c r="H217" s="102"/>
      <c r="I217" s="10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02"/>
      <c r="G218" s="102"/>
      <c r="H218" s="102"/>
      <c r="I218" s="10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02"/>
      <c r="G219" s="102"/>
      <c r="H219" s="102"/>
      <c r="I219" s="10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02"/>
      <c r="G220" s="102"/>
      <c r="H220" s="102"/>
      <c r="I220" s="10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02"/>
      <c r="G221" s="102"/>
      <c r="H221" s="102"/>
      <c r="I221" s="10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02"/>
      <c r="G222" s="102"/>
      <c r="H222" s="102"/>
      <c r="I222" s="10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02"/>
      <c r="G223" s="102"/>
      <c r="H223" s="102"/>
      <c r="I223" s="10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02"/>
      <c r="G224" s="102"/>
      <c r="H224" s="102"/>
      <c r="I224" s="10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02"/>
      <c r="G225" s="102"/>
      <c r="H225" s="102"/>
      <c r="I225" s="10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02"/>
      <c r="G226" s="102"/>
      <c r="H226" s="102"/>
      <c r="I226" s="10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02"/>
      <c r="G227" s="102"/>
      <c r="H227" s="102"/>
      <c r="I227" s="10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</sheetData>
  <mergeCells count="25">
    <mergeCell ref="A1:C1"/>
    <mergeCell ref="D1:N1"/>
    <mergeCell ref="A2:C2"/>
    <mergeCell ref="D2:N2"/>
    <mergeCell ref="B7:C7"/>
    <mergeCell ref="B8:C8"/>
    <mergeCell ref="B9:C9"/>
    <mergeCell ref="E14:E15"/>
    <mergeCell ref="F14:J14"/>
    <mergeCell ref="K14:K15"/>
    <mergeCell ref="L14:L15"/>
    <mergeCell ref="M14:M15"/>
    <mergeCell ref="N14:N15"/>
    <mergeCell ref="F22:N22"/>
    <mergeCell ref="F23:N23"/>
    <mergeCell ref="F24:N24"/>
    <mergeCell ref="F27:N27"/>
    <mergeCell ref="B10:C10"/>
    <mergeCell ref="B11:C11"/>
    <mergeCell ref="C13:O13"/>
    <mergeCell ref="A14:A15"/>
    <mergeCell ref="B14:B15"/>
    <mergeCell ref="C14:C15"/>
    <mergeCell ref="D14:D15"/>
    <mergeCell ref="O14:O15"/>
  </mergeCells>
  <dataValidations>
    <dataValidation type="list" allowBlank="1" showErrorMessage="1" sqref="C13">
      <formula1>Projects!$B$2:$B$11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0.88"/>
    <col customWidth="1" min="3" max="3" width="15.25"/>
    <col customWidth="1" min="4" max="4" width="7.38"/>
    <col customWidth="1" min="5" max="5" width="9.63"/>
    <col customWidth="1" min="6" max="6" width="6.0"/>
    <col customWidth="1" min="7" max="7" width="3.63"/>
    <col customWidth="1" min="8" max="8" width="8.0"/>
    <col customWidth="1" min="9" max="9" width="4.38"/>
    <col customWidth="1" min="10" max="10" width="4.5"/>
    <col customWidth="1" min="11" max="11" width="5.25"/>
    <col customWidth="1" min="12" max="12" width="8.5"/>
    <col customWidth="1" min="13" max="13" width="6.13"/>
    <col customWidth="1" min="14" max="14" width="1.25"/>
    <col customWidth="1" min="15" max="15" width="2.13"/>
  </cols>
  <sheetData>
    <row r="1">
      <c r="A1" s="1"/>
      <c r="B1" s="2" t="s">
        <v>0</v>
      </c>
      <c r="D1" s="6" t="str">
        <f>"DANH SÁCH SINH VIÊN * "&amp;Lists!P2</f>
        <v>DANH SÁCH SINH VIÊN * NH: 2023-2024</v>
      </c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1</v>
      </c>
      <c r="D2" s="5" t="s">
        <v>2</v>
      </c>
      <c r="E2" s="6" t="str">
        <f>"KHỐI "&amp;Lists!E4</f>
        <v>KHỐI LỚP: CMU-CS 252 BIS</v>
      </c>
      <c r="M2" s="7" t="s">
        <v>3</v>
      </c>
      <c r="N2" s="8" t="s">
        <v>4</v>
      </c>
      <c r="O2" s="8">
        <f>Lists!P3</f>
        <v>3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9"/>
      <c r="B3" s="10" t="str">
        <f>GroupPrint!D3&amp;" * "&amp;GroupPrint!M3</f>
        <v>MÔN: INTRODUCTION TO NETWORK &amp; TELECOMMUNICATIONS TECHNOLOGY * MÃ MÔN: CMU-CS 252</v>
      </c>
      <c r="M3" s="7" t="s">
        <v>5</v>
      </c>
      <c r="N3" s="7" t="s">
        <v>4</v>
      </c>
      <c r="O3" s="11" t="str">
        <f>Lists!L4</f>
        <v>II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M4" s="7" t="s">
        <v>6</v>
      </c>
      <c r="N4" s="7" t="s">
        <v>4</v>
      </c>
      <c r="O4" s="7">
        <f>Lists!P4</f>
        <v>1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3" t="s">
        <v>7</v>
      </c>
      <c r="B6" s="14" t="s">
        <v>8</v>
      </c>
      <c r="C6" s="15" t="s">
        <v>9</v>
      </c>
      <c r="D6" s="16" t="s">
        <v>10</v>
      </c>
      <c r="E6" s="14" t="s">
        <v>11</v>
      </c>
      <c r="F6" s="14" t="s">
        <v>12</v>
      </c>
      <c r="G6" s="14" t="s">
        <v>13</v>
      </c>
      <c r="H6" s="14" t="s">
        <v>14</v>
      </c>
      <c r="I6" s="17" t="s">
        <v>15</v>
      </c>
      <c r="J6" s="18"/>
      <c r="K6" s="18"/>
      <c r="L6" s="19"/>
      <c r="M6" s="20" t="s">
        <v>16</v>
      </c>
      <c r="N6" s="21"/>
      <c r="O6" s="22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3"/>
      <c r="B7" s="24"/>
      <c r="C7" s="25"/>
      <c r="D7" s="24"/>
      <c r="E7" s="24"/>
      <c r="F7" s="24"/>
      <c r="G7" s="24"/>
      <c r="H7" s="24"/>
      <c r="I7" s="26" t="s">
        <v>17</v>
      </c>
      <c r="J7" s="26" t="s">
        <v>18</v>
      </c>
      <c r="K7" s="26" t="s">
        <v>19</v>
      </c>
      <c r="L7" s="27" t="s">
        <v>20</v>
      </c>
      <c r="M7" s="25"/>
      <c r="N7" s="25"/>
      <c r="O7" s="24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8">
        <f>Lists!A10</f>
        <v>1</v>
      </c>
      <c r="B8" s="29">
        <f>Lists!B10</f>
        <v>29211164800</v>
      </c>
      <c r="C8" s="30" t="str">
        <f>Lists!C10</f>
        <v>Ngô Văn Duy</v>
      </c>
      <c r="D8" s="30" t="str">
        <f>Lists!D10</f>
        <v>Anh</v>
      </c>
      <c r="E8" s="29" t="str">
        <f>Lists!E10</f>
        <v>CMU-CS 252 BIS</v>
      </c>
      <c r="F8" s="31"/>
      <c r="G8" s="31"/>
      <c r="H8" s="31"/>
      <c r="I8" s="32"/>
      <c r="J8" s="33" t="str">
        <f>Lists!K10</f>
        <v/>
      </c>
      <c r="K8" s="32"/>
      <c r="L8" s="34" t="str">
        <f>IF(LEN(J8)&gt;1,VLOOKUP(VALUE(LEFT(J8)),SoChu!$A$1:$B$10,2,0)&amp;" "&amp;VLOOKUP(VALUE(RIGHT(J8)),SoChu!$A$1:$B$10,2,0),VLOOKUP(VALUE(LEFT(J8)),SoChu!$A$1:$B$10,2,0)&amp;" Không")</f>
        <v>Không Không</v>
      </c>
      <c r="M8" s="35"/>
      <c r="N8" s="35"/>
      <c r="O8" s="36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8">
        <f>Lists!A11</f>
        <v>2</v>
      </c>
      <c r="B9" s="29">
        <f>Lists!B11</f>
        <v>29211158850</v>
      </c>
      <c r="C9" s="30" t="str">
        <f>Lists!C11</f>
        <v>Nguyễn Quang</v>
      </c>
      <c r="D9" s="30" t="str">
        <f>Lists!D11</f>
        <v>Bảo</v>
      </c>
      <c r="E9" s="29" t="str">
        <f>Lists!E11</f>
        <v>CMU-CS 252 BIS</v>
      </c>
      <c r="F9" s="31"/>
      <c r="G9" s="31"/>
      <c r="H9" s="31"/>
      <c r="I9" s="32"/>
      <c r="J9" s="33" t="str">
        <f>Lists!K11</f>
        <v/>
      </c>
      <c r="K9" s="32"/>
      <c r="L9" s="34" t="str">
        <f>IF(LEN(J9)&gt;1,VLOOKUP(VALUE(LEFT(J9)),SoChu!$A$1:$B$10,2,0)&amp;" "&amp;VLOOKUP(VALUE(RIGHT(J9)),SoChu!$A$1:$B$10,2,0),VLOOKUP(VALUE(LEFT(J9)),SoChu!$A$1:$B$10,2,0)&amp;" Không")</f>
        <v>Không Không</v>
      </c>
      <c r="M9" s="35"/>
      <c r="N9" s="35"/>
      <c r="O9" s="36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28">
        <f>Lists!A12</f>
        <v>3</v>
      </c>
      <c r="B10" s="29">
        <f>Lists!B12</f>
        <v>29211555903</v>
      </c>
      <c r="C10" s="30" t="str">
        <f>Lists!C12</f>
        <v>Lê Hoàng Phúc</v>
      </c>
      <c r="D10" s="30" t="str">
        <f>Lists!D12</f>
        <v>Bảo</v>
      </c>
      <c r="E10" s="29" t="str">
        <f>Lists!E12</f>
        <v>CMU-CS 252 BIS</v>
      </c>
      <c r="F10" s="31"/>
      <c r="G10" s="31"/>
      <c r="H10" s="31"/>
      <c r="I10" s="32"/>
      <c r="J10" s="33" t="str">
        <f>Lists!K12</f>
        <v/>
      </c>
      <c r="K10" s="32"/>
      <c r="L10" s="34" t="str">
        <f>IF(LEN(J10)&gt;1,VLOOKUP(VALUE(LEFT(J10)),SoChu!$A$1:$B$10,2,0)&amp;" "&amp;VLOOKUP(VALUE(RIGHT(J10)),SoChu!$A$1:$B$10,2,0),VLOOKUP(VALUE(LEFT(J10)),SoChu!$A$1:$B$10,2,0)&amp;" Không")</f>
        <v>Không Không</v>
      </c>
      <c r="M10" s="35"/>
      <c r="N10" s="35"/>
      <c r="O10" s="36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8">
        <f>Lists!A13</f>
        <v>4</v>
      </c>
      <c r="B11" s="29">
        <f>Lists!B13</f>
        <v>29211165254</v>
      </c>
      <c r="C11" s="30" t="str">
        <f>Lists!C13</f>
        <v>Nguyễn Văn</v>
      </c>
      <c r="D11" s="30" t="str">
        <f>Lists!D13</f>
        <v>Chinh</v>
      </c>
      <c r="E11" s="29" t="str">
        <f>Lists!E13</f>
        <v>CMU-CS 252 BIS</v>
      </c>
      <c r="F11" s="31"/>
      <c r="G11" s="31"/>
      <c r="H11" s="31"/>
      <c r="I11" s="32"/>
      <c r="J11" s="33" t="str">
        <f>Lists!K13</f>
        <v/>
      </c>
      <c r="K11" s="32"/>
      <c r="L11" s="34" t="str">
        <f>IF(LEN(J11)&gt;1,VLOOKUP(VALUE(LEFT(J11)),SoChu!$A$1:$B$10,2,0)&amp;" "&amp;VLOOKUP(VALUE(RIGHT(J11)),SoChu!$A$1:$B$10,2,0),VLOOKUP(VALUE(LEFT(J11)),SoChu!$A$1:$B$10,2,0)&amp;" Không")</f>
        <v>Không Không</v>
      </c>
      <c r="M11" s="35"/>
      <c r="N11" s="35"/>
      <c r="O11" s="36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8">
        <f>Lists!A14</f>
        <v>5</v>
      </c>
      <c r="B12" s="29">
        <f>Lists!B14</f>
        <v>29211152578</v>
      </c>
      <c r="C12" s="30" t="str">
        <f>Lists!C14</f>
        <v>Hồ Hải</v>
      </c>
      <c r="D12" s="30" t="str">
        <f>Lists!D14</f>
        <v>Đăng</v>
      </c>
      <c r="E12" s="29" t="str">
        <f>Lists!E14</f>
        <v>CMU-CS 252 BIS</v>
      </c>
      <c r="F12" s="31"/>
      <c r="G12" s="31"/>
      <c r="H12" s="31"/>
      <c r="I12" s="32"/>
      <c r="J12" s="33" t="str">
        <f>Lists!K14</f>
        <v/>
      </c>
      <c r="K12" s="32"/>
      <c r="L12" s="34" t="str">
        <f>IF(LEN(J12)&gt;1,VLOOKUP(VALUE(LEFT(J12)),SoChu!$A$1:$B$10,2,0)&amp;" "&amp;VLOOKUP(VALUE(RIGHT(J12)),SoChu!$A$1:$B$10,2,0),VLOOKUP(VALUE(LEFT(J12)),SoChu!$A$1:$B$10,2,0)&amp;" Không")</f>
        <v>Không Không</v>
      </c>
      <c r="M12" s="35"/>
      <c r="N12" s="35"/>
      <c r="O12" s="36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28">
        <f>Lists!A15</f>
        <v>6</v>
      </c>
      <c r="B13" s="29">
        <f>Lists!B15</f>
        <v>29211158800</v>
      </c>
      <c r="C13" s="30" t="str">
        <f>Lists!C15</f>
        <v>Trần Công</v>
      </c>
      <c r="D13" s="30" t="str">
        <f>Lists!D15</f>
        <v>Danh</v>
      </c>
      <c r="E13" s="29" t="str">
        <f>Lists!E15</f>
        <v>CMU-CS 252 BIS</v>
      </c>
      <c r="F13" s="31"/>
      <c r="G13" s="31"/>
      <c r="H13" s="31"/>
      <c r="I13" s="32"/>
      <c r="J13" s="33" t="str">
        <f>Lists!K15</f>
        <v/>
      </c>
      <c r="K13" s="32"/>
      <c r="L13" s="34" t="str">
        <f>IF(LEN(J13)&gt;1,VLOOKUP(VALUE(LEFT(J13)),SoChu!$A$1:$B$10,2,0)&amp;" "&amp;VLOOKUP(VALUE(RIGHT(J13)),SoChu!$A$1:$B$10,2,0),VLOOKUP(VALUE(LEFT(J13)),SoChu!$A$1:$B$10,2,0)&amp;" Không")</f>
        <v>Không Không</v>
      </c>
      <c r="M13" s="35"/>
      <c r="N13" s="35"/>
      <c r="O13" s="36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8">
        <f>Lists!A16</f>
        <v>7</v>
      </c>
      <c r="B14" s="29">
        <f>Lists!B16</f>
        <v>29211164797</v>
      </c>
      <c r="C14" s="30" t="str">
        <f>Lists!C16</f>
        <v>Hoàng Tiến</v>
      </c>
      <c r="D14" s="30" t="str">
        <f>Lists!D16</f>
        <v>Đạt</v>
      </c>
      <c r="E14" s="29" t="str">
        <f>Lists!E16</f>
        <v>CMU-CS 252 BIS</v>
      </c>
      <c r="F14" s="31"/>
      <c r="G14" s="31"/>
      <c r="H14" s="31"/>
      <c r="I14" s="32"/>
      <c r="J14" s="33" t="str">
        <f>Lists!K16</f>
        <v/>
      </c>
      <c r="K14" s="32"/>
      <c r="L14" s="34" t="str">
        <f>IF(LEN(J14)&gt;1,VLOOKUP(VALUE(LEFT(J14)),SoChu!$A$1:$B$10,2,0)&amp;" "&amp;VLOOKUP(VALUE(RIGHT(J14)),SoChu!$A$1:$B$10,2,0),VLOOKUP(VALUE(LEFT(J14)),SoChu!$A$1:$B$10,2,0)&amp;" Không")</f>
        <v>Không Không</v>
      </c>
      <c r="M14" s="35"/>
      <c r="N14" s="35"/>
      <c r="O14" s="36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8">
        <f>Lists!A17</f>
        <v>8</v>
      </c>
      <c r="B15" s="29">
        <f>Lists!B17</f>
        <v>29219052500</v>
      </c>
      <c r="C15" s="30" t="str">
        <f>Lists!C17</f>
        <v>Huỳnh Tấn</v>
      </c>
      <c r="D15" s="30" t="str">
        <f>Lists!D17</f>
        <v>Dĩnh</v>
      </c>
      <c r="E15" s="29" t="str">
        <f>Lists!E17</f>
        <v>CMU-CS 252 BIS</v>
      </c>
      <c r="F15" s="31"/>
      <c r="G15" s="31"/>
      <c r="H15" s="31"/>
      <c r="I15" s="32"/>
      <c r="J15" s="33" t="str">
        <f>Lists!K17</f>
        <v/>
      </c>
      <c r="K15" s="32"/>
      <c r="L15" s="34" t="str">
        <f>IF(LEN(J15)&gt;1,VLOOKUP(VALUE(LEFT(J15)),SoChu!$A$1:$B$10,2,0)&amp;" "&amp;VLOOKUP(VALUE(RIGHT(J15)),SoChu!$A$1:$B$10,2,0),VLOOKUP(VALUE(LEFT(J15)),SoChu!$A$1:$B$10,2,0)&amp;" Không")</f>
        <v>Không Không</v>
      </c>
      <c r="M15" s="35"/>
      <c r="N15" s="35"/>
      <c r="O15" s="36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28">
        <f>Lists!A18</f>
        <v>9</v>
      </c>
      <c r="B16" s="29">
        <f>Lists!B18</f>
        <v>29211156881</v>
      </c>
      <c r="C16" s="30" t="str">
        <f>Lists!C18</f>
        <v>Nguyễn Quốc</v>
      </c>
      <c r="D16" s="30" t="str">
        <f>Lists!D18</f>
        <v>Độ</v>
      </c>
      <c r="E16" s="29" t="str">
        <f>Lists!E18</f>
        <v>CMU-CS 252 BIS</v>
      </c>
      <c r="F16" s="31"/>
      <c r="G16" s="31"/>
      <c r="H16" s="31"/>
      <c r="I16" s="32"/>
      <c r="J16" s="33" t="str">
        <f>Lists!K18</f>
        <v/>
      </c>
      <c r="K16" s="32"/>
      <c r="L16" s="34" t="str">
        <f>IF(LEN(J16)&gt;1,VLOOKUP(VALUE(LEFT(J16)),SoChu!$A$1:$B$10,2,0)&amp;" "&amp;VLOOKUP(VALUE(RIGHT(J16)),SoChu!$A$1:$B$10,2,0),VLOOKUP(VALUE(LEFT(J16)),SoChu!$A$1:$B$10,2,0)&amp;" Không")</f>
        <v>Không Không</v>
      </c>
      <c r="M16" s="35"/>
      <c r="N16" s="35"/>
      <c r="O16" s="36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28">
        <f>Lists!A19</f>
        <v>10</v>
      </c>
      <c r="B17" s="29">
        <f>Lists!B19</f>
        <v>29211156669</v>
      </c>
      <c r="C17" s="30" t="str">
        <f>Lists!C19</f>
        <v>Nguyễn Tấn</v>
      </c>
      <c r="D17" s="30" t="str">
        <f>Lists!D19</f>
        <v>Đức</v>
      </c>
      <c r="E17" s="29" t="str">
        <f>Lists!E19</f>
        <v>CMU-CS 252 BIS</v>
      </c>
      <c r="F17" s="31"/>
      <c r="G17" s="31"/>
      <c r="H17" s="31"/>
      <c r="I17" s="32"/>
      <c r="J17" s="33" t="str">
        <f>Lists!K19</f>
        <v/>
      </c>
      <c r="K17" s="32"/>
      <c r="L17" s="34" t="str">
        <f>IF(LEN(J17)&gt;1,VLOOKUP(VALUE(LEFT(J17)),SoChu!$A$1:$B$10,2,0)&amp;" "&amp;VLOOKUP(VALUE(RIGHT(J17)),SoChu!$A$1:$B$10,2,0),VLOOKUP(VALUE(LEFT(J17)),SoChu!$A$1:$B$10,2,0)&amp;" Không")</f>
        <v>Không Không</v>
      </c>
      <c r="M17" s="35"/>
      <c r="N17" s="35"/>
      <c r="O17" s="36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28">
        <f>Lists!A20</f>
        <v>11</v>
      </c>
      <c r="B18" s="29">
        <f>Lists!B20</f>
        <v>29211155627</v>
      </c>
      <c r="C18" s="30" t="str">
        <f>Lists!C20</f>
        <v>Phan Văn</v>
      </c>
      <c r="D18" s="30" t="str">
        <f>Lists!D20</f>
        <v>Hải</v>
      </c>
      <c r="E18" s="29" t="str">
        <f>Lists!E20</f>
        <v>CMU-CS 252 BIS</v>
      </c>
      <c r="F18" s="31"/>
      <c r="G18" s="31"/>
      <c r="H18" s="31"/>
      <c r="I18" s="32"/>
      <c r="J18" s="33" t="str">
        <f>Lists!K20</f>
        <v/>
      </c>
      <c r="K18" s="32"/>
      <c r="L18" s="34" t="str">
        <f>IF(LEN(J18)&gt;1,VLOOKUP(VALUE(LEFT(J18)),SoChu!$A$1:$B$10,2,0)&amp;" "&amp;VLOOKUP(VALUE(RIGHT(J18)),SoChu!$A$1:$B$10,2,0),VLOOKUP(VALUE(LEFT(J18)),SoChu!$A$1:$B$10,2,0)&amp;" Không")</f>
        <v>Không Không</v>
      </c>
      <c r="M18" s="35"/>
      <c r="N18" s="35"/>
      <c r="O18" s="36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28">
        <f>Lists!A21</f>
        <v>12</v>
      </c>
      <c r="B19" s="29">
        <f>Lists!B21</f>
        <v>29219065409</v>
      </c>
      <c r="C19" s="30" t="str">
        <f>Lists!C21</f>
        <v>Nguyễn Thanh Long</v>
      </c>
      <c r="D19" s="30" t="str">
        <f>Lists!D21</f>
        <v>Hiền</v>
      </c>
      <c r="E19" s="29" t="str">
        <f>Lists!E21</f>
        <v>CMU-CS 252 BIS</v>
      </c>
      <c r="F19" s="31"/>
      <c r="G19" s="31"/>
      <c r="H19" s="31"/>
      <c r="I19" s="32"/>
      <c r="J19" s="33" t="str">
        <f>Lists!K21</f>
        <v/>
      </c>
      <c r="K19" s="32"/>
      <c r="L19" s="34" t="str">
        <f>IF(LEN(J19)&gt;1,VLOOKUP(VALUE(LEFT(J19)),SoChu!$A$1:$B$10,2,0)&amp;" "&amp;VLOOKUP(VALUE(RIGHT(J19)),SoChu!$A$1:$B$10,2,0),VLOOKUP(VALUE(LEFT(J19)),SoChu!$A$1:$B$10,2,0)&amp;" Không")</f>
        <v>Không Không</v>
      </c>
      <c r="M19" s="35"/>
      <c r="N19" s="35"/>
      <c r="O19" s="36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28">
        <f>Lists!A22</f>
        <v>13</v>
      </c>
      <c r="B20" s="29">
        <f>Lists!B22</f>
        <v>29211155726</v>
      </c>
      <c r="C20" s="30" t="str">
        <f>Lists!C22</f>
        <v>Thái Quốc</v>
      </c>
      <c r="D20" s="30" t="str">
        <f>Lists!D22</f>
        <v>Hưng</v>
      </c>
      <c r="E20" s="29" t="str">
        <f>Lists!E22</f>
        <v>CMU-CS 252 BIS</v>
      </c>
      <c r="F20" s="31"/>
      <c r="G20" s="31"/>
      <c r="H20" s="31"/>
      <c r="I20" s="32"/>
      <c r="J20" s="33" t="str">
        <f>Lists!K22</f>
        <v/>
      </c>
      <c r="K20" s="32"/>
      <c r="L20" s="34" t="str">
        <f>IF(LEN(J20)&gt;1,VLOOKUP(VALUE(LEFT(J20)),SoChu!$A$1:$B$10,2,0)&amp;" "&amp;VLOOKUP(VALUE(RIGHT(J20)),SoChu!$A$1:$B$10,2,0),VLOOKUP(VALUE(LEFT(J20)),SoChu!$A$1:$B$10,2,0)&amp;" Không")</f>
        <v>Không Không</v>
      </c>
      <c r="M20" s="35"/>
      <c r="N20" s="35"/>
      <c r="O20" s="36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28">
        <f>Lists!A23</f>
        <v>14</v>
      </c>
      <c r="B21" s="29">
        <f>Lists!B23</f>
        <v>29211158803</v>
      </c>
      <c r="C21" s="30" t="str">
        <f>Lists!C23</f>
        <v>Đặng Như Phước</v>
      </c>
      <c r="D21" s="30" t="str">
        <f>Lists!D23</f>
        <v>Hưng</v>
      </c>
      <c r="E21" s="29" t="str">
        <f>Lists!E23</f>
        <v>CMU-CS 252 BIS</v>
      </c>
      <c r="F21" s="31"/>
      <c r="G21" s="31"/>
      <c r="H21" s="31"/>
      <c r="I21" s="32"/>
      <c r="J21" s="33" t="str">
        <f>Lists!K23</f>
        <v/>
      </c>
      <c r="K21" s="32"/>
      <c r="L21" s="34" t="str">
        <f>IF(LEN(J21)&gt;1,VLOOKUP(VALUE(LEFT(J21)),SoChu!$A$1:$B$10,2,0)&amp;" "&amp;VLOOKUP(VALUE(RIGHT(J21)),SoChu!$A$1:$B$10,2,0),VLOOKUP(VALUE(LEFT(J21)),SoChu!$A$1:$B$10,2,0)&amp;" Không")</f>
        <v>Không Không</v>
      </c>
      <c r="M21" s="35"/>
      <c r="N21" s="35"/>
      <c r="O21" s="36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28">
        <f>Lists!A24</f>
        <v>15</v>
      </c>
      <c r="B22" s="29">
        <f>Lists!B24</f>
        <v>29211154576</v>
      </c>
      <c r="C22" s="30" t="str">
        <f>Lists!C24</f>
        <v>Nguyễn Đắc Minh</v>
      </c>
      <c r="D22" s="30" t="str">
        <f>Lists!D24</f>
        <v>Huy</v>
      </c>
      <c r="E22" s="29" t="str">
        <f>Lists!E24</f>
        <v>CMU-CS 252 BIS</v>
      </c>
      <c r="F22" s="31"/>
      <c r="G22" s="31"/>
      <c r="H22" s="31"/>
      <c r="I22" s="32"/>
      <c r="J22" s="33" t="str">
        <f>Lists!K24</f>
        <v/>
      </c>
      <c r="K22" s="32"/>
      <c r="L22" s="34" t="str">
        <f>IF(LEN(J22)&gt;1,VLOOKUP(VALUE(LEFT(J22)),SoChu!$A$1:$B$10,2,0)&amp;" "&amp;VLOOKUP(VALUE(RIGHT(J22)),SoChu!$A$1:$B$10,2,0),VLOOKUP(VALUE(LEFT(J22)),SoChu!$A$1:$B$10,2,0)&amp;" Không")</f>
        <v>Không Không</v>
      </c>
      <c r="M22" s="35"/>
      <c r="N22" s="35"/>
      <c r="O22" s="36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28">
        <f>Lists!A25</f>
        <v>16</v>
      </c>
      <c r="B23" s="29">
        <f>Lists!B25</f>
        <v>29211158801</v>
      </c>
      <c r="C23" s="30" t="str">
        <f>Lists!C25</f>
        <v>Phan Nhật</v>
      </c>
      <c r="D23" s="30" t="str">
        <f>Lists!D25</f>
        <v>Huy</v>
      </c>
      <c r="E23" s="29" t="str">
        <f>Lists!E25</f>
        <v>CMU-CS 252 BIS</v>
      </c>
      <c r="F23" s="31"/>
      <c r="G23" s="31"/>
      <c r="H23" s="31"/>
      <c r="I23" s="32"/>
      <c r="J23" s="33" t="str">
        <f>Lists!K25</f>
        <v/>
      </c>
      <c r="K23" s="32"/>
      <c r="L23" s="34" t="str">
        <f>IF(LEN(J23)&gt;1,VLOOKUP(VALUE(LEFT(J23)),SoChu!$A$1:$B$10,2,0)&amp;" "&amp;VLOOKUP(VALUE(RIGHT(J23)),SoChu!$A$1:$B$10,2,0),VLOOKUP(VALUE(LEFT(J23)),SoChu!$A$1:$B$10,2,0)&amp;" Không")</f>
        <v>Không Không</v>
      </c>
      <c r="M23" s="35"/>
      <c r="N23" s="35"/>
      <c r="O23" s="36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28">
        <f>Lists!A26</f>
        <v>17</v>
      </c>
      <c r="B24" s="29">
        <f>Lists!B26</f>
        <v>29211158907</v>
      </c>
      <c r="C24" s="30" t="str">
        <f>Lists!C26</f>
        <v>Nguyễn Thế</v>
      </c>
      <c r="D24" s="30" t="str">
        <f>Lists!D26</f>
        <v>Huy</v>
      </c>
      <c r="E24" s="29" t="str">
        <f>Lists!E26</f>
        <v>CMU-CS 252 BIS</v>
      </c>
      <c r="F24" s="31"/>
      <c r="G24" s="31"/>
      <c r="H24" s="31"/>
      <c r="I24" s="32"/>
      <c r="J24" s="33" t="str">
        <f>Lists!K26</f>
        <v/>
      </c>
      <c r="K24" s="32"/>
      <c r="L24" s="34" t="str">
        <f>IF(LEN(J24)&gt;1,VLOOKUP(VALUE(LEFT(J24)),SoChu!$A$1:$B$10,2,0)&amp;" "&amp;VLOOKUP(VALUE(RIGHT(J24)),SoChu!$A$1:$B$10,2,0),VLOOKUP(VALUE(LEFT(J24)),SoChu!$A$1:$B$10,2,0)&amp;" Không")</f>
        <v>Không Không</v>
      </c>
      <c r="M24" s="35"/>
      <c r="N24" s="35"/>
      <c r="O24" s="36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28">
        <f>Lists!A27</f>
        <v>18</v>
      </c>
      <c r="B25" s="29">
        <f>Lists!B27</f>
        <v>29201158821</v>
      </c>
      <c r="C25" s="30" t="str">
        <f>Lists!C27</f>
        <v>Trần Diệu</v>
      </c>
      <c r="D25" s="30" t="str">
        <f>Lists!D27</f>
        <v>Huyền</v>
      </c>
      <c r="E25" s="29" t="str">
        <f>Lists!E27</f>
        <v>CMU-CS 252 BIS</v>
      </c>
      <c r="F25" s="31"/>
      <c r="G25" s="31"/>
      <c r="H25" s="31"/>
      <c r="I25" s="32"/>
      <c r="J25" s="33" t="str">
        <f>Lists!K27</f>
        <v/>
      </c>
      <c r="K25" s="32"/>
      <c r="L25" s="34" t="str">
        <f>IF(LEN(J25)&gt;1,VLOOKUP(VALUE(LEFT(J25)),SoChu!$A$1:$B$10,2,0)&amp;" "&amp;VLOOKUP(VALUE(RIGHT(J25)),SoChu!$A$1:$B$10,2,0),VLOOKUP(VALUE(LEFT(J25)),SoChu!$A$1:$B$10,2,0)&amp;" Không")</f>
        <v>Không Không</v>
      </c>
      <c r="M25" s="35"/>
      <c r="N25" s="35"/>
      <c r="O25" s="36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28">
        <f>Lists!A28</f>
        <v>19</v>
      </c>
      <c r="B26" s="29">
        <f>Lists!B28</f>
        <v>29211158990</v>
      </c>
      <c r="C26" s="30" t="str">
        <f>Lists!C28</f>
        <v>Khổng Minh</v>
      </c>
      <c r="D26" s="30" t="str">
        <f>Lists!D28</f>
        <v>Khoa</v>
      </c>
      <c r="E26" s="29" t="str">
        <f>Lists!E28</f>
        <v>CMU-CS 252 BIS</v>
      </c>
      <c r="F26" s="31"/>
      <c r="G26" s="31"/>
      <c r="H26" s="31"/>
      <c r="I26" s="32"/>
      <c r="J26" s="33" t="str">
        <f>Lists!K28</f>
        <v/>
      </c>
      <c r="K26" s="32"/>
      <c r="L26" s="34" t="str">
        <f>IF(LEN(J26)&gt;1,VLOOKUP(VALUE(LEFT(J26)),SoChu!$A$1:$B$10,2,0)&amp;" "&amp;VLOOKUP(VALUE(RIGHT(J26)),SoChu!$A$1:$B$10,2,0),VLOOKUP(VALUE(LEFT(J26)),SoChu!$A$1:$B$10,2,0)&amp;" Không")</f>
        <v>Không Không</v>
      </c>
      <c r="M26" s="35"/>
      <c r="N26" s="35"/>
      <c r="O26" s="36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28">
        <f>Lists!A29</f>
        <v>20</v>
      </c>
      <c r="B27" s="29">
        <f>Lists!B29</f>
        <v>29204665230</v>
      </c>
      <c r="C27" s="30" t="str">
        <f>Lists!C29</f>
        <v>Trần Trung</v>
      </c>
      <c r="D27" s="30" t="str">
        <f>Lists!D29</f>
        <v>Kiên</v>
      </c>
      <c r="E27" s="29" t="str">
        <f>Lists!E29</f>
        <v>CMU-CS 252 BIS</v>
      </c>
      <c r="F27" s="31"/>
      <c r="G27" s="31"/>
      <c r="H27" s="31"/>
      <c r="I27" s="32"/>
      <c r="J27" s="33" t="str">
        <f>Lists!K29</f>
        <v/>
      </c>
      <c r="K27" s="32"/>
      <c r="L27" s="34" t="str">
        <f>IF(LEN(J27)&gt;1,VLOOKUP(VALUE(LEFT(J27)),SoChu!$A$1:$B$10,2,0)&amp;" "&amp;VLOOKUP(VALUE(RIGHT(J27)),SoChu!$A$1:$B$10,2,0),VLOOKUP(VALUE(LEFT(J27)),SoChu!$A$1:$B$10,2,0)&amp;" Không")</f>
        <v>Không Không</v>
      </c>
      <c r="M27" s="35"/>
      <c r="N27" s="35"/>
      <c r="O27" s="36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28">
        <f>Lists!A30</f>
        <v>21</v>
      </c>
      <c r="B28" s="29">
        <f>Lists!B30</f>
        <v>29211158948</v>
      </c>
      <c r="C28" s="30" t="str">
        <f>Lists!C30</f>
        <v>Hứa Nhật</v>
      </c>
      <c r="D28" s="30" t="str">
        <f>Lists!D30</f>
        <v>Minh</v>
      </c>
      <c r="E28" s="29" t="str">
        <f>Lists!E30</f>
        <v>CMU-CS 252 BIS</v>
      </c>
      <c r="F28" s="31"/>
      <c r="G28" s="31"/>
      <c r="H28" s="31"/>
      <c r="I28" s="32"/>
      <c r="J28" s="33" t="str">
        <f>Lists!K30</f>
        <v/>
      </c>
      <c r="K28" s="32"/>
      <c r="L28" s="34" t="str">
        <f>IF(LEN(J28)&gt;1,VLOOKUP(VALUE(LEFT(J28)),SoChu!$A$1:$B$10,2,0)&amp;" "&amp;VLOOKUP(VALUE(RIGHT(J28)),SoChu!$A$1:$B$10,2,0),VLOOKUP(VALUE(LEFT(J28)),SoChu!$A$1:$B$10,2,0)&amp;" Không")</f>
        <v>Không Không</v>
      </c>
      <c r="M28" s="35"/>
      <c r="N28" s="35"/>
      <c r="O28" s="36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28">
        <f>Lists!A31</f>
        <v>22</v>
      </c>
      <c r="B29" s="29">
        <f>Lists!B31</f>
        <v>29211364802</v>
      </c>
      <c r="C29" s="30" t="str">
        <f>Lists!C31</f>
        <v>Nguyễn Văn</v>
      </c>
      <c r="D29" s="30" t="str">
        <f>Lists!D31</f>
        <v>Nguyên</v>
      </c>
      <c r="E29" s="29" t="str">
        <f>Lists!E31</f>
        <v>CMU-CS 252 BIS</v>
      </c>
      <c r="F29" s="31"/>
      <c r="G29" s="31"/>
      <c r="H29" s="31"/>
      <c r="I29" s="32"/>
      <c r="J29" s="33" t="str">
        <f>Lists!K31</f>
        <v/>
      </c>
      <c r="K29" s="32"/>
      <c r="L29" s="34" t="str">
        <f>IF(LEN(J29)&gt;1,VLOOKUP(VALUE(LEFT(J29)),SoChu!$A$1:$B$10,2,0)&amp;" "&amp;VLOOKUP(VALUE(RIGHT(J29)),SoChu!$A$1:$B$10,2,0),VLOOKUP(VALUE(LEFT(J29)),SoChu!$A$1:$B$10,2,0)&amp;" Không")</f>
        <v>Không Không</v>
      </c>
      <c r="M29" s="35"/>
      <c r="N29" s="35"/>
      <c r="O29" s="36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28">
        <f>Lists!A32</f>
        <v>23</v>
      </c>
      <c r="B30" s="29">
        <f>Lists!B32</f>
        <v>29211152977</v>
      </c>
      <c r="C30" s="30" t="str">
        <f>Lists!C32</f>
        <v>Hồ Phạm Đăng</v>
      </c>
      <c r="D30" s="30" t="str">
        <f>Lists!D32</f>
        <v>Nhân</v>
      </c>
      <c r="E30" s="29" t="str">
        <f>Lists!E32</f>
        <v>CMU-CS 252 BIS</v>
      </c>
      <c r="F30" s="31"/>
      <c r="G30" s="31"/>
      <c r="H30" s="31"/>
      <c r="I30" s="32"/>
      <c r="J30" s="33" t="str">
        <f>Lists!K32</f>
        <v/>
      </c>
      <c r="K30" s="32"/>
      <c r="L30" s="34" t="str">
        <f>IF(LEN(J30)&gt;1,VLOOKUP(VALUE(LEFT(J30)),SoChu!$A$1:$B$10,2,0)&amp;" "&amp;VLOOKUP(VALUE(RIGHT(J30)),SoChu!$A$1:$B$10,2,0),VLOOKUP(VALUE(LEFT(J30)),SoChu!$A$1:$B$10,2,0)&amp;" Không")</f>
        <v>Không Không</v>
      </c>
      <c r="M30" s="35"/>
      <c r="N30" s="35"/>
      <c r="O30" s="36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28">
        <f>Lists!A33</f>
        <v>24</v>
      </c>
      <c r="B31" s="29">
        <f>Lists!B33</f>
        <v>29219052599</v>
      </c>
      <c r="C31" s="30" t="str">
        <f>Lists!C33</f>
        <v>Lê Văn Thành</v>
      </c>
      <c r="D31" s="30" t="str">
        <f>Lists!D33</f>
        <v>Nhân</v>
      </c>
      <c r="E31" s="29" t="str">
        <f>Lists!E33</f>
        <v>CMU-CS 252 BIS</v>
      </c>
      <c r="F31" s="31"/>
      <c r="G31" s="31"/>
      <c r="H31" s="31"/>
      <c r="I31" s="32"/>
      <c r="J31" s="33" t="str">
        <f>Lists!K33</f>
        <v/>
      </c>
      <c r="K31" s="32"/>
      <c r="L31" s="34" t="str">
        <f>IF(LEN(J31)&gt;1,VLOOKUP(VALUE(LEFT(J31)),SoChu!$A$1:$B$10,2,0)&amp;" "&amp;VLOOKUP(VALUE(RIGHT(J31)),SoChu!$A$1:$B$10,2,0),VLOOKUP(VALUE(LEFT(J31)),SoChu!$A$1:$B$10,2,0)&amp;" Không")</f>
        <v>Không Không</v>
      </c>
      <c r="M31" s="35"/>
      <c r="N31" s="35"/>
      <c r="O31" s="36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28">
        <f>Lists!A34</f>
        <v>25</v>
      </c>
      <c r="B32" s="29">
        <f>Lists!B34</f>
        <v>29211158401</v>
      </c>
      <c r="C32" s="30" t="str">
        <f>Lists!C34</f>
        <v>Lê Hồ Đại</v>
      </c>
      <c r="D32" s="30" t="str">
        <f>Lists!D34</f>
        <v>Phúc</v>
      </c>
      <c r="E32" s="29" t="str">
        <f>Lists!E34</f>
        <v>CMU-CS 252 BIS</v>
      </c>
      <c r="F32" s="31"/>
      <c r="G32" s="31"/>
      <c r="H32" s="31"/>
      <c r="I32" s="32"/>
      <c r="J32" s="33" t="str">
        <f>Lists!K34</f>
        <v/>
      </c>
      <c r="K32" s="32"/>
      <c r="L32" s="34" t="str">
        <f>IF(LEN(J32)&gt;1,VLOOKUP(VALUE(LEFT(J32)),SoChu!$A$1:$B$10,2,0)&amp;" "&amp;VLOOKUP(VALUE(RIGHT(J32)),SoChu!$A$1:$B$10,2,0),VLOOKUP(VALUE(LEFT(J32)),SoChu!$A$1:$B$10,2,0)&amp;" Không")</f>
        <v>Không Không</v>
      </c>
      <c r="M32" s="35"/>
      <c r="N32" s="35"/>
      <c r="O32" s="36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28">
        <f>Lists!A35</f>
        <v>26</v>
      </c>
      <c r="B33" s="29">
        <f>Lists!B35</f>
        <v>29211158669</v>
      </c>
      <c r="C33" s="30" t="str">
        <f>Lists!C35</f>
        <v>Đặng Hồng</v>
      </c>
      <c r="D33" s="30" t="str">
        <f>Lists!D35</f>
        <v>Phúc</v>
      </c>
      <c r="E33" s="29" t="str">
        <f>Lists!E35</f>
        <v>CMU-CS 252 BIS</v>
      </c>
      <c r="F33" s="31"/>
      <c r="G33" s="31"/>
      <c r="H33" s="31"/>
      <c r="I33" s="32"/>
      <c r="J33" s="33" t="str">
        <f>Lists!K35</f>
        <v/>
      </c>
      <c r="K33" s="32"/>
      <c r="L33" s="34" t="str">
        <f>IF(LEN(J33)&gt;1,VLOOKUP(VALUE(LEFT(J33)),SoChu!$A$1:$B$10,2,0)&amp;" "&amp;VLOOKUP(VALUE(RIGHT(J33)),SoChu!$A$1:$B$10,2,0),VLOOKUP(VALUE(LEFT(J33)),SoChu!$A$1:$B$10,2,0)&amp;" Không")</f>
        <v>Không Không</v>
      </c>
      <c r="M33" s="35"/>
      <c r="N33" s="35"/>
      <c r="O33" s="36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28">
        <f>Lists!A36</f>
        <v>27</v>
      </c>
      <c r="B34" s="29">
        <f>Lists!B36</f>
        <v>29211458179</v>
      </c>
      <c r="C34" s="30" t="str">
        <f>Lists!C36</f>
        <v>Trần Hữu</v>
      </c>
      <c r="D34" s="30" t="str">
        <f>Lists!D36</f>
        <v>Phúc</v>
      </c>
      <c r="E34" s="29" t="str">
        <f>Lists!E36</f>
        <v>CMU-CS 252 BIS</v>
      </c>
      <c r="F34" s="31"/>
      <c r="G34" s="31"/>
      <c r="H34" s="31"/>
      <c r="I34" s="32"/>
      <c r="J34" s="33" t="str">
        <f>Lists!K36</f>
        <v/>
      </c>
      <c r="K34" s="32"/>
      <c r="L34" s="34" t="str">
        <f>IF(LEN(J34)&gt;1,VLOOKUP(VALUE(LEFT(J34)),SoChu!$A$1:$B$10,2,0)&amp;" "&amp;VLOOKUP(VALUE(RIGHT(J34)),SoChu!$A$1:$B$10,2,0),VLOOKUP(VALUE(LEFT(J34)),SoChu!$A$1:$B$10,2,0)&amp;" Không")</f>
        <v>Không Không</v>
      </c>
      <c r="M34" s="35"/>
      <c r="N34" s="35"/>
      <c r="O34" s="36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28">
        <f>Lists!A37</f>
        <v>28</v>
      </c>
      <c r="B35" s="29">
        <f>Lists!B37</f>
        <v>29212257357</v>
      </c>
      <c r="C35" s="30" t="str">
        <f>Lists!C37</f>
        <v>Đoàn Văn Hoàng</v>
      </c>
      <c r="D35" s="30" t="str">
        <f>Lists!D37</f>
        <v>Phúc</v>
      </c>
      <c r="E35" s="29" t="str">
        <f>Lists!E37</f>
        <v>CMU-CS 252 BIS</v>
      </c>
      <c r="F35" s="31"/>
      <c r="G35" s="31"/>
      <c r="H35" s="31"/>
      <c r="I35" s="32"/>
      <c r="J35" s="33" t="str">
        <f>Lists!K37</f>
        <v/>
      </c>
      <c r="K35" s="32"/>
      <c r="L35" s="34" t="str">
        <f>IF(LEN(J35)&gt;1,VLOOKUP(VALUE(LEFT(J35)),SoChu!$A$1:$B$10,2,0)&amp;" "&amp;VLOOKUP(VALUE(RIGHT(J35)),SoChu!$A$1:$B$10,2,0),VLOOKUP(VALUE(LEFT(J35)),SoChu!$A$1:$B$10,2,0)&amp;" Không")</f>
        <v>Không Không</v>
      </c>
      <c r="M35" s="35"/>
      <c r="N35" s="35"/>
      <c r="O35" s="36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28">
        <f>Lists!A38</f>
        <v>29</v>
      </c>
      <c r="B36" s="29">
        <f>Lists!B38</f>
        <v>29219051745</v>
      </c>
      <c r="C36" s="30" t="str">
        <f>Lists!C38</f>
        <v>Nguyễn Ngọc</v>
      </c>
      <c r="D36" s="30" t="str">
        <f>Lists!D38</f>
        <v>Phúc</v>
      </c>
      <c r="E36" s="29" t="str">
        <f>Lists!E38</f>
        <v>CMU-CS 252 BIS</v>
      </c>
      <c r="F36" s="31"/>
      <c r="G36" s="31"/>
      <c r="H36" s="31"/>
      <c r="I36" s="32"/>
      <c r="J36" s="33" t="str">
        <f>Lists!K38</f>
        <v/>
      </c>
      <c r="K36" s="32"/>
      <c r="L36" s="34" t="str">
        <f>IF(LEN(J36)&gt;1,VLOOKUP(VALUE(LEFT(J36)),SoChu!$A$1:$B$10,2,0)&amp;" "&amp;VLOOKUP(VALUE(RIGHT(J36)),SoChu!$A$1:$B$10,2,0),VLOOKUP(VALUE(LEFT(J36)),SoChu!$A$1:$B$10,2,0)&amp;" Không")</f>
        <v>Không Không</v>
      </c>
      <c r="M36" s="35"/>
      <c r="N36" s="35"/>
      <c r="O36" s="36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28">
        <f>Lists!A39</f>
        <v>30</v>
      </c>
      <c r="B37" s="29">
        <f>Lists!B39</f>
        <v>29219053006</v>
      </c>
      <c r="C37" s="30" t="str">
        <f>Lists!C39</f>
        <v>Nguyễn Minh</v>
      </c>
      <c r="D37" s="30" t="str">
        <f>Lists!D39</f>
        <v>Quân</v>
      </c>
      <c r="E37" s="29" t="str">
        <f>Lists!E39</f>
        <v>CMU-CS 252 BIS</v>
      </c>
      <c r="F37" s="31"/>
      <c r="G37" s="31"/>
      <c r="H37" s="31"/>
      <c r="I37" s="32"/>
      <c r="J37" s="33" t="str">
        <f>Lists!K39</f>
        <v/>
      </c>
      <c r="K37" s="32"/>
      <c r="L37" s="34" t="str">
        <f>IF(LEN(J37)&gt;1,VLOOKUP(VALUE(LEFT(J37)),SoChu!$A$1:$B$10,2,0)&amp;" "&amp;VLOOKUP(VALUE(RIGHT(J37)),SoChu!$A$1:$B$10,2,0),VLOOKUP(VALUE(LEFT(J37)),SoChu!$A$1:$B$10,2,0)&amp;" Không")</f>
        <v>Không Không</v>
      </c>
      <c r="M37" s="35"/>
      <c r="N37" s="35"/>
      <c r="O37" s="36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28">
        <f>Lists!A40</f>
        <v>31</v>
      </c>
      <c r="B38" s="29">
        <f>Lists!B40</f>
        <v>29211158823</v>
      </c>
      <c r="C38" s="30" t="str">
        <f>Lists!C40</f>
        <v>Nguyễn Duy</v>
      </c>
      <c r="D38" s="30" t="str">
        <f>Lists!D40</f>
        <v>Quý</v>
      </c>
      <c r="E38" s="29" t="str">
        <f>Lists!E40</f>
        <v>CMU-CS 252 BIS</v>
      </c>
      <c r="F38" s="31"/>
      <c r="G38" s="31"/>
      <c r="H38" s="31"/>
      <c r="I38" s="32"/>
      <c r="J38" s="33" t="str">
        <f>Lists!K40</f>
        <v/>
      </c>
      <c r="K38" s="32"/>
      <c r="L38" s="34" t="str">
        <f>IF(LEN(J38)&gt;1,VLOOKUP(VALUE(LEFT(J38)),SoChu!$A$1:$B$10,2,0)&amp;" "&amp;VLOOKUP(VALUE(RIGHT(J38)),SoChu!$A$1:$B$10,2,0),VLOOKUP(VALUE(LEFT(J38)),SoChu!$A$1:$B$10,2,0)&amp;" Không")</f>
        <v>Không Không</v>
      </c>
      <c r="M38" s="35"/>
      <c r="N38" s="35"/>
      <c r="O38" s="36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28">
        <f>Lists!A41</f>
        <v>32</v>
      </c>
      <c r="B39" s="29">
        <f>Lists!B41</f>
        <v>29211158670</v>
      </c>
      <c r="C39" s="30" t="str">
        <f>Lists!C41</f>
        <v>Thái Đức</v>
      </c>
      <c r="D39" s="30" t="str">
        <f>Lists!D41</f>
        <v>Thành</v>
      </c>
      <c r="E39" s="29" t="str">
        <f>Lists!E41</f>
        <v>CMU-CS 252 BIS</v>
      </c>
      <c r="F39" s="31"/>
      <c r="G39" s="31"/>
      <c r="H39" s="31"/>
      <c r="I39" s="32"/>
      <c r="J39" s="33" t="str">
        <f>Lists!K41</f>
        <v/>
      </c>
      <c r="K39" s="32"/>
      <c r="L39" s="34" t="str">
        <f>IF(LEN(J39)&gt;1,VLOOKUP(VALUE(LEFT(J39)),SoChu!$A$1:$B$10,2,0)&amp;" "&amp;VLOOKUP(VALUE(RIGHT(J39)),SoChu!$A$1:$B$10,2,0),VLOOKUP(VALUE(LEFT(J39)),SoChu!$A$1:$B$10,2,0)&amp;" Không")</f>
        <v>Không Không</v>
      </c>
      <c r="M39" s="35"/>
      <c r="N39" s="35"/>
      <c r="O39" s="36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28">
        <f>Lists!A42</f>
        <v>33</v>
      </c>
      <c r="B40" s="29">
        <f>Lists!B42</f>
        <v>29219065178</v>
      </c>
      <c r="C40" s="30" t="str">
        <f>Lists!C42</f>
        <v>Ngô Hữu</v>
      </c>
      <c r="D40" s="30" t="str">
        <f>Lists!D42</f>
        <v>Thuận</v>
      </c>
      <c r="E40" s="29" t="str">
        <f>Lists!E42</f>
        <v>CMU-CS 252 BIS</v>
      </c>
      <c r="F40" s="31"/>
      <c r="G40" s="31"/>
      <c r="H40" s="31"/>
      <c r="I40" s="32"/>
      <c r="J40" s="33" t="str">
        <f>Lists!K42</f>
        <v/>
      </c>
      <c r="K40" s="32"/>
      <c r="L40" s="34" t="str">
        <f>IF(LEN(J40)&gt;1,VLOOKUP(VALUE(LEFT(J40)),SoChu!$A$1:$B$10,2,0)&amp;" "&amp;VLOOKUP(VALUE(RIGHT(J40)),SoChu!$A$1:$B$10,2,0),VLOOKUP(VALUE(LEFT(J40)),SoChu!$A$1:$B$10,2,0)&amp;" Không")</f>
        <v>Không Không</v>
      </c>
      <c r="M40" s="35"/>
      <c r="N40" s="35"/>
      <c r="O40" s="36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28">
        <f>Lists!A43</f>
        <v>34</v>
      </c>
      <c r="B41" s="29">
        <f>Lists!B43</f>
        <v>29210265111</v>
      </c>
      <c r="C41" s="30" t="str">
        <f>Lists!C43</f>
        <v>Nguyễn Lương</v>
      </c>
      <c r="D41" s="30" t="str">
        <f>Lists!D43</f>
        <v>Tính</v>
      </c>
      <c r="E41" s="29" t="str">
        <f>Lists!E43</f>
        <v>CMU-CS 252 BIS</v>
      </c>
      <c r="F41" s="31"/>
      <c r="G41" s="31"/>
      <c r="H41" s="31"/>
      <c r="I41" s="32"/>
      <c r="J41" s="33" t="str">
        <f>Lists!K43</f>
        <v/>
      </c>
      <c r="K41" s="32"/>
      <c r="L41" s="34" t="str">
        <f>IF(LEN(J41)&gt;1,VLOOKUP(VALUE(LEFT(J41)),SoChu!$A$1:$B$10,2,0)&amp;" "&amp;VLOOKUP(VALUE(RIGHT(J41)),SoChu!$A$1:$B$10,2,0),VLOOKUP(VALUE(LEFT(J41)),SoChu!$A$1:$B$10,2,0)&amp;" Không")</f>
        <v>Không Không</v>
      </c>
      <c r="M41" s="35"/>
      <c r="N41" s="35"/>
      <c r="O41" s="36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28">
        <f>Lists!A44</f>
        <v>35</v>
      </c>
      <c r="B42" s="29">
        <f>Lists!B44</f>
        <v>29201159055</v>
      </c>
      <c r="C42" s="30" t="str">
        <f>Lists!C44</f>
        <v>Nguyễn Thị Huyền</v>
      </c>
      <c r="D42" s="30" t="str">
        <f>Lists!D44</f>
        <v>Trang</v>
      </c>
      <c r="E42" s="29" t="str">
        <f>Lists!E44</f>
        <v>CMU-CS 252 BIS</v>
      </c>
      <c r="F42" s="31"/>
      <c r="G42" s="31"/>
      <c r="H42" s="31"/>
      <c r="I42" s="32"/>
      <c r="J42" s="33" t="str">
        <f>Lists!K44</f>
        <v/>
      </c>
      <c r="K42" s="32"/>
      <c r="L42" s="34" t="str">
        <f>IF(LEN(J42)&gt;1,VLOOKUP(VALUE(LEFT(J42)),SoChu!$A$1:$B$10,2,0)&amp;" "&amp;VLOOKUP(VALUE(RIGHT(J42)),SoChu!$A$1:$B$10,2,0),VLOOKUP(VALUE(LEFT(J42)),SoChu!$A$1:$B$10,2,0)&amp;" Không")</f>
        <v>Không Không</v>
      </c>
      <c r="M42" s="35"/>
      <c r="N42" s="35"/>
      <c r="O42" s="36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28">
        <f>Lists!A45</f>
        <v>36</v>
      </c>
      <c r="B43" s="29">
        <f>Lists!B45</f>
        <v>29211159082</v>
      </c>
      <c r="C43" s="30" t="str">
        <f>Lists!C45</f>
        <v>Đặng Quang</v>
      </c>
      <c r="D43" s="30" t="str">
        <f>Lists!D45</f>
        <v>Trường</v>
      </c>
      <c r="E43" s="29" t="str">
        <f>Lists!E45</f>
        <v>CMU-CS 252 BIS</v>
      </c>
      <c r="F43" s="31"/>
      <c r="G43" s="31"/>
      <c r="H43" s="31"/>
      <c r="I43" s="32"/>
      <c r="J43" s="33" t="str">
        <f>Lists!K45</f>
        <v/>
      </c>
      <c r="K43" s="32"/>
      <c r="L43" s="34" t="str">
        <f>IF(LEN(J43)&gt;1,VLOOKUP(VALUE(LEFT(J43)),SoChu!$A$1:$B$10,2,0)&amp;" "&amp;VLOOKUP(VALUE(RIGHT(J43)),SoChu!$A$1:$B$10,2,0),VLOOKUP(VALUE(LEFT(J43)),SoChu!$A$1:$B$10,2,0)&amp;" Không")</f>
        <v>Không Không</v>
      </c>
      <c r="M43" s="35"/>
      <c r="N43" s="35"/>
      <c r="O43" s="36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28">
        <f>Lists!A46</f>
        <v>37</v>
      </c>
      <c r="B44" s="29">
        <f>Lists!B46</f>
        <v>29219064788</v>
      </c>
      <c r="C44" s="30" t="str">
        <f>Lists!C46</f>
        <v>Đặng Ngô Ngọc</v>
      </c>
      <c r="D44" s="30" t="str">
        <f>Lists!D46</f>
        <v>Việt</v>
      </c>
      <c r="E44" s="29" t="str">
        <f>Lists!E46</f>
        <v>CMU-CS 252 BIS</v>
      </c>
      <c r="F44" s="31"/>
      <c r="G44" s="31"/>
      <c r="H44" s="31"/>
      <c r="I44" s="32"/>
      <c r="J44" s="33" t="str">
        <f>Lists!K46</f>
        <v/>
      </c>
      <c r="K44" s="32"/>
      <c r="L44" s="34" t="str">
        <f>IF(LEN(J44)&gt;1,VLOOKUP(VALUE(LEFT(J44)),SoChu!$A$1:$B$10,2,0)&amp;" "&amp;VLOOKUP(VALUE(RIGHT(J44)),SoChu!$A$1:$B$10,2,0),VLOOKUP(VALUE(LEFT(J44)),SoChu!$A$1:$B$10,2,0)&amp;" Không")</f>
        <v>Không Không</v>
      </c>
      <c r="M44" s="35"/>
      <c r="N44" s="35"/>
      <c r="O44" s="36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28">
        <f>Lists!A47</f>
        <v>38</v>
      </c>
      <c r="B45" s="29">
        <f>Lists!B47</f>
        <v>29211158822</v>
      </c>
      <c r="C45" s="30" t="str">
        <f>Lists!C47</f>
        <v>Nguyễn Công</v>
      </c>
      <c r="D45" s="30" t="str">
        <f>Lists!D47</f>
        <v>Vinh</v>
      </c>
      <c r="E45" s="29" t="str">
        <f>Lists!E47</f>
        <v>CMU-CS 252 BIS</v>
      </c>
      <c r="F45" s="31"/>
      <c r="G45" s="31"/>
      <c r="H45" s="31"/>
      <c r="I45" s="32"/>
      <c r="J45" s="33" t="str">
        <f>Lists!K47</f>
        <v/>
      </c>
      <c r="K45" s="32"/>
      <c r="L45" s="34" t="str">
        <f>IF(LEN(J45)&gt;1,VLOOKUP(VALUE(LEFT(J45)),SoChu!$A$1:$B$10,2,0)&amp;" "&amp;VLOOKUP(VALUE(RIGHT(J45)),SoChu!$A$1:$B$10,2,0),VLOOKUP(VALUE(LEFT(J45)),SoChu!$A$1:$B$10,2,0)&amp;" Không")</f>
        <v>Không Không</v>
      </c>
      <c r="M45" s="35"/>
      <c r="N45" s="35"/>
      <c r="O45" s="36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28">
        <f>Lists!A48</f>
        <v>39</v>
      </c>
      <c r="B46" s="29">
        <f>Lists!B48</f>
        <v>29211358622</v>
      </c>
      <c r="C46" s="30" t="str">
        <f>Lists!C48</f>
        <v>Đinh Huỳnh</v>
      </c>
      <c r="D46" s="30" t="str">
        <f>Lists!D48</f>
        <v>Vũ</v>
      </c>
      <c r="E46" s="29" t="str">
        <f>Lists!E48</f>
        <v>CMU-CS 252 BIS</v>
      </c>
      <c r="F46" s="31"/>
      <c r="G46" s="31"/>
      <c r="H46" s="31"/>
      <c r="I46" s="32"/>
      <c r="J46" s="33" t="str">
        <f>Lists!K48</f>
        <v/>
      </c>
      <c r="K46" s="32"/>
      <c r="L46" s="34" t="str">
        <f>IF(LEN(J46)&gt;1,VLOOKUP(VALUE(LEFT(J46)),SoChu!$A$1:$B$10,2,0)&amp;" "&amp;VLOOKUP(VALUE(RIGHT(J46)),SoChu!$A$1:$B$10,2,0),VLOOKUP(VALUE(LEFT(J46)),SoChu!$A$1:$B$10,2,0)&amp;" Không")</f>
        <v>Không Không</v>
      </c>
      <c r="M46" s="35"/>
      <c r="N46" s="35"/>
      <c r="O46" s="36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28">
        <f>Lists!A49</f>
        <v>40</v>
      </c>
      <c r="B47" s="29">
        <f>Lists!B49</f>
        <v>29201158946</v>
      </c>
      <c r="C47" s="30" t="str">
        <f>Lists!C49</f>
        <v>Trương Thị Cẩm</v>
      </c>
      <c r="D47" s="30" t="str">
        <f>Lists!D49</f>
        <v>Y</v>
      </c>
      <c r="E47" s="29" t="str">
        <f>Lists!E49</f>
        <v>CMU-CS 252 BIS</v>
      </c>
      <c r="F47" s="31"/>
      <c r="G47" s="31"/>
      <c r="H47" s="31"/>
      <c r="I47" s="32"/>
      <c r="J47" s="33" t="str">
        <f>Lists!K49</f>
        <v/>
      </c>
      <c r="K47" s="32"/>
      <c r="L47" s="34" t="str">
        <f>IF(LEN(J47)&gt;1,VLOOKUP(VALUE(LEFT(J47)),SoChu!$A$1:$B$10,2,0)&amp;" "&amp;VLOOKUP(VALUE(RIGHT(J47)),SoChu!$A$1:$B$10,2,0),VLOOKUP(VALUE(LEFT(J47)),SoChu!$A$1:$B$10,2,0)&amp;" Không")</f>
        <v>Không Không</v>
      </c>
      <c r="M47" s="35"/>
      <c r="N47" s="35"/>
      <c r="O47" s="36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28" t="str">
        <f>Lists!A50</f>
        <v/>
      </c>
      <c r="B48" s="29" t="str">
        <f>Lists!A70</f>
        <v/>
      </c>
      <c r="C48" s="30" t="str">
        <f>Lists!B70</f>
        <v/>
      </c>
      <c r="D48" s="30" t="str">
        <f>Lists!C70</f>
        <v/>
      </c>
      <c r="E48" s="29" t="str">
        <f>Lists!D70</f>
        <v/>
      </c>
      <c r="F48" s="31"/>
      <c r="G48" s="31"/>
      <c r="H48" s="31"/>
      <c r="I48" s="32"/>
      <c r="J48" s="33" t="str">
        <f>Lists!J70</f>
        <v/>
      </c>
      <c r="K48" s="32"/>
      <c r="L48" s="34"/>
      <c r="M48" s="35"/>
      <c r="N48" s="35"/>
      <c r="O48" s="36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37"/>
      <c r="B49" s="37" t="str">
        <f>Lists!A71</f>
        <v/>
      </c>
      <c r="C49" s="38" t="str">
        <f>Lists!B71</f>
        <v/>
      </c>
      <c r="D49" s="38" t="str">
        <f>Lists!C71</f>
        <v/>
      </c>
      <c r="E49" s="38" t="str">
        <f>Lists!D71</f>
        <v/>
      </c>
      <c r="F49" s="39"/>
      <c r="G49" s="39"/>
      <c r="H49" s="39"/>
      <c r="I49" s="40"/>
      <c r="J49" s="41" t="str">
        <f>Lists!J71</f>
        <v/>
      </c>
      <c r="K49" s="40"/>
      <c r="L49" s="42"/>
      <c r="M49" s="12"/>
      <c r="N49" s="12"/>
      <c r="O49" s="43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4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44" t="s">
        <v>21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45" t="s">
        <v>22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16">
    <mergeCell ref="B6:B7"/>
    <mergeCell ref="C6:C7"/>
    <mergeCell ref="D6:D7"/>
    <mergeCell ref="E6:E7"/>
    <mergeCell ref="F6:F7"/>
    <mergeCell ref="G6:G7"/>
    <mergeCell ref="H6:H7"/>
    <mergeCell ref="I6:L6"/>
    <mergeCell ref="M6:O7"/>
    <mergeCell ref="B1:C1"/>
    <mergeCell ref="D1:L1"/>
    <mergeCell ref="B2:C2"/>
    <mergeCell ref="E2:L2"/>
    <mergeCell ref="B3:L3"/>
    <mergeCell ref="A4:L4"/>
    <mergeCell ref="A6:A7"/>
  </mergeCells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1">
        <v>0.0</v>
      </c>
      <c r="B1" s="1" t="s">
        <v>179</v>
      </c>
    </row>
    <row r="2">
      <c r="A2" s="131">
        <v>1.0</v>
      </c>
      <c r="B2" s="1" t="s">
        <v>180</v>
      </c>
    </row>
    <row r="3">
      <c r="A3" s="131">
        <v>2.0</v>
      </c>
      <c r="B3" s="1" t="s">
        <v>181</v>
      </c>
    </row>
    <row r="4">
      <c r="A4" s="131">
        <v>3.0</v>
      </c>
      <c r="B4" s="1" t="s">
        <v>182</v>
      </c>
    </row>
    <row r="5">
      <c r="A5" s="131">
        <v>4.0</v>
      </c>
      <c r="B5" s="1" t="s">
        <v>183</v>
      </c>
    </row>
    <row r="6">
      <c r="A6" s="131">
        <v>5.0</v>
      </c>
      <c r="B6" s="1" t="s">
        <v>184</v>
      </c>
    </row>
    <row r="7">
      <c r="A7" s="131">
        <v>6.0</v>
      </c>
      <c r="B7" s="1" t="s">
        <v>185</v>
      </c>
    </row>
    <row r="8">
      <c r="A8" s="131">
        <v>7.0</v>
      </c>
      <c r="B8" s="1" t="s">
        <v>186</v>
      </c>
    </row>
    <row r="9">
      <c r="A9" s="131">
        <v>8.0</v>
      </c>
      <c r="B9" s="1" t="s">
        <v>187</v>
      </c>
    </row>
    <row r="10">
      <c r="A10" s="131">
        <v>9.0</v>
      </c>
      <c r="B10" s="1" t="s">
        <v>188</v>
      </c>
    </row>
  </sheetData>
  <drawing r:id="rId1"/>
</worksheet>
</file>