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onnections.xml" ContentType="application/vnd.openxmlformats-officedocument.spreadsheetml.connections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hidePivotFieldList="1"/>
  <bookViews>
    <workbookView windowWidth="23040" windowHeight="8820" activeTab="1"/>
  </bookViews>
  <sheets>
    <sheet name="Pivot" sheetId="2" r:id="rId1"/>
    <sheet name="Sheet1" sheetId="1" r:id="rId2"/>
    <sheet name="Sheet4" sheetId="6" r:id="rId3"/>
    <sheet name="Visual Pivot" sheetId="8" r:id="rId4"/>
    <sheet name="visual_2" sheetId="9" r:id="rId5"/>
    <sheet name="Visualizatioin" sheetId="7" r:id="rId6"/>
    <sheet name="sales_data_for_power_query" sheetId="4" r:id="rId7"/>
  </sheets>
  <definedNames>
    <definedName name="Slicer_Payment_Mode">#N/A</definedName>
    <definedName name="Slicer_Payment_Mood">#N/A</definedName>
    <definedName name="_xlchart.v1.0" hidden="1">visual_2!$A$4:$A$10</definedName>
    <definedName name="_xlchart.v1.1" hidden="1">visual_2!$B$3</definedName>
    <definedName name="_xlchart.v1.10" hidden="1">visual_2!$B$4:$B$10</definedName>
    <definedName name="_xlchart.v1.11" hidden="1">visual_2!$M$18</definedName>
    <definedName name="_xlchart.v1.12" hidden="1">visual_2!$A$4:$A$10</definedName>
    <definedName name="_xlchart.v1.13" hidden="1">visual_2!$B$3</definedName>
    <definedName name="_xlchart.v1.14" hidden="1">visual_2!$B$4:$B$10</definedName>
    <definedName name="_xlchart.v1.15" hidden="1">visual_2!$M$18</definedName>
    <definedName name="_xlchart.v1.16" hidden="1">visual_2!$A$4:$A$10</definedName>
    <definedName name="_xlchart.v1.17" hidden="1">visual_2!$B$3</definedName>
    <definedName name="_xlchart.v1.18" hidden="1">visual_2!$B$4:$B$10</definedName>
    <definedName name="_xlchart.v1.19" hidden="1">visual_2!$M$18</definedName>
    <definedName name="_xlchart.v1.2" hidden="1">visual_2!$B$4:$B$10</definedName>
    <definedName name="_xlchart.v1.20" hidden="1">visual_2!$A$4:$A$10</definedName>
    <definedName name="_xlchart.v1.21" hidden="1">visual_2!$B$3</definedName>
    <definedName name="_xlchart.v1.22" hidden="1">visual_2!$B$4:$B$10</definedName>
    <definedName name="_xlchart.v1.23" hidden="1">visual_2!$M$18</definedName>
    <definedName name="_xlchart.v1.24" hidden="1">visual_2!$A$4:$A$10</definedName>
    <definedName name="_xlchart.v1.25" hidden="1">visual_2!$B$3</definedName>
    <definedName name="_xlchart.v1.26" hidden="1">visual_2!$B$4:$B$10</definedName>
    <definedName name="_xlchart.v1.27" hidden="1">visual_2!$M$18</definedName>
    <definedName name="_xlchart.v1.3" hidden="1">visual_2!$M$18</definedName>
    <definedName name="_xlchart.v1.4" hidden="1">visual_2!$A$4:$A$10</definedName>
    <definedName name="_xlchart.v1.5" hidden="1">visual_2!$B$3</definedName>
    <definedName name="_xlchart.v1.6" hidden="1">visual_2!$B$4:$B$10</definedName>
    <definedName name="_xlchart.v1.7" hidden="1">visual_2!$M$18</definedName>
    <definedName name="_xlchart.v1.8" hidden="1">visual_2!$A$4:$A$10</definedName>
    <definedName name="_xlchart.v1.9" hidden="1">visual_2!$B$3</definedName>
    <definedName name="ExternalData_1" localSheetId="6" hidden="1">sales_data_for_power_query!$A$1:$H$13</definedName>
  </definedNames>
  <calcPr calcId="191029"/>
  <pivotCaches>
    <pivotCache cacheId="0" r:id="rId30"/>
    <pivotCache cacheId="1" r:id="rId31"/>
    <pivotCache cacheId="2" r:id="rId32"/>
  </pivotCaches>
  <extLst>
    <ext xmlns:x14="http://schemas.microsoft.com/office/spreadsheetml/2009/9/main" uri="{BBE1A952-AA13-448e-AADC-164F8A28A991}">
      <x14:slicerCaches>
        <x14:slicerCache r:id="rId33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Excel expenses" type="5" refreshedVersion="2" saveData="1">
    <dbPr connection="" command="" commandType="2"/>
  </connection>
  <connection id="2" name="Query - sales_data" description="Connection to the 'sales_data' query in the workbook." type="5" background="1" refreshedVersion="2" saveData="1">
    <dbPr connection="Provider=Microsoft.Mashup.OleDb.1;Data Source=$Workbook$;Location=sales_data;Extended Properties=&quot;&quot;" command="SELECT * FROM [sales_data]" commandType="2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<sst xmlns="http://schemas.openxmlformats.org/spreadsheetml/2006/main" count="1707" uniqueCount="758">
  <si>
    <t>Row Labels</t>
  </si>
  <si>
    <t>Sum of Amount</t>
  </si>
  <si>
    <t>Bill</t>
  </si>
  <si>
    <t>JazzCash</t>
  </si>
  <si>
    <t>Essentials</t>
  </si>
  <si>
    <t>Oil</t>
  </si>
  <si>
    <t>Food</t>
  </si>
  <si>
    <t>Salt</t>
  </si>
  <si>
    <t>Resturent</t>
  </si>
  <si>
    <t>Zomato</t>
  </si>
  <si>
    <t>Grand Total</t>
  </si>
  <si>
    <t>December Expenses</t>
  </si>
  <si>
    <t xml:space="preserve"> </t>
  </si>
  <si>
    <t>Date</t>
  </si>
  <si>
    <t>Category</t>
  </si>
  <si>
    <t>Sub-category</t>
  </si>
  <si>
    <t>Amount</t>
  </si>
  <si>
    <t>Payment Mode</t>
  </si>
  <si>
    <t>Today</t>
  </si>
  <si>
    <t>Now</t>
  </si>
  <si>
    <t>Day</t>
  </si>
  <si>
    <t>Month</t>
  </si>
  <si>
    <t>Year</t>
  </si>
  <si>
    <t>Hour</t>
  </si>
  <si>
    <t>Mins</t>
  </si>
  <si>
    <t>Secs</t>
  </si>
  <si>
    <t>date + 3 days</t>
  </si>
  <si>
    <t>date + 3 months</t>
  </si>
  <si>
    <t>date + 3 Years</t>
  </si>
  <si>
    <t>14/12/2024</t>
  </si>
  <si>
    <t>Wifi</t>
  </si>
  <si>
    <t>Card</t>
  </si>
  <si>
    <t>First</t>
  </si>
  <si>
    <t>Last</t>
  </si>
  <si>
    <t>Concatenate</t>
  </si>
  <si>
    <t>Lower</t>
  </si>
  <si>
    <t>Upper</t>
  </si>
  <si>
    <t>Proper</t>
  </si>
  <si>
    <t>length</t>
  </si>
  <si>
    <t>Left</t>
  </si>
  <si>
    <t>Right</t>
  </si>
  <si>
    <t>Mid</t>
  </si>
  <si>
    <t>Find</t>
  </si>
  <si>
    <t>Search</t>
  </si>
  <si>
    <t>Replace</t>
  </si>
  <si>
    <t>Substitute</t>
  </si>
  <si>
    <t>Bills</t>
  </si>
  <si>
    <t xml:space="preserve">Phone </t>
  </si>
  <si>
    <t>hoor</t>
  </si>
  <si>
    <t>bibi</t>
  </si>
  <si>
    <t>13/12/2024</t>
  </si>
  <si>
    <t>hanif</t>
  </si>
  <si>
    <t>khan</t>
  </si>
  <si>
    <t>khalid</t>
  </si>
  <si>
    <t>kaka</t>
  </si>
  <si>
    <t>15/12/2022</t>
  </si>
  <si>
    <t>Upaisa</t>
  </si>
  <si>
    <t>talha</t>
  </si>
  <si>
    <t>asad</t>
  </si>
  <si>
    <t>HLOOKUP</t>
  </si>
  <si>
    <t>16/12/2022</t>
  </si>
  <si>
    <t>hamza</t>
  </si>
  <si>
    <t>lala</t>
  </si>
  <si>
    <t>17/12/2023</t>
  </si>
  <si>
    <t>KFC</t>
  </si>
  <si>
    <t>Cash</t>
  </si>
  <si>
    <t>ayal</t>
  </si>
  <si>
    <t>18/12/2023</t>
  </si>
  <si>
    <t>hurain</t>
  </si>
  <si>
    <t>apa</t>
  </si>
  <si>
    <t>EEID</t>
  </si>
  <si>
    <t>19/12/2024</t>
  </si>
  <si>
    <t>Employee ID</t>
  </si>
  <si>
    <t>Name</t>
  </si>
  <si>
    <t>Department ID</t>
  </si>
  <si>
    <t>Salary</t>
  </si>
  <si>
    <t xml:space="preserve">VLOOKUP </t>
  </si>
  <si>
    <t>John Doe</t>
  </si>
  <si>
    <t>Jane Smith</t>
  </si>
  <si>
    <t>Michael Brown</t>
  </si>
  <si>
    <t>Emily Davis</t>
  </si>
  <si>
    <t>James Wilson</t>
  </si>
  <si>
    <t>Sarah Miller</t>
  </si>
  <si>
    <t>David Johnson</t>
  </si>
  <si>
    <t>Linda Martinez</t>
  </si>
  <si>
    <t>Robert Garcia</t>
  </si>
  <si>
    <t>Maria Anderson</t>
  </si>
  <si>
    <t>Joseph Thomas</t>
  </si>
  <si>
    <t>Laura White</t>
  </si>
  <si>
    <t>Thomas Harris</t>
  </si>
  <si>
    <t>Karen Clark</t>
  </si>
  <si>
    <t>Daniel Lewis</t>
  </si>
  <si>
    <t>Lisa Walker</t>
  </si>
  <si>
    <t>Paul Robinson</t>
  </si>
  <si>
    <t>Susan Hall</t>
  </si>
  <si>
    <t>Kevin Young</t>
  </si>
  <si>
    <t>Anna Allen</t>
  </si>
  <si>
    <t>Steven King</t>
  </si>
  <si>
    <t>Carol Wright</t>
  </si>
  <si>
    <t>Brian Lopez</t>
  </si>
  <si>
    <t>Laura Hill</t>
  </si>
  <si>
    <t>Joshua Scott</t>
  </si>
  <si>
    <t>Patricia Green</t>
  </si>
  <si>
    <t>Charles Baker</t>
  </si>
  <si>
    <t>Barbara Adams</t>
  </si>
  <si>
    <t>Donald Nelson</t>
  </si>
  <si>
    <t>Sandra Perez</t>
  </si>
  <si>
    <t>20/12/2024</t>
  </si>
  <si>
    <t>Sort</t>
  </si>
  <si>
    <t>E001</t>
  </si>
  <si>
    <t>John Smith</t>
  </si>
  <si>
    <t>D01</t>
  </si>
  <si>
    <t>Job Title</t>
  </si>
  <si>
    <t>Data Analyst</t>
  </si>
  <si>
    <t>Software Engineer</t>
  </si>
  <si>
    <t>Project Manager</t>
  </si>
  <si>
    <t>UX Designer</t>
  </si>
  <si>
    <t>Data Scientist</t>
  </si>
  <si>
    <t>Product Manager</t>
  </si>
  <si>
    <t>System Analyst</t>
  </si>
  <si>
    <t>DevOps Engineer</t>
  </si>
  <si>
    <t>Web Developer</t>
  </si>
  <si>
    <t>Business Analyst</t>
  </si>
  <si>
    <t>IT Consultant</t>
  </si>
  <si>
    <t>Database Admin</t>
  </si>
  <si>
    <t>Network Engineer</t>
  </si>
  <si>
    <t>Software Tester</t>
  </si>
  <si>
    <t>Cloud Engineer</t>
  </si>
  <si>
    <t>AI Engineer</t>
  </si>
  <si>
    <t>Security Analyst</t>
  </si>
  <si>
    <t>Frontend Dev</t>
  </si>
  <si>
    <t>Backend Dev</t>
  </si>
  <si>
    <t>Scrum Master</t>
  </si>
  <si>
    <t>Technical Writer</t>
  </si>
  <si>
    <t>Mobile Dev</t>
  </si>
  <si>
    <t>SEO Specialist</t>
  </si>
  <si>
    <t>QA Engineer</t>
  </si>
  <si>
    <t>Data Engineer</t>
  </si>
  <si>
    <t>IT Support</t>
  </si>
  <si>
    <t>BI Analyst</t>
  </si>
  <si>
    <t>Marketing Manager</t>
  </si>
  <si>
    <t>CTO</t>
  </si>
  <si>
    <t>Graphic Designer</t>
  </si>
  <si>
    <t>21/12/2023</t>
  </si>
  <si>
    <t>E002</t>
  </si>
  <si>
    <t>Jane Doe</t>
  </si>
  <si>
    <t>D02</t>
  </si>
  <si>
    <t>Annual Salary</t>
  </si>
  <si>
    <t>22/12/2024</t>
  </si>
  <si>
    <t>E003</t>
  </si>
  <si>
    <t>23/12/2024</t>
  </si>
  <si>
    <t>E004</t>
  </si>
  <si>
    <t>D03</t>
  </si>
  <si>
    <t>E011</t>
  </si>
  <si>
    <t>24/12/2022</t>
  </si>
  <si>
    <t>Sugar</t>
  </si>
  <si>
    <t>E005</t>
  </si>
  <si>
    <t>Sarah Wilson</t>
  </si>
  <si>
    <t>Nancy Baker</t>
  </si>
  <si>
    <t>25/12/2022</t>
  </si>
  <si>
    <t>E006</t>
  </si>
  <si>
    <t>David Lee</t>
  </si>
  <si>
    <t>D04</t>
  </si>
  <si>
    <t>26/12/2023</t>
  </si>
  <si>
    <t>E007</t>
  </si>
  <si>
    <t>Laura Johnson</t>
  </si>
  <si>
    <t>27/12/2023</t>
  </si>
  <si>
    <t>TKR</t>
  </si>
  <si>
    <t>E008</t>
  </si>
  <si>
    <t>James White</t>
  </si>
  <si>
    <t>28/12/2024</t>
  </si>
  <si>
    <t>E009</t>
  </si>
  <si>
    <t>Linda Harris</t>
  </si>
  <si>
    <t>29/12/2024</t>
  </si>
  <si>
    <t>E010</t>
  </si>
  <si>
    <t>Robert Clark</t>
  </si>
  <si>
    <t>LOOKUP</t>
  </si>
  <si>
    <t>30/12/2023</t>
  </si>
  <si>
    <t>Patricia Lewis</t>
  </si>
  <si>
    <t>D05</t>
  </si>
  <si>
    <t>E012</t>
  </si>
  <si>
    <t>Charles Walker</t>
  </si>
  <si>
    <t>Index + match func</t>
  </si>
  <si>
    <t>E013</t>
  </si>
  <si>
    <t>Barbara Young</t>
  </si>
  <si>
    <t>Bonus</t>
  </si>
  <si>
    <t>E014</t>
  </si>
  <si>
    <t>Joseph Allen</t>
  </si>
  <si>
    <t>Index</t>
  </si>
  <si>
    <t>Range</t>
  </si>
  <si>
    <t>E015</t>
  </si>
  <si>
    <t>Jennifer King</t>
  </si>
  <si>
    <t>ADDITION</t>
  </si>
  <si>
    <t>SUBTRACTION</t>
  </si>
  <si>
    <t>MULTIPLICATION</t>
  </si>
  <si>
    <t>DIVISION</t>
  </si>
  <si>
    <t>SUMIF</t>
  </si>
  <si>
    <t>BODMAS Rules</t>
  </si>
  <si>
    <t>E016</t>
  </si>
  <si>
    <t>Mark Wright</t>
  </si>
  <si>
    <t>SUMIFS</t>
  </si>
  <si>
    <t>Brackets</t>
  </si>
  <si>
    <t>Orders</t>
  </si>
  <si>
    <t>Divide</t>
  </si>
  <si>
    <t>Multiply</t>
  </si>
  <si>
    <t>Addition</t>
  </si>
  <si>
    <t>Subtraction</t>
  </si>
  <si>
    <t>E017</t>
  </si>
  <si>
    <t>Susan Scott</t>
  </si>
  <si>
    <t>XLOOLUP</t>
  </si>
  <si>
    <t>COUNT</t>
  </si>
  <si>
    <t>E018</t>
  </si>
  <si>
    <t>Paul Green</t>
  </si>
  <si>
    <t>COUNTIF</t>
  </si>
  <si>
    <t>Seats</t>
  </si>
  <si>
    <t>Seat Price</t>
  </si>
  <si>
    <t>Ticket</t>
  </si>
  <si>
    <t>Total Price</t>
  </si>
  <si>
    <t>E019</t>
  </si>
  <si>
    <t>COUNTIFS</t>
  </si>
  <si>
    <t>Talha</t>
  </si>
  <si>
    <t>E020</t>
  </si>
  <si>
    <t>Kevin Hill</t>
  </si>
  <si>
    <t>E021</t>
  </si>
  <si>
    <t>Karen Adams</t>
  </si>
  <si>
    <t>E022</t>
  </si>
  <si>
    <t>Steven Nelson</t>
  </si>
  <si>
    <t>E023</t>
  </si>
  <si>
    <t>Betty Carter</t>
  </si>
  <si>
    <t>E024</t>
  </si>
  <si>
    <t>Daniel Mitchell</t>
  </si>
  <si>
    <t>Data Validations</t>
  </si>
  <si>
    <t>Conditional Formating &amp; Macros</t>
  </si>
  <si>
    <t>E025</t>
  </si>
  <si>
    <t>Donna Perez</t>
  </si>
  <si>
    <t>Text</t>
  </si>
  <si>
    <t>Number</t>
  </si>
  <si>
    <t>Option</t>
  </si>
  <si>
    <t>E026</t>
  </si>
  <si>
    <t>George Roberts</t>
  </si>
  <si>
    <t>apple</t>
  </si>
  <si>
    <t>E027</t>
  </si>
  <si>
    <t>Michelle Turner</t>
  </si>
  <si>
    <t>orange</t>
  </si>
  <si>
    <t>E028</t>
  </si>
  <si>
    <t>Kenneth Phillips</t>
  </si>
  <si>
    <t xml:space="preserve">I like red apple </t>
  </si>
  <si>
    <t>EasyPaisa</t>
  </si>
  <si>
    <t>E029</t>
  </si>
  <si>
    <t>Sandra Campbell</t>
  </si>
  <si>
    <t>elepant</t>
  </si>
  <si>
    <t>Visa Card</t>
  </si>
  <si>
    <t>E030</t>
  </si>
  <si>
    <t>Brian Parker</t>
  </si>
  <si>
    <t>E031</t>
  </si>
  <si>
    <t>Carol Evans</t>
  </si>
  <si>
    <t>XLOOKUP with Data Validation</t>
  </si>
  <si>
    <t>E032</t>
  </si>
  <si>
    <t>Edward Edwards</t>
  </si>
  <si>
    <t>match</t>
  </si>
  <si>
    <t>index+match</t>
  </si>
  <si>
    <t>E033</t>
  </si>
  <si>
    <t>Lisa Collins</t>
  </si>
  <si>
    <t>E034</t>
  </si>
  <si>
    <t>Ronald Stewart</t>
  </si>
  <si>
    <t>19/08/2024</t>
  </si>
  <si>
    <t>E035</t>
  </si>
  <si>
    <t>Dorothy Sanchez</t>
  </si>
  <si>
    <t>E036</t>
  </si>
  <si>
    <t>Matthew Morris</t>
  </si>
  <si>
    <t>E037</t>
  </si>
  <si>
    <t>Jessica Rogers</t>
  </si>
  <si>
    <t>E038</t>
  </si>
  <si>
    <t>Anthony Reed</t>
  </si>
  <si>
    <t>E039</t>
  </si>
  <si>
    <t>Karen Cook</t>
  </si>
  <si>
    <t>E040</t>
  </si>
  <si>
    <t>Eric Morgan</t>
  </si>
  <si>
    <t>jan_total</t>
  </si>
  <si>
    <t>dec_total</t>
  </si>
  <si>
    <t>total</t>
  </si>
  <si>
    <t>(blank)</t>
  </si>
  <si>
    <t>Sum of AnnualIncome</t>
  </si>
  <si>
    <t>Column Labels</t>
  </si>
  <si>
    <t>Female</t>
  </si>
  <si>
    <t>Male</t>
  </si>
  <si>
    <t>Other</t>
  </si>
  <si>
    <t>Divorced</t>
  </si>
  <si>
    <t>Married</t>
  </si>
  <si>
    <t>Single</t>
  </si>
  <si>
    <t>Widowed</t>
  </si>
  <si>
    <t xml:space="preserve">Count of Customer ID </t>
  </si>
  <si>
    <t>Associate Degree</t>
  </si>
  <si>
    <t>Bachelor's Degree</t>
  </si>
  <si>
    <t>Doctorate</t>
  </si>
  <si>
    <t>High School</t>
  </si>
  <si>
    <t>Master's Degree</t>
  </si>
  <si>
    <t xml:space="preserve">Customer ID </t>
  </si>
  <si>
    <t>Prefix</t>
  </si>
  <si>
    <t>FirstName</t>
  </si>
  <si>
    <t>LastName</t>
  </si>
  <si>
    <t>BirthDate</t>
  </si>
  <si>
    <t>MaritalStatus</t>
  </si>
  <si>
    <t>Gender</t>
  </si>
  <si>
    <t>EmailAddress</t>
  </si>
  <si>
    <t>AnnualIncome</t>
  </si>
  <si>
    <t>TotalChildren</t>
  </si>
  <si>
    <t>EducationLevel</t>
  </si>
  <si>
    <t>Occupation</t>
  </si>
  <si>
    <t>HomeOwner</t>
  </si>
  <si>
    <t>Age</t>
  </si>
  <si>
    <t>Status</t>
  </si>
  <si>
    <t>Mr.</t>
  </si>
  <si>
    <t>Nicholas</t>
  </si>
  <si>
    <t>Stanley</t>
  </si>
  <si>
    <t>angela93@khan.com</t>
  </si>
  <si>
    <t>Warehouse manager</t>
  </si>
  <si>
    <t>Inactive</t>
  </si>
  <si>
    <t>Mx.</t>
  </si>
  <si>
    <t>Kathy</t>
  </si>
  <si>
    <t>Davis</t>
  </si>
  <si>
    <t>amyatkins@salinas.org</t>
  </si>
  <si>
    <t>Contracting civil engineer</t>
  </si>
  <si>
    <t>Elizabeth</t>
  </si>
  <si>
    <t>Allen</t>
  </si>
  <si>
    <t>brandi11@david-moore.com</t>
  </si>
  <si>
    <t>Midwife</t>
  </si>
  <si>
    <t>Active</t>
  </si>
  <si>
    <t>Misc.</t>
  </si>
  <si>
    <t>Jennifer</t>
  </si>
  <si>
    <t>Roberson</t>
  </si>
  <si>
    <t>ecampbell@yahoo.com</t>
  </si>
  <si>
    <t>Materials engineer</t>
  </si>
  <si>
    <t>Dr.</t>
  </si>
  <si>
    <t>Thomas</t>
  </si>
  <si>
    <t>Brown</t>
  </si>
  <si>
    <t>bryanthomas@rodriguez-richards.info</t>
  </si>
  <si>
    <t>Hydrographic surveyor</t>
  </si>
  <si>
    <t>Michael</t>
  </si>
  <si>
    <t>jacqueline30@silva.com</t>
  </si>
  <si>
    <t>Automotive engineer</t>
  </si>
  <si>
    <t>Dennis</t>
  </si>
  <si>
    <t>Green</t>
  </si>
  <si>
    <t>andersonstacey@patel.org</t>
  </si>
  <si>
    <t>Animator</t>
  </si>
  <si>
    <t>Mrs.</t>
  </si>
  <si>
    <t>Anita</t>
  </si>
  <si>
    <t>Woods</t>
  </si>
  <si>
    <t>larsondeborah@rowland-johnson.info</t>
  </si>
  <si>
    <t>Interior and spatial designer</t>
  </si>
  <si>
    <t>Michelle</t>
  </si>
  <si>
    <t>Lutz</t>
  </si>
  <si>
    <t>robertsmith@yahoo.com</t>
  </si>
  <si>
    <t>Company secretary</t>
  </si>
  <si>
    <t>Jessica</t>
  </si>
  <si>
    <t>Clark</t>
  </si>
  <si>
    <t>fgarcia@bradley-anderson.biz</t>
  </si>
  <si>
    <t>Arts development officer</t>
  </si>
  <si>
    <t>Derrick</t>
  </si>
  <si>
    <t>Quinn</t>
  </si>
  <si>
    <t>mitchellamanda@williams.com</t>
  </si>
  <si>
    <t>Research scientist (physical sciences)</t>
  </si>
  <si>
    <t>James</t>
  </si>
  <si>
    <t>Watkins</t>
  </si>
  <si>
    <t>ericlewis@walters.info</t>
  </si>
  <si>
    <t>Christine</t>
  </si>
  <si>
    <t>Banks</t>
  </si>
  <si>
    <t>philip81@yahoo.com</t>
  </si>
  <si>
    <t>Print production planner</t>
  </si>
  <si>
    <t>Caitlin</t>
  </si>
  <si>
    <t>Olsen</t>
  </si>
  <si>
    <t>jasmineprince@schmidt-smith.com</t>
  </si>
  <si>
    <t>Clinical embryologist</t>
  </si>
  <si>
    <t>Darryl</t>
  </si>
  <si>
    <t>Stone</t>
  </si>
  <si>
    <t>tammiemeyer@klein.com</t>
  </si>
  <si>
    <t>Production manager</t>
  </si>
  <si>
    <t>Tonya</t>
  </si>
  <si>
    <t>Fields</t>
  </si>
  <si>
    <t>twalter@gmail.com</t>
  </si>
  <si>
    <t>IT sales professional</t>
  </si>
  <si>
    <t>Fletcher</t>
  </si>
  <si>
    <t>bryangreen@hall.com</t>
  </si>
  <si>
    <t>Transport planner</t>
  </si>
  <si>
    <t>Ms.</t>
  </si>
  <si>
    <t>Lance</t>
  </si>
  <si>
    <t>Chaney</t>
  </si>
  <si>
    <t>james77@gordon.com</t>
  </si>
  <si>
    <t>Designer, textile</t>
  </si>
  <si>
    <t>travis17@hotmail.com</t>
  </si>
  <si>
    <t>Optician, dispensing</t>
  </si>
  <si>
    <t>Jenny</t>
  </si>
  <si>
    <t>Sullivan</t>
  </si>
  <si>
    <t>nathan21@nelson.com</t>
  </si>
  <si>
    <t>Surveyor, commercial/residential</t>
  </si>
  <si>
    <t>Laura</t>
  </si>
  <si>
    <t>Neal</t>
  </si>
  <si>
    <t>mary10@mcintyre-washington.com</t>
  </si>
  <si>
    <t>Nature conservation officer</t>
  </si>
  <si>
    <t>Vanessa</t>
  </si>
  <si>
    <t>Berger</t>
  </si>
  <si>
    <t>leedaniel@hotmail.com</t>
  </si>
  <si>
    <t>Health promotion specialist</t>
  </si>
  <si>
    <t>Jane</t>
  </si>
  <si>
    <t>Mcdonald</t>
  </si>
  <si>
    <t>jasmine21@massey-jefferson.org</t>
  </si>
  <si>
    <t>Sub</t>
  </si>
  <si>
    <t>Ann</t>
  </si>
  <si>
    <t>Mccoy</t>
  </si>
  <si>
    <t>george32@beltran-robbins.com</t>
  </si>
  <si>
    <t>Surveyor, building control</t>
  </si>
  <si>
    <t>Pamela</t>
  </si>
  <si>
    <t>Pittman</t>
  </si>
  <si>
    <t>catherinereeves@hotmail.com</t>
  </si>
  <si>
    <t>Radio producer</t>
  </si>
  <si>
    <t>Justin</t>
  </si>
  <si>
    <t>Ruiz</t>
  </si>
  <si>
    <t>sally40@gmail.com</t>
  </si>
  <si>
    <t>Animal technologist</t>
  </si>
  <si>
    <t>Ashley</t>
  </si>
  <si>
    <t>King</t>
  </si>
  <si>
    <t>cochranshelly@gmail.com</t>
  </si>
  <si>
    <t>Systems developer</t>
  </si>
  <si>
    <t>Haley</t>
  </si>
  <si>
    <t>stephaniejohnson@gardner.com</t>
  </si>
  <si>
    <t>Airline pilot</t>
  </si>
  <si>
    <t>Matthew</t>
  </si>
  <si>
    <t>Gonzalez</t>
  </si>
  <si>
    <t>gbrown@gonzales.org</t>
  </si>
  <si>
    <t>Learning mentor</t>
  </si>
  <si>
    <t>Spencer</t>
  </si>
  <si>
    <t>dvance@hotmail.com</t>
  </si>
  <si>
    <t>Scientist, research (physical sciences)</t>
  </si>
  <si>
    <t>Anderson</t>
  </si>
  <si>
    <t>zfisher@gmail.com</t>
  </si>
  <si>
    <t>Applications developer</t>
  </si>
  <si>
    <t>Lisa</t>
  </si>
  <si>
    <t>rbrooks@hotmail.com</t>
  </si>
  <si>
    <t>Engineer, maintenance (IT)</t>
  </si>
  <si>
    <t>Kathryn</t>
  </si>
  <si>
    <t>Miller</t>
  </si>
  <si>
    <t>rhoffman@gmail.com</t>
  </si>
  <si>
    <t>Commercial/residential surveyor</t>
  </si>
  <si>
    <t>Erickson</t>
  </si>
  <si>
    <t>victoriahodges@harris.com</t>
  </si>
  <si>
    <t>Sales professional, IT</t>
  </si>
  <si>
    <t>Ind.</t>
  </si>
  <si>
    <t>Estrada</t>
  </si>
  <si>
    <t>timothyclark@jackson.com</t>
  </si>
  <si>
    <t>Electrical engineer</t>
  </si>
  <si>
    <t>Angelica</t>
  </si>
  <si>
    <t>French</t>
  </si>
  <si>
    <t>antonio06@yahoo.com</t>
  </si>
  <si>
    <t>Meteorologist</t>
  </si>
  <si>
    <t>Bryan</t>
  </si>
  <si>
    <t>ramosricky@vaughn.com</t>
  </si>
  <si>
    <t>Retail merchandiser</t>
  </si>
  <si>
    <t>Steven</t>
  </si>
  <si>
    <t>Bullock</t>
  </si>
  <si>
    <t>garyholloway@yahoo.com</t>
  </si>
  <si>
    <t>Geochemist</t>
  </si>
  <si>
    <t>Howell</t>
  </si>
  <si>
    <t>psosa@hotmail.com</t>
  </si>
  <si>
    <t>Teacher, English as a foreign language</t>
  </si>
  <si>
    <t>Zachary</t>
  </si>
  <si>
    <t>Brewer</t>
  </si>
  <si>
    <t>gmartinez@hotmail.com</t>
  </si>
  <si>
    <t>Advertising art director</t>
  </si>
  <si>
    <t>E041</t>
  </si>
  <si>
    <t>Willie</t>
  </si>
  <si>
    <t>tiffanyroth@yahoo.com</t>
  </si>
  <si>
    <t>Firefighter</t>
  </si>
  <si>
    <t>E042</t>
  </si>
  <si>
    <t>Edward</t>
  </si>
  <si>
    <t>Kidd</t>
  </si>
  <si>
    <t>clarkdevin@gmail.com</t>
  </si>
  <si>
    <t>Neurosurgeon</t>
  </si>
  <si>
    <t>E043</t>
  </si>
  <si>
    <t>Miss</t>
  </si>
  <si>
    <t>Trevor</t>
  </si>
  <si>
    <t>obradley@pierce.com</t>
  </si>
  <si>
    <t>Television floor manager</t>
  </si>
  <si>
    <t>E044</t>
  </si>
  <si>
    <t>Sara</t>
  </si>
  <si>
    <t>Garcia</t>
  </si>
  <si>
    <t>williamperez@parks-logan.info</t>
  </si>
  <si>
    <t>Counsellor</t>
  </si>
  <si>
    <t>E045</t>
  </si>
  <si>
    <t>Daniel</t>
  </si>
  <si>
    <t>Huffman</t>
  </si>
  <si>
    <t>drivera@taylor.org</t>
  </si>
  <si>
    <t>Charity fundraiser</t>
  </si>
  <si>
    <t>E046</t>
  </si>
  <si>
    <t>Tina</t>
  </si>
  <si>
    <t>Fry</t>
  </si>
  <si>
    <t>patrickbenson@hotmail.com</t>
  </si>
  <si>
    <t>Broadcast journalist</t>
  </si>
  <si>
    <t>E047</t>
  </si>
  <si>
    <t>Shelly</t>
  </si>
  <si>
    <t>Myers</t>
  </si>
  <si>
    <t>ldecker@gmail.com</t>
  </si>
  <si>
    <t>Health and safety adviser</t>
  </si>
  <si>
    <t>E048</t>
  </si>
  <si>
    <t>Alan</t>
  </si>
  <si>
    <t>Burnett</t>
  </si>
  <si>
    <t>martinezmichael@gmail.com</t>
  </si>
  <si>
    <t>Furniture conservator/restorer</t>
  </si>
  <si>
    <t>E049</t>
  </si>
  <si>
    <t>Taylor</t>
  </si>
  <si>
    <t>Santana</t>
  </si>
  <si>
    <t>rbarrett@hotmail.com</t>
  </si>
  <si>
    <t>Teacher, adult education</t>
  </si>
  <si>
    <t>E050</t>
  </si>
  <si>
    <t>Joshua</t>
  </si>
  <si>
    <t>Johnson</t>
  </si>
  <si>
    <t>xmcguire@wood-olson.com</t>
  </si>
  <si>
    <t>Art gallery manager</t>
  </si>
  <si>
    <t>E051</t>
  </si>
  <si>
    <t>Anthony</t>
  </si>
  <si>
    <t>thomasnicolas@bailey-mayer.net</t>
  </si>
  <si>
    <t>Radiographer, therapeutic</t>
  </si>
  <si>
    <t>E052</t>
  </si>
  <si>
    <t>Jeremy</t>
  </si>
  <si>
    <t>Morales</t>
  </si>
  <si>
    <t>alyssavasquez@allen-williams.com</t>
  </si>
  <si>
    <t>E053</t>
  </si>
  <si>
    <t>Jason</t>
  </si>
  <si>
    <t>Morgan</t>
  </si>
  <si>
    <t>miguel27@campbell.com</t>
  </si>
  <si>
    <t>Catering manager</t>
  </si>
  <si>
    <t>E054</t>
  </si>
  <si>
    <t>Melissa</t>
  </si>
  <si>
    <t>Jefferson</t>
  </si>
  <si>
    <t>lpham@robinson.com</t>
  </si>
  <si>
    <t>Immigration officer</t>
  </si>
  <si>
    <t>E055</t>
  </si>
  <si>
    <t>Michele</t>
  </si>
  <si>
    <t>George</t>
  </si>
  <si>
    <t>cassandra97@palmer.org</t>
  </si>
  <si>
    <t>Housing manager/officer</t>
  </si>
  <si>
    <t>E056</t>
  </si>
  <si>
    <t>Dawn</t>
  </si>
  <si>
    <t>Mckinney</t>
  </si>
  <si>
    <t>heatherpeters@yahoo.com</t>
  </si>
  <si>
    <t>Financial trader</t>
  </si>
  <si>
    <t>E057</t>
  </si>
  <si>
    <t>Brian</t>
  </si>
  <si>
    <t>Graham</t>
  </si>
  <si>
    <t>mmckee@waller-solis.net</t>
  </si>
  <si>
    <t>General practice doctor</t>
  </si>
  <si>
    <t>E058</t>
  </si>
  <si>
    <t>Megan</t>
  </si>
  <si>
    <t>howewilliam@hotmail.com</t>
  </si>
  <si>
    <t>Chartered certified accountant</t>
  </si>
  <si>
    <t>E059</t>
  </si>
  <si>
    <t>glogan@holland.info</t>
  </si>
  <si>
    <t>Outdoor activities/education manager</t>
  </si>
  <si>
    <t>E060</t>
  </si>
  <si>
    <t>Karen</t>
  </si>
  <si>
    <t>Byrd</t>
  </si>
  <si>
    <t>tlang@hotmail.com</t>
  </si>
  <si>
    <t>Exhibitions officer, museum/gallery</t>
  </si>
  <si>
    <t>E061</t>
  </si>
  <si>
    <t>Laurie</t>
  </si>
  <si>
    <t>Salas</t>
  </si>
  <si>
    <t>lbarber@gmail.com</t>
  </si>
  <si>
    <t>Trading standards officer</t>
  </si>
  <si>
    <t>E062</t>
  </si>
  <si>
    <t>Dale</t>
  </si>
  <si>
    <t>Reed</t>
  </si>
  <si>
    <t>spencerdawn@estrada.biz</t>
  </si>
  <si>
    <t>Printmaker</t>
  </si>
  <si>
    <t>E063</t>
  </si>
  <si>
    <t>Stuart</t>
  </si>
  <si>
    <t>Willis</t>
  </si>
  <si>
    <t>sharonhernandez@moran-scott.com</t>
  </si>
  <si>
    <t>Medical illustrator</t>
  </si>
  <si>
    <t>E064</t>
  </si>
  <si>
    <t>Cassandra</t>
  </si>
  <si>
    <t>Mason</t>
  </si>
  <si>
    <t>bharris@gmail.com</t>
  </si>
  <si>
    <t>Building services engineer</t>
  </si>
  <si>
    <t>E065</t>
  </si>
  <si>
    <t>Jacob</t>
  </si>
  <si>
    <t>Lee</t>
  </si>
  <si>
    <t>iporter@boyer-roberts.com</t>
  </si>
  <si>
    <t>Merchant navy officer</t>
  </si>
  <si>
    <t>E066</t>
  </si>
  <si>
    <t>Dawson</t>
  </si>
  <si>
    <t>garrettanthony@rivera.com</t>
  </si>
  <si>
    <t>Press sub</t>
  </si>
  <si>
    <t>E067</t>
  </si>
  <si>
    <t>Jackson</t>
  </si>
  <si>
    <t>Schmidt</t>
  </si>
  <si>
    <t>dianerobinson@rivera-hall.com</t>
  </si>
  <si>
    <t>Aeronautical engineer</t>
  </si>
  <si>
    <t>E068</t>
  </si>
  <si>
    <t>Tiffany</t>
  </si>
  <si>
    <t>Wise</t>
  </si>
  <si>
    <t>fortega@allen.com</t>
  </si>
  <si>
    <t>Engineer, mining</t>
  </si>
  <si>
    <t>E069</t>
  </si>
  <si>
    <t>Sean</t>
  </si>
  <si>
    <t>Perry</t>
  </si>
  <si>
    <t>ucampos@salazar.com</t>
  </si>
  <si>
    <t>Psychiatric nurse</t>
  </si>
  <si>
    <t>E070</t>
  </si>
  <si>
    <t>Amy</t>
  </si>
  <si>
    <t>elizabethhanson@adams.com</t>
  </si>
  <si>
    <t>Secretary, company</t>
  </si>
  <si>
    <t>E071</t>
  </si>
  <si>
    <t>Rhonda</t>
  </si>
  <si>
    <t>Hernandez</t>
  </si>
  <si>
    <t>tcastaneda@strong.com</t>
  </si>
  <si>
    <t>Translator</t>
  </si>
  <si>
    <t>E072</t>
  </si>
  <si>
    <t>Kevin</t>
  </si>
  <si>
    <t>Ferguson</t>
  </si>
  <si>
    <t>shelly00@blackburn.net</t>
  </si>
  <si>
    <t>Horticulturist, commercial</t>
  </si>
  <si>
    <t>E073</t>
  </si>
  <si>
    <t>Anna</t>
  </si>
  <si>
    <t>Steele</t>
  </si>
  <si>
    <t>csanchez@gmail.com</t>
  </si>
  <si>
    <t>E074</t>
  </si>
  <si>
    <t>Ryan</t>
  </si>
  <si>
    <t>Buck</t>
  </si>
  <si>
    <t>nsanchez@barber.org</t>
  </si>
  <si>
    <t>Radiation protection practitioner</t>
  </si>
  <si>
    <t>E075</t>
  </si>
  <si>
    <t>Deborah</t>
  </si>
  <si>
    <t>smithjeffrey@hotmail.com</t>
  </si>
  <si>
    <t>Lexicographer</t>
  </si>
  <si>
    <t>E076</t>
  </si>
  <si>
    <t>Rachel</t>
  </si>
  <si>
    <t>Savage</t>
  </si>
  <si>
    <t>williamsheidi@yahoo.com</t>
  </si>
  <si>
    <t>Land</t>
  </si>
  <si>
    <t>E077</t>
  </si>
  <si>
    <t>Nicole</t>
  </si>
  <si>
    <t>pkelly@yahoo.com</t>
  </si>
  <si>
    <t>Therapist, speech and language</t>
  </si>
  <si>
    <t>E078</t>
  </si>
  <si>
    <t>David</t>
  </si>
  <si>
    <t>Smith</t>
  </si>
  <si>
    <t>taylormelissa@ortiz.com</t>
  </si>
  <si>
    <t>Solicitor</t>
  </si>
  <si>
    <t>E079</t>
  </si>
  <si>
    <t>victoriafrench@gmail.com</t>
  </si>
  <si>
    <t>Veterinary surgeon</t>
  </si>
  <si>
    <t>E080</t>
  </si>
  <si>
    <t>Ian</t>
  </si>
  <si>
    <t>Howard</t>
  </si>
  <si>
    <t>amykidd@gmail.com</t>
  </si>
  <si>
    <t>Social worker</t>
  </si>
  <si>
    <t>E081</t>
  </si>
  <si>
    <t>Brittany</t>
  </si>
  <si>
    <t>Hancock</t>
  </si>
  <si>
    <t>samuelcabrera@howell-navarro.com</t>
  </si>
  <si>
    <t>Theatre director</t>
  </si>
  <si>
    <t>E082</t>
  </si>
  <si>
    <t>huangrandall@hotmail.com</t>
  </si>
  <si>
    <t>Programmer, multimedia</t>
  </si>
  <si>
    <t>E083</t>
  </si>
  <si>
    <t>Leslie</t>
  </si>
  <si>
    <t>nmichael@hotmail.com</t>
  </si>
  <si>
    <t>E084</t>
  </si>
  <si>
    <t>William</t>
  </si>
  <si>
    <t>Sweeney</t>
  </si>
  <si>
    <t>lisa72@ford-cervantes.com</t>
  </si>
  <si>
    <t>Audiological scientist</t>
  </si>
  <si>
    <t>E085</t>
  </si>
  <si>
    <t>Travis</t>
  </si>
  <si>
    <t>john36@hotmail.com</t>
  </si>
  <si>
    <t>Teacher, music</t>
  </si>
  <si>
    <t>E086</t>
  </si>
  <si>
    <t>Velez</t>
  </si>
  <si>
    <t>brooke83@welch.net</t>
  </si>
  <si>
    <t>Amenity horticulturist</t>
  </si>
  <si>
    <t>E087</t>
  </si>
  <si>
    <t>Manuel</t>
  </si>
  <si>
    <t>astevens@franklin.org</t>
  </si>
  <si>
    <t>Hotel manager</t>
  </si>
  <si>
    <t>E088</t>
  </si>
  <si>
    <t>Robinson</t>
  </si>
  <si>
    <t>perryscott@hotmail.com</t>
  </si>
  <si>
    <t>Development worker, international aid</t>
  </si>
  <si>
    <t>E089</t>
  </si>
  <si>
    <t>Albert</t>
  </si>
  <si>
    <t>bryantmargaret@hood-williams.net</t>
  </si>
  <si>
    <t>Surveyor, rural practice</t>
  </si>
  <si>
    <t>E090</t>
  </si>
  <si>
    <t>Jaclyn</t>
  </si>
  <si>
    <t>Mcdaniel</t>
  </si>
  <si>
    <t>michaelgibson@fuller.org</t>
  </si>
  <si>
    <t>Accountant, chartered management</t>
  </si>
  <si>
    <t>E091</t>
  </si>
  <si>
    <t>Paul</t>
  </si>
  <si>
    <t>Murphy</t>
  </si>
  <si>
    <t>hayley62@hogan-wolf.biz</t>
  </si>
  <si>
    <t>Horticultural consultant</t>
  </si>
  <si>
    <t>E092</t>
  </si>
  <si>
    <t>Jose</t>
  </si>
  <si>
    <t>Mills</t>
  </si>
  <si>
    <t>thomasrebecca@stephens-stephens.com</t>
  </si>
  <si>
    <t>Product/process development scientist</t>
  </si>
  <si>
    <t>E093</t>
  </si>
  <si>
    <t>Mercedes</t>
  </si>
  <si>
    <t>Rodriguez</t>
  </si>
  <si>
    <t>oconnoranita@blackwell.org</t>
  </si>
  <si>
    <t>Water quality scientist</t>
  </si>
  <si>
    <t>E094</t>
  </si>
  <si>
    <t>Christina</t>
  </si>
  <si>
    <t>marcdavis@walker-garcia.com</t>
  </si>
  <si>
    <t>Operational investment banker</t>
  </si>
  <si>
    <t>E095</t>
  </si>
  <si>
    <t>Carlos</t>
  </si>
  <si>
    <t>Stevens</t>
  </si>
  <si>
    <t>crhodes@jones.com</t>
  </si>
  <si>
    <t>Commissioning editor</t>
  </si>
  <si>
    <t>E096</t>
  </si>
  <si>
    <t>Grace</t>
  </si>
  <si>
    <t>Cox</t>
  </si>
  <si>
    <t>solismegan@gmail.com</t>
  </si>
  <si>
    <t>E097</t>
  </si>
  <si>
    <t>Jay</t>
  </si>
  <si>
    <t>ycharles@yahoo.com</t>
  </si>
  <si>
    <t>Cytogeneticist</t>
  </si>
  <si>
    <t>E098</t>
  </si>
  <si>
    <t>Krista</t>
  </si>
  <si>
    <t>Roy</t>
  </si>
  <si>
    <t>alexis92@rodgers.com</t>
  </si>
  <si>
    <t>Structural engineer</t>
  </si>
  <si>
    <t>E099</t>
  </si>
  <si>
    <t>Jeffrey</t>
  </si>
  <si>
    <t>Ross</t>
  </si>
  <si>
    <t>zjohnson@gmail.com</t>
  </si>
  <si>
    <t>Ergonomist</t>
  </si>
  <si>
    <t>E100</t>
  </si>
  <si>
    <t>Natasha</t>
  </si>
  <si>
    <t>Scott</t>
  </si>
  <si>
    <t>lopezsamantha@hotmail.com</t>
  </si>
  <si>
    <t>Product</t>
  </si>
  <si>
    <t>Sales Amount</t>
  </si>
  <si>
    <t>Quantity Sold</t>
  </si>
  <si>
    <t>Widget A</t>
  </si>
  <si>
    <t>Widgets</t>
  </si>
  <si>
    <t>old</t>
  </si>
  <si>
    <t>Widget B</t>
  </si>
  <si>
    <t>Widget C</t>
  </si>
  <si>
    <t>child</t>
  </si>
  <si>
    <t>Gadget A</t>
  </si>
  <si>
    <t>Gadgets</t>
  </si>
  <si>
    <t>adult</t>
  </si>
  <si>
    <t>Gadget B</t>
  </si>
  <si>
    <t>Gizmo A</t>
  </si>
  <si>
    <t>Gizmos</t>
  </si>
  <si>
    <t>Gizmo 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</si>
</sst>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dddd"/>
    <numFmt numFmtId="180" formatCode="&quot;$&quot;#,##0"/>
  </numFmts>
  <fonts count="35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2"/>
      <color theme="1"/>
      <name val="Aptos Narrow"/>
      <charset val="134"/>
      <scheme val="minor"/>
    </font>
    <font>
      <b/>
      <sz val="22"/>
      <color theme="2" tint="-0.249977111117893"/>
      <name val="Aptos Narrow"/>
      <charset val="134"/>
      <scheme val="minor"/>
    </font>
    <font>
      <b/>
      <sz val="14"/>
      <color theme="9" tint="-0.249977111117893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b/>
      <sz val="14"/>
      <color theme="1"/>
      <name val="Aptos Narrow"/>
      <charset val="134"/>
      <scheme val="minor"/>
    </font>
    <font>
      <b/>
      <sz val="14"/>
      <color theme="5" tint="-0.249977111117893"/>
      <name val="Aptos Narrow"/>
      <charset val="134"/>
      <scheme val="minor"/>
    </font>
    <font>
      <sz val="11"/>
      <color theme="5" tint="-0.249977111117893"/>
      <name val="Aptos Narrow"/>
      <charset val="134"/>
      <scheme val="minor"/>
    </font>
    <font>
      <b/>
      <sz val="18"/>
      <color theme="5" tint="-0.249977111117893"/>
      <name val="Aptos Narrow"/>
      <charset val="134"/>
      <scheme val="minor"/>
    </font>
    <font>
      <b/>
      <sz val="11"/>
      <color theme="5" tint="-0.249977111117893"/>
      <name val="Aptos Narrow"/>
      <charset val="134"/>
      <scheme val="minor"/>
    </font>
    <font>
      <sz val="20"/>
      <color theme="1"/>
      <name val="Aptos Narrow"/>
      <charset val="134"/>
      <scheme val="minor"/>
    </font>
    <font>
      <b/>
      <sz val="22"/>
      <color theme="1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b/>
      <sz val="16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theme="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6" tint="0.399975585192419"/>
      </left>
      <right/>
      <top style="thin">
        <color theme="6" tint="0.399975585192419"/>
      </top>
      <bottom style="thin">
        <color theme="6" tint="0.399975585192419"/>
      </bottom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/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5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5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25" fillId="17" borderId="10" applyNumberFormat="0" applyAlignment="0" applyProtection="0">
      <alignment vertical="center"/>
    </xf>
    <xf numFmtId="0" fontId="26" fillId="17" borderId="9" applyNumberFormat="0" applyAlignment="0" applyProtection="0">
      <alignment vertical="center"/>
    </xf>
    <xf numFmtId="0" fontId="27" fillId="18" borderId="11" applyNumberForma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</cellStyleXfs>
  <cellXfs count="64">
    <xf numFmtId="0" fontId="0" fillId="0" borderId="0" xfId="0"/>
    <xf numFmtId="58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3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58" fontId="0" fillId="0" borderId="0" xfId="0" applyNumberFormat="1" applyAlignment="1">
      <alignment horizontal="center"/>
    </xf>
    <xf numFmtId="0" fontId="0" fillId="0" borderId="0" xfId="2" applyNumberFormat="1" applyFont="1" applyAlignment="1">
      <alignment horizontal="center" vertical="top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9" fillId="10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22" fontId="0" fillId="0" borderId="0" xfId="0" applyNumberFormat="1"/>
    <xf numFmtId="179" fontId="0" fillId="0" borderId="0" xfId="0" applyNumberFormat="1"/>
    <xf numFmtId="0" fontId="1" fillId="0" borderId="0" xfId="0" applyFont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6" fontId="0" fillId="0" borderId="0" xfId="0" applyNumberFormat="1" applyAlignment="1">
      <alignment horizontal="center" vertical="center" wrapText="1"/>
    </xf>
    <xf numFmtId="0" fontId="0" fillId="11" borderId="2" xfId="0" applyFont="1" applyFill="1" applyBorder="1" applyAlignment="1">
      <alignment horizontal="center" vertical="center" wrapText="1"/>
    </xf>
    <xf numFmtId="180" fontId="0" fillId="0" borderId="0" xfId="0" applyNumberFormat="1"/>
    <xf numFmtId="0" fontId="0" fillId="11" borderId="3" xfId="0" applyFont="1" applyFill="1" applyBorder="1" applyAlignment="1">
      <alignment horizontal="center" vertical="center" wrapText="1"/>
    </xf>
    <xf numFmtId="6" fontId="0" fillId="11" borderId="4" xfId="0" applyNumberFormat="1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6" fontId="0" fillId="0" borderId="4" xfId="0" applyNumberFormat="1" applyFont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top"/>
    </xf>
    <xf numFmtId="0" fontId="1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3" fillId="12" borderId="2" xfId="0" applyFont="1" applyFill="1" applyBorder="1" applyAlignment="1">
      <alignment horizontal="center" vertical="center" wrapText="1"/>
    </xf>
    <xf numFmtId="0" fontId="13" fillId="12" borderId="3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4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3" fillId="12" borderId="4" xfId="0" applyFont="1" applyFill="1" applyBorder="1" applyAlignment="1">
      <alignment horizontal="center" vertical="center" wrapText="1"/>
    </xf>
    <xf numFmtId="1" fontId="0" fillId="11" borderId="4" xfId="0" applyNumberFormat="1" applyFont="1" applyFill="1" applyBorder="1" applyAlignment="1">
      <alignment horizontal="center" vertical="center" wrapText="1"/>
    </xf>
    <xf numFmtId="9" fontId="13" fillId="14" borderId="2" xfId="0" applyNumberFormat="1" applyFont="1" applyFill="1" applyBorder="1" applyAlignment="1">
      <alignment horizontal="center" vertical="center" wrapText="1"/>
    </xf>
    <xf numFmtId="9" fontId="13" fillId="14" borderId="4" xfId="0" applyNumberFormat="1" applyFont="1" applyFill="1" applyBorder="1" applyAlignment="1">
      <alignment horizontal="center" vertical="center" wrapText="1"/>
    </xf>
    <xf numFmtId="1" fontId="0" fillId="0" borderId="4" xfId="0" applyNumberFormat="1" applyFont="1" applyBorder="1" applyAlignment="1">
      <alignment horizontal="center" vertical="center" wrapText="1"/>
    </xf>
    <xf numFmtId="1" fontId="0" fillId="0" borderId="0" xfId="0" applyNumberFormat="1"/>
    <xf numFmtId="9" fontId="0" fillId="0" borderId="0" xfId="0" applyNumberFormat="1"/>
    <xf numFmtId="0" fontId="0" fillId="0" borderId="0" xfId="0" applyAlignment="1">
      <alignment horizontal="left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8">
    <dxf>
      <numFmt numFmtId="58" formatCode="m/d/yyyy"/>
      <alignment horizontal="center"/>
    </dxf>
    <dxf>
      <alignment horizontal="center"/>
    </dxf>
    <dxf>
      <alignment horizontal="center"/>
    </dxf>
    <dxf>
      <numFmt numFmtId="0" formatCode="General"/>
      <alignment horizontal="center" vertical="top"/>
    </dxf>
    <dxf>
      <alignment horizontal="center"/>
    </dxf>
    <dxf>
      <numFmt numFmtId="15" formatCode="d\-mmm\-yy"/>
      <alignment horizontal="center"/>
    </dxf>
    <dxf>
      <alignment horizontal="center"/>
    </dxf>
    <dxf>
      <alignment horizontal="center"/>
    </dxf>
    <dxf>
      <alignment horizontal="center" vertical="top"/>
    </dxf>
    <dxf>
      <alignment horizontal="center"/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numFmt numFmtId="6" formatCode="&quot;$&quot;#,##0_);[Red]\(&quot;$&quot;#,##0\)"/>
      <alignment horizontal="center" vertical="center" wrapText="1"/>
    </dxf>
    <dxf>
      <numFmt numFmtId="58" formatCode="m/d/yyyy"/>
      <alignment horizontal="center"/>
    </dxf>
    <dxf>
      <alignment horizontal="center"/>
    </dxf>
    <dxf>
      <alignment horizontal="center"/>
    </dxf>
    <dxf>
      <numFmt numFmtId="0" formatCode="General"/>
      <alignment horizontal="center" vertical="top"/>
    </dxf>
    <dxf>
      <alignment horizontal="center"/>
    </dxf>
    <dxf>
      <numFmt numFmtId="58" formatCode="m/d/yyyy"/>
      <alignment horizontal="center"/>
    </dxf>
    <dxf>
      <alignment horizontal="center"/>
    </dxf>
    <dxf>
      <alignment horizontal="center"/>
    </dxf>
    <dxf>
      <numFmt numFmtId="0" formatCode="General"/>
      <alignment horizontal="center" vertical="top"/>
    </dxf>
    <dxf>
      <alignment horizontal="center"/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5700"/>
      </font>
      <fill>
        <patternFill patternType="solid">
          <bgColor rgb="FFFFEB9C"/>
        </patternFill>
      </fill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78" formatCode="yyyy\-mm\-dd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58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connections" Target="connections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tyles" Target="styles.xml"/><Relationship Id="rId36" Type="http://schemas.openxmlformats.org/officeDocument/2006/relationships/sheetMetadata" Target="metadata.xml"/><Relationship Id="rId35" Type="http://schemas.openxmlformats.org/officeDocument/2006/relationships/sharedStrings" Target="sharedStrings.xml"/><Relationship Id="rId34" Type="http://schemas.openxmlformats.org/officeDocument/2006/relationships/theme" Target="theme/theme1.xml"/><Relationship Id="rId33" Type="http://schemas.microsoft.com/office/2007/relationships/slicerCache" Target="slicerCaches/slicerCache1.xml"/><Relationship Id="rId32" Type="http://schemas.openxmlformats.org/officeDocument/2006/relationships/pivotCacheDefinition" Target="pivotCache/pivotCacheDefinition3.xml"/><Relationship Id="rId31" Type="http://schemas.openxmlformats.org/officeDocument/2006/relationships/pivotCacheDefinition" Target="pivotCache/pivotCacheDefinition2.xml"/><Relationship Id="rId30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9" Type="http://schemas.openxmlformats.org/officeDocument/2006/relationships/customXml" Target="../customXml/item21.xml"/><Relationship Id="rId28" Type="http://schemas.openxmlformats.org/officeDocument/2006/relationships/customXml" Target="../customXml/item20.xml"/><Relationship Id="rId27" Type="http://schemas.openxmlformats.org/officeDocument/2006/relationships/customXml" Target="../customXml/item19.xml"/><Relationship Id="rId26" Type="http://schemas.openxmlformats.org/officeDocument/2006/relationships/customXml" Target="../customXml/item18.xml"/><Relationship Id="rId25" Type="http://schemas.openxmlformats.org/officeDocument/2006/relationships/customXml" Target="../customXml/item17.xml"/><Relationship Id="rId24" Type="http://schemas.openxmlformats.org/officeDocument/2006/relationships/customXml" Target="../customXml/item16.xml"/><Relationship Id="rId23" Type="http://schemas.openxmlformats.org/officeDocument/2006/relationships/customXml" Target="../customXml/item15.xml"/><Relationship Id="rId22" Type="http://schemas.openxmlformats.org/officeDocument/2006/relationships/customXml" Target="../customXml/item14.xml"/><Relationship Id="rId21" Type="http://schemas.openxmlformats.org/officeDocument/2006/relationships/customXml" Target="../customXml/item13.xml"/><Relationship Id="rId20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1.xml"/><Relationship Id="rId18" Type="http://schemas.openxmlformats.org/officeDocument/2006/relationships/customXml" Target="../customXml/item10.xml"/><Relationship Id="rId17" Type="http://schemas.openxmlformats.org/officeDocument/2006/relationships/customXml" Target="../customXml/item9.xml"/><Relationship Id="rId16" Type="http://schemas.openxmlformats.org/officeDocument/2006/relationships/customXml" Target="../customXml/item8.xml"/><Relationship Id="rId15" Type="http://schemas.openxmlformats.org/officeDocument/2006/relationships/customXml" Target="../customXml/item7.xml"/><Relationship Id="rId14" Type="http://schemas.openxmlformats.org/officeDocument/2006/relationships/customXml" Target="../customXml/item6.xml"/><Relationship Id="rId13" Type="http://schemas.openxmlformats.org/officeDocument/2006/relationships/customXml" Target="../customXml/item5.xml"/><Relationship Id="rId12" Type="http://schemas.openxmlformats.org/officeDocument/2006/relationships/customXml" Target="../customXml/item4.xml"/><Relationship Id="rId11" Type="http://schemas.openxmlformats.org/officeDocument/2006/relationships/customXml" Target="../customXml/item3.xml"/><Relationship Id="rId10" Type="http://schemas.openxmlformats.org/officeDocument/2006/relationships/customXml" Target="../customXml/item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080927384077"/>
          <c:y val="0.192094998541849"/>
          <c:w val="0.687788932633421"/>
          <c:h val="0.6589012831729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jan_total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Sheet4!$A$4:$A$7</c:f>
              <c:strCache>
                <c:ptCount val="4"/>
                <c:pt idx="0">
                  <c:v>Bill</c:v>
                </c:pt>
                <c:pt idx="1">
                  <c:v>Food</c:v>
                </c:pt>
                <c:pt idx="2">
                  <c:v>(blank)</c:v>
                </c:pt>
                <c:pt idx="3">
                  <c:v>Grand Total</c:v>
                </c:pt>
              </c:strCache>
            </c:strRef>
          </c:cat>
          <c:val>
            <c:numRef>
              <c:f>Sheet4!$B$4:$B$7</c:f>
              <c:numCache>
                <c:formatCode>#,##0</c:formatCode>
                <c:ptCount val="4"/>
                <c:pt idx="0">
                  <c:v>96689</c:v>
                </c:pt>
                <c:pt idx="1">
                  <c:v>24657</c:v>
                </c:pt>
                <c:pt idx="2">
                  <c:v>35843</c:v>
                </c:pt>
                <c:pt idx="3">
                  <c:v>157189</c:v>
                </c:pt>
              </c:numCache>
            </c:numRef>
          </c:val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dec_total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Sheet4!$A$4:$A$7</c:f>
              <c:strCache>
                <c:ptCount val="4"/>
                <c:pt idx="0">
                  <c:v>Bill</c:v>
                </c:pt>
                <c:pt idx="1">
                  <c:v>Food</c:v>
                </c:pt>
                <c:pt idx="2">
                  <c:v>(blank)</c:v>
                </c:pt>
                <c:pt idx="3">
                  <c:v>Grand Total</c:v>
                </c:pt>
              </c:strCache>
            </c:strRef>
          </c:cat>
          <c:val>
            <c:numRef>
              <c:f>Sheet4!$C$4:$C$7</c:f>
              <c:numCache>
                <c:formatCode>#,##0</c:formatCode>
                <c:ptCount val="4"/>
                <c:pt idx="0">
                  <c:v>96689</c:v>
                </c:pt>
                <c:pt idx="1">
                  <c:v>24657</c:v>
                </c:pt>
                <c:pt idx="2">
                  <c:v>35843</c:v>
                </c:pt>
                <c:pt idx="3">
                  <c:v>157189</c:v>
                </c:pt>
              </c:numCache>
            </c:numRef>
          </c:val>
        </c:ser>
        <c:ser>
          <c:idx val="2"/>
          <c:order val="2"/>
          <c:tx>
            <c:strRef>
              <c:f>Sheet4!$D$3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Sheet4!$A$4:$A$7</c:f>
              <c:strCache>
                <c:ptCount val="4"/>
                <c:pt idx="0">
                  <c:v>Bill</c:v>
                </c:pt>
                <c:pt idx="1">
                  <c:v>Food</c:v>
                </c:pt>
                <c:pt idx="2">
                  <c:v>(blank)</c:v>
                </c:pt>
                <c:pt idx="3">
                  <c:v>Grand Total</c:v>
                </c:pt>
              </c:strCache>
            </c:strRef>
          </c:cat>
          <c:val>
            <c:numRef>
              <c:f>Sheet4!$D$4:$D$7</c:f>
              <c:numCache>
                <c:formatCode>General</c:formatCode>
                <c:ptCount val="4"/>
                <c:pt idx="0">
                  <c:v>193378</c:v>
                </c:pt>
                <c:pt idx="1">
                  <c:v>49314</c:v>
                </c:pt>
                <c:pt idx="2">
                  <c:v>71686</c:v>
                </c:pt>
                <c:pt idx="3">
                  <c:v>314378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1951903"/>
        <c:axId val="241952863"/>
      </c:barChart>
      <c:catAx>
        <c:axId val="24195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1952863"/>
        <c:crosses val="autoZero"/>
        <c:auto val="1"/>
        <c:lblAlgn val="ctr"/>
        <c:lblOffset val="100"/>
        <c:noMultiLvlLbl val="0"/>
      </c:catAx>
      <c:valAx>
        <c:axId val="24195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195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5629561-c430-4c00-881b-1109a60e877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[Course.xlsx]Visual Pivot!PivotTable2</c:name>
    <c:fmtId val="14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'Visual Pivot'!$B$3:$B$4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'Visual Pivot'!$A$5:$A$9</c:f>
              <c:strCache>
                <c:ptCount val="4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  <c:pt idx="3">
                  <c:v>Widowed</c:v>
                </c:pt>
              </c:strCache>
            </c:strRef>
          </c:cat>
          <c:val>
            <c:numRef>
              <c:f>'Visual Pivot'!$B$5:$B$9</c:f>
              <c:numCache>
                <c:formatCode>General</c:formatCode>
                <c:ptCount val="4"/>
                <c:pt idx="0">
                  <c:v>693926.2</c:v>
                </c:pt>
                <c:pt idx="1">
                  <c:v>524605.4</c:v>
                </c:pt>
                <c:pt idx="2">
                  <c:v>542344</c:v>
                </c:pt>
                <c:pt idx="3">
                  <c:v>353046.1</c:v>
                </c:pt>
              </c:numCache>
            </c:numRef>
          </c:val>
        </c:ser>
        <c:ser>
          <c:idx val="1"/>
          <c:order val="1"/>
          <c:tx>
            <c:strRef>
              <c:f>'Visual Pivot'!$C$3:$C$4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'Visual Pivot'!$A$5:$A$9</c:f>
              <c:strCache>
                <c:ptCount val="4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  <c:pt idx="3">
                  <c:v>Widowed</c:v>
                </c:pt>
              </c:strCache>
            </c:strRef>
          </c:cat>
          <c:val>
            <c:numRef>
              <c:f>'Visual Pivot'!$C$5:$C$9</c:f>
              <c:numCache>
                <c:formatCode>General</c:formatCode>
                <c:ptCount val="4"/>
                <c:pt idx="0">
                  <c:v>316372.1</c:v>
                </c:pt>
                <c:pt idx="1">
                  <c:v>542732.3</c:v>
                </c:pt>
                <c:pt idx="2">
                  <c:v>643409.8</c:v>
                </c:pt>
                <c:pt idx="3">
                  <c:v>476995.2</c:v>
                </c:pt>
              </c:numCache>
            </c:numRef>
          </c:val>
        </c:ser>
        <c:ser>
          <c:idx val="2"/>
          <c:order val="2"/>
          <c:tx>
            <c:strRef>
              <c:f>'Visual Pivot'!$D$3:$D$4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'Visual Pivot'!$A$5:$A$9</c:f>
              <c:strCache>
                <c:ptCount val="4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  <c:pt idx="3">
                  <c:v>Widowed</c:v>
                </c:pt>
              </c:strCache>
            </c:strRef>
          </c:cat>
          <c:val>
            <c:numRef>
              <c:f>'Visual Pivot'!$D$5:$D$9</c:f>
              <c:numCache>
                <c:formatCode>General</c:formatCode>
                <c:ptCount val="4"/>
                <c:pt idx="0">
                  <c:v>720852</c:v>
                </c:pt>
                <c:pt idx="1">
                  <c:v>487181.2</c:v>
                </c:pt>
                <c:pt idx="2">
                  <c:v>379093</c:v>
                </c:pt>
                <c:pt idx="3">
                  <c:v>327280.8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2223279"/>
        <c:axId val="452217999"/>
      </c:barChart>
      <c:catAx>
        <c:axId val="452223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2217999"/>
        <c:crosses val="autoZero"/>
        <c:auto val="1"/>
        <c:lblAlgn val="ctr"/>
        <c:lblOffset val="100"/>
        <c:noMultiLvlLbl val="0"/>
      </c:catAx>
      <c:valAx>
        <c:axId val="45221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2223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831cbf5-eef4-4999-a3c7-5f4cab4d183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[Course.xlsx]visual_2!PivotTable5</c:name>
    <c:fmtId val="13"/>
  </c:pivotSource>
  <c:chart>
    <c:title>
      <c:layout>
        <c:manualLayout>
          <c:xMode val="edge"/>
          <c:yMode val="edge"/>
          <c:x val="0.454826334208224"/>
          <c:y val="0.1147200349956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visual_2!$B$3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elete val="1"/>
          </c:dLbls>
          <c:cat>
            <c:strRef>
              <c:f>visual_2!$A$4:$A$10</c:f>
              <c:strCache>
                <c:ptCount val="6"/>
                <c:pt idx="0">
                  <c:v>Associate Degree</c:v>
                </c:pt>
                <c:pt idx="1">
                  <c:v>Bachelor's Degree</c:v>
                </c:pt>
                <c:pt idx="2">
                  <c:v>Doctorate</c:v>
                </c:pt>
                <c:pt idx="3">
                  <c:v>High School</c:v>
                </c:pt>
                <c:pt idx="4">
                  <c:v>Master's Degree</c:v>
                </c:pt>
                <c:pt idx="5">
                  <c:v>(blank)</c:v>
                </c:pt>
              </c:strCache>
            </c:strRef>
          </c:cat>
          <c:val>
            <c:numRef>
              <c:f>visual_2!$B$4:$B$10</c:f>
              <c:numCache>
                <c:formatCode>General</c:formatCode>
                <c:ptCount val="6"/>
                <c:pt idx="0">
                  <c:v>23</c:v>
                </c:pt>
                <c:pt idx="1">
                  <c:v>17</c:v>
                </c:pt>
                <c:pt idx="2">
                  <c:v>16</c:v>
                </c:pt>
                <c:pt idx="3">
                  <c:v>24</c:v>
                </c:pt>
                <c:pt idx="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012127"/>
        <c:axId val="1676606783"/>
      </c:radarChart>
      <c:catAx>
        <c:axId val="452012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6606783"/>
        <c:crosses val="autoZero"/>
        <c:auto val="1"/>
        <c:lblAlgn val="ctr"/>
        <c:lblOffset val="100"/>
        <c:noMultiLvlLbl val="0"/>
      </c:catAx>
      <c:valAx>
        <c:axId val="167660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201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599be53-d4a0-4c28-b8ed-c0e4e45f3bd8}"/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[Course.xlsx]visual_2!PivotTable5</c:name>
    <c:fmtId val="15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tx>
            <c:strRef>
              <c:f>visual_2!$B$3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cene3d>
                <a:camera prst="orthographicFront"/>
                <a:lightRig rig="threePt" dir="t"/>
              </a:scene3d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visual_2!$A$4:$A$10</c:f>
              <c:strCache>
                <c:ptCount val="6"/>
                <c:pt idx="0">
                  <c:v>Associate Degree</c:v>
                </c:pt>
                <c:pt idx="1">
                  <c:v>Bachelor's Degree</c:v>
                </c:pt>
                <c:pt idx="2">
                  <c:v>Doctorate</c:v>
                </c:pt>
                <c:pt idx="3">
                  <c:v>High School</c:v>
                </c:pt>
                <c:pt idx="4">
                  <c:v>Master's Degree</c:v>
                </c:pt>
                <c:pt idx="5">
                  <c:v>(blank)</c:v>
                </c:pt>
              </c:strCache>
            </c:strRef>
          </c:cat>
          <c:val>
            <c:numRef>
              <c:f>visual_2!$B$4:$B$10</c:f>
              <c:numCache>
                <c:formatCode>General</c:formatCode>
                <c:ptCount val="6"/>
                <c:pt idx="0">
                  <c:v>23</c:v>
                </c:pt>
                <c:pt idx="1">
                  <c:v>17</c:v>
                </c:pt>
                <c:pt idx="2">
                  <c:v>16</c:v>
                </c:pt>
                <c:pt idx="3">
                  <c:v>24</c:v>
                </c:pt>
                <c:pt idx="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8b8194e9-7979-493c-b1ee-480cada23929}"/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1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/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Button" val="0"/>
</file>

<file path=xl/ctrlProps/ctrlProp2.xml><?xml version="1.0" encoding="utf-8"?>
<formControlPr xmlns="http://schemas.microsoft.com/office/spreadsheetml/2009/9/main" objectType="Button" val="0"/>
</file>

<file path=xl/ctrlProps/ctrlProp3.xml><?xml version="1.0" encoding="utf-8"?>
<formControlPr xmlns="http://schemas.microsoft.com/office/spreadsheetml/2009/9/main" objectType="Button" val="0"/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166627</xdr:colOff>
      <xdr:row>2</xdr:row>
      <xdr:rowOff>29522</xdr:rowOff>
    </xdr:from>
    <xdr:to>
      <xdr:col>8</xdr:col>
      <xdr:colOff>173022</xdr:colOff>
      <xdr:row>10</xdr:row>
      <xdr:rowOff>37302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Payment Mod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yment Mo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19575" y="394970"/>
              <a:ext cx="1858010" cy="14706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7620</xdr:colOff>
          <xdr:row>49</xdr:row>
          <xdr:rowOff>137160</xdr:rowOff>
        </xdr:from>
        <xdr:to>
          <xdr:col>13</xdr:col>
          <xdr:colOff>0</xdr:colOff>
          <xdr:row>53</xdr:row>
          <xdr:rowOff>15240</xdr:rowOff>
        </xdr:to>
        <xdr:sp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9484995" y="10058400"/>
              <a:ext cx="698500" cy="60960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Aptos Narrow"/>
                </a:rPr>
                <a:t>Macros</a:t>
              </a:r>
              <a:endParaRPr lang="en-US" sz="1100" b="1" i="0" u="none" strike="noStrike" baseline="0">
                <a:solidFill>
                  <a:srgbClr val="000000"/>
                </a:solidFill>
                <a:latin typeface="Aptos Narrow"/>
              </a:endParaRPr>
            </a:p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Aptos Narrow"/>
                </a:rPr>
                <a:t>Button </a:t>
              </a:r>
              <a:endParaRPr lang="en-US" sz="1100" b="1" i="0" u="none" strike="noStrike" baseline="0">
                <a:solidFill>
                  <a:srgbClr val="000000"/>
                </a:solidFill>
                <a:latin typeface="Aptos Narrow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464820</xdr:colOff>
          <xdr:row>49</xdr:row>
          <xdr:rowOff>0</xdr:rowOff>
        </xdr:from>
        <xdr:to>
          <xdr:col>13</xdr:col>
          <xdr:colOff>0</xdr:colOff>
          <xdr:row>53</xdr:row>
          <xdr:rowOff>144780</xdr:rowOff>
        </xdr:to>
        <xdr:sp macro="[0]!Data_Formatings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9324975" y="9921240"/>
              <a:ext cx="858520" cy="87630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1" i="0" u="none" strike="noStrike" baseline="0">
                  <a:solidFill>
                    <a:srgbClr val="000000"/>
                  </a:solidFill>
                  <a:latin typeface="Aptos Narrow"/>
                </a:rPr>
                <a:t>Macro Button</a:t>
              </a:r>
              <a:endParaRPr lang="en-US" sz="1100" b="1" i="0" u="none" strike="noStrike" baseline="0">
                <a:solidFill>
                  <a:srgbClr val="000000"/>
                </a:solidFill>
                <a:latin typeface="Aptos Narrow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</xdr:colOff>
          <xdr:row>15</xdr:row>
          <xdr:rowOff>144780</xdr:rowOff>
        </xdr:from>
        <xdr:to>
          <xdr:col>2</xdr:col>
          <xdr:colOff>99060</xdr:colOff>
          <xdr:row>15</xdr:row>
          <xdr:rowOff>190500</xdr:rowOff>
        </xdr:to>
        <xdr:sp macro="[0]!Data_Formatings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287780" y="3116580"/>
              <a:ext cx="45720" cy="45720"/>
            </a:xfrm>
            <a:prstGeom prst="rect">
              <a:avLst/>
            </a:prstGeom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ptos Narrow"/>
                </a:rPr>
                <a:t>Button 3</a:t>
              </a:r>
              <a:endParaRPr lang="en-US" sz="1100" b="0" i="0" u="none" strike="noStrike" baseline="0">
                <a:solidFill>
                  <a:srgbClr val="000000"/>
                </a:solidFill>
                <a:latin typeface="Aptos Narrow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1</xdr:row>
      <xdr:rowOff>148590</xdr:rowOff>
    </xdr:from>
    <xdr:to>
      <xdr:col>11</xdr:col>
      <xdr:colOff>304800</xdr:colOff>
      <xdr:row>16</xdr:row>
      <xdr:rowOff>148590</xdr:rowOff>
    </xdr:to>
    <xdr:graphicFrame>
      <xdr:nvGraphicFramePr>
        <xdr:cNvPr id="2" name="Chart 1"/>
        <xdr:cNvGraphicFramePr/>
      </xdr:nvGraphicFramePr>
      <xdr:xfrm>
        <a:off x="2262505" y="331470"/>
        <a:ext cx="46253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419100</xdr:colOff>
      <xdr:row>7</xdr:row>
      <xdr:rowOff>38101</xdr:rowOff>
    </xdr:from>
    <xdr:to>
      <xdr:col>4</xdr:col>
      <xdr:colOff>7620</xdr:colOff>
      <xdr:row>15</xdr:row>
      <xdr:rowOff>83821</xdr:rowOff>
    </xdr:to>
    <xdr:sp>
      <xdr:nvSpPr>
        <xdr:cNvPr id="3" name="Payment Mood"/>
        <xdr:cNvSpPr/>
      </xdr:nvSpPr>
      <xdr:spPr>
        <a:xfrm>
          <a:off x="419100" y="1318260"/>
          <a:ext cx="1851025" cy="1508760"/>
        </a:xfrm>
      </xdr:spPr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30480</xdr:colOff>
      <xdr:row>1</xdr:row>
      <xdr:rowOff>95250</xdr:rowOff>
    </xdr:from>
    <xdr:to>
      <xdr:col>12</xdr:col>
      <xdr:colOff>60960</xdr:colOff>
      <xdr:row>16</xdr:row>
      <xdr:rowOff>95250</xdr:rowOff>
    </xdr:to>
    <xdr:graphicFrame>
      <xdr:nvGraphicFramePr>
        <xdr:cNvPr id="2" name="Chart 1"/>
        <xdr:cNvGraphicFramePr/>
      </xdr:nvGraphicFramePr>
      <xdr:xfrm>
        <a:off x="4050030" y="278130"/>
        <a:ext cx="43510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121920</xdr:colOff>
      <xdr:row>0</xdr:row>
      <xdr:rowOff>53340</xdr:rowOff>
    </xdr:from>
    <xdr:to>
      <xdr:col>29</xdr:col>
      <xdr:colOff>236220</xdr:colOff>
      <xdr:row>15</xdr:row>
      <xdr:rowOff>53340</xdr:rowOff>
    </xdr:to>
    <xdr:graphicFrame>
      <xdr:nvGraphicFramePr>
        <xdr:cNvPr id="2" name="Chart 1"/>
        <xdr:cNvGraphicFramePr/>
      </xdr:nvGraphicFramePr>
      <xdr:xfrm>
        <a:off x="6630035" y="53340"/>
        <a:ext cx="412623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220980</xdr:colOff>
      <xdr:row>0</xdr:row>
      <xdr:rowOff>49530</xdr:rowOff>
    </xdr:from>
    <xdr:to>
      <xdr:col>15</xdr:col>
      <xdr:colOff>335280</xdr:colOff>
      <xdr:row>15</xdr:row>
      <xdr:rowOff>49530</xdr:rowOff>
    </xdr:to>
    <xdr:graphicFrame>
      <xdr:nvGraphicFramePr>
        <xdr:cNvPr id="3" name="Chart 2"/>
        <xdr:cNvGraphicFramePr/>
      </xdr:nvGraphicFramePr>
      <xdr:xfrm>
        <a:off x="2408555" y="49530"/>
        <a:ext cx="409956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4" name="Chart 3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2</xdr:col>
      <xdr:colOff>220980</xdr:colOff>
      <xdr:row>15</xdr:row>
      <xdr:rowOff>102870</xdr:rowOff>
    </xdr:from>
    <xdr:to>
      <xdr:col>15</xdr:col>
      <xdr:colOff>335280</xdr:colOff>
      <xdr:row>30</xdr:row>
      <xdr:rowOff>102870</xdr:rowOff>
    </xdr:to>
    <xdr:sp>
      <xdr:nvSpPr>
        <xdr:cNvPr id="5" name="Rectangles 4"/>
        <xdr:cNvSpPr>
          <a:spLocks noTextEdit="1"/>
        </xdr:cNvSpPr>
      </xdr:nvSpPr>
      <xdr:spPr>
        <a:xfrm>
          <a:off x="2408555" y="2846070"/>
          <a:ext cx="4099560" cy="274320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506.2738820602" refreshedBy="Huzaifa Asad" recordCount="21">
  <cacheSource type="worksheet">
    <worksheetSource name="Table38"/>
  </cacheSource>
  <cacheFields count="5">
    <cacheField name="Date" numFmtId="58">
      <sharedItems containsDate="1" containsMixedTypes="1" count="19">
        <s v="14/12/2024"/>
        <d v="2023-12-12T00:00:00"/>
        <s v="13/12/2024"/>
        <s v="15/12/2022"/>
        <s v="16/12/2022"/>
        <s v="17/12/2023"/>
        <s v="18/12/2023"/>
        <s v="19/12/2024"/>
        <s v="20/12/2024"/>
        <s v="21/12/2023"/>
        <s v="22/12/2024"/>
        <s v="23/12/2024"/>
        <s v="24/12/2022"/>
        <s v="25/12/2022"/>
        <s v="26/12/2023"/>
        <s v="27/12/2023"/>
        <s v="28/12/2024"/>
        <s v="29/12/2024"/>
        <s v="30/12/2023"/>
      </sharedItems>
    </cacheField>
    <cacheField name="Category" numFmtId="0">
      <sharedItems count="4">
        <s v="Bill"/>
        <s v="Food"/>
        <s v="Resturent"/>
        <s v="Essentials"/>
      </sharedItems>
    </cacheField>
    <cacheField name="Sub-category" numFmtId="0">
      <sharedItems count="8">
        <s v="Wifi"/>
        <s v="Phone "/>
        <s v="Zomato"/>
        <s v="KFC"/>
        <s v="Oil"/>
        <s v="Salt"/>
        <s v="Sugar"/>
        <s v="TKR"/>
      </sharedItems>
    </cacheField>
    <cacheField name="Amount" numFmtId="0"/>
    <cacheField name="Payment Mode" numFmtId="0">
      <sharedItems count="4">
        <s v="Card"/>
        <s v="JazzCash"/>
        <s v="Upaisa"/>
        <s v="Cash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508.7976469907" refreshedBy="Huzaifa Asad" recordCount="100">
  <cacheSource type="worksheet">
    <worksheetSource name="Table8"/>
  </cacheSource>
  <cacheFields count="15">
    <cacheField name="Customer ID " numFmtId="0"/>
    <cacheField name="Prefix" numFmtId="0">
      <sharedItems count="8">
        <s v="Mr."/>
        <s v="Mx."/>
        <s v="Misc."/>
        <s v="Dr."/>
        <s v="Mrs."/>
        <s v="Ms."/>
        <s v="Ind."/>
        <s v="Miss"/>
      </sharedItems>
    </cacheField>
    <cacheField name="FirstName" numFmtId="0">
      <sharedItems count="85">
        <s v="Nicholas"/>
        <s v="Kathy"/>
        <s v="Elizabeth"/>
        <s v="Jennifer"/>
        <s v="Thomas"/>
        <s v="Michael"/>
        <s v="Dennis"/>
        <s v="Anita"/>
        <s v="Michelle"/>
        <s v="Jessica"/>
        <s v="Derrick"/>
        <s v="James"/>
        <s v="Christine"/>
        <s v="Caitlin"/>
        <s v="Darryl"/>
        <s v="Tonya"/>
        <s v="Lance"/>
        <s v="Jenny"/>
        <s v="Laura"/>
        <s v="Vanessa"/>
        <s v="Jane"/>
        <s v="Ann"/>
        <s v="Pamela"/>
        <s v="Justin"/>
        <s v="Ashley"/>
        <s v="Matthew"/>
        <s v="Lisa"/>
        <s v="Kathryn"/>
        <s v="Angelica"/>
        <s v="Bryan"/>
        <s v="Steven"/>
        <s v="Zachary"/>
        <s v="Willie"/>
        <s v="Edward"/>
        <s v="Trevor"/>
        <s v="Sara"/>
        <s v="Daniel"/>
        <s v="Tina"/>
        <s v="Shelly"/>
        <s v="Alan"/>
        <s v="Taylor"/>
        <s v="Joshua"/>
        <s v="Anthony"/>
        <s v="Jeremy"/>
        <s v="Jason"/>
        <s v="Melissa"/>
        <s v="Michele"/>
        <s v="Dawn"/>
        <s v="Brian"/>
        <s v="Megan"/>
        <s v="Karen"/>
        <s v="Laurie"/>
        <s v="Dale"/>
        <s v="Stuart"/>
        <s v="Cassandra"/>
        <s v="Jacob"/>
        <s v="Jackson"/>
        <s v="Tiffany"/>
        <s v="Sean"/>
        <s v="Amy"/>
        <s v="Rhonda"/>
        <s v="Kevin"/>
        <s v="Anna"/>
        <s v="Ryan"/>
        <s v="Deborah"/>
        <s v="Rachel"/>
        <s v="Nicole"/>
        <s v="David"/>
        <s v="Ian"/>
        <s v="Brittany"/>
        <s v="Leslie"/>
        <s v="William"/>
        <s v="Manuel"/>
        <s v="Albert"/>
        <s v="Jaclyn"/>
        <s v="Paul"/>
        <s v="Jose"/>
        <s v="Mercedes"/>
        <s v="Christina"/>
        <s v="Carlos"/>
        <s v="Grace"/>
        <s v="Jay"/>
        <s v="Krista"/>
        <s v="Jeffrey"/>
        <s v="Natasha"/>
      </sharedItems>
    </cacheField>
    <cacheField name="LastName" numFmtId="0">
      <sharedItems count="83">
        <s v="Stanley"/>
        <s v="Davis"/>
        <s v="Allen"/>
        <s v="Roberson"/>
        <s v="Brown"/>
        <s v="Thomas"/>
        <s v="Green"/>
        <s v="Woods"/>
        <s v="Lutz"/>
        <s v="Clark"/>
        <s v="Quinn"/>
        <s v="Watkins"/>
        <s v="Banks"/>
        <s v="Olsen"/>
        <s v="Stone"/>
        <s v="Fields"/>
        <s v="Fletcher"/>
        <s v="Chaney"/>
        <s v="Sullivan"/>
        <s v="Neal"/>
        <s v="Berger"/>
        <s v="Mcdonald"/>
        <s v="Mccoy"/>
        <s v="Pittman"/>
        <s v="Ruiz"/>
        <s v="King"/>
        <s v="Haley"/>
        <s v="Gonzalez"/>
        <s v="Spencer"/>
        <s v="Anderson"/>
        <s v="Miller"/>
        <s v="Erickson"/>
        <s v="Estrada"/>
        <s v="French"/>
        <s v="Bullock"/>
        <s v="Howell"/>
        <s v="Brewer"/>
        <s v="Kidd"/>
        <s v="Garcia"/>
        <s v="Huffman"/>
        <s v="Fry"/>
        <s v="Myers"/>
        <s v="Burnett"/>
        <s v="Santana"/>
        <s v="Johnson"/>
        <s v="Morales"/>
        <s v="Morgan"/>
        <s v="Jefferson"/>
        <s v="George"/>
        <s v="Mckinney"/>
        <s v="Graham"/>
        <s v="Byrd"/>
        <s v="Salas"/>
        <s v="Reed"/>
        <s v="Willis"/>
        <s v="Mason"/>
        <s v="Lee"/>
        <s v="Dawson"/>
        <s v="Schmidt"/>
        <s v="Wise"/>
        <s v="Perry"/>
        <s v="Jackson"/>
        <s v="Hernandez"/>
        <s v="Ferguson"/>
        <s v="Steele"/>
        <s v="Buck"/>
        <s v="Savage"/>
        <s v="Smith"/>
        <s v="Howard"/>
        <s v="Hancock"/>
        <s v="Sweeney"/>
        <s v="Travis"/>
        <s v="Velez"/>
        <s v="Robinson"/>
        <s v="Mcdaniel"/>
        <s v="Murphy"/>
        <s v="Mills"/>
        <s v="Rodriguez"/>
        <s v="Stevens"/>
        <s v="Cox"/>
        <s v="Roy"/>
        <s v="Ross"/>
        <s v="Scott"/>
      </sharedItems>
    </cacheField>
    <cacheField name="BirthDate" numFmtId="178"/>
    <cacheField name="MaritalStatus" numFmtId="0">
      <sharedItems count="4">
        <s v="Divorced"/>
        <s v="Widowed"/>
        <s v="Married"/>
        <s v="Single"/>
      </sharedItems>
    </cacheField>
    <cacheField name="Gender" numFmtId="0">
      <sharedItems count="3">
        <s v="Other"/>
        <s v="Male"/>
        <s v="Female"/>
      </sharedItems>
    </cacheField>
    <cacheField name="EmailAddress" numFmtId="0"/>
    <cacheField name="AnnualIncome" numFmtId="0"/>
    <cacheField name="TotalChildren" numFmtId="0"/>
    <cacheField name="EducationLevel" numFmtId="0">
      <sharedItems count="5">
        <s v="Master's Degree"/>
        <s v="Doctorate"/>
        <s v="High School"/>
        <s v="Bachelor's Degree"/>
        <s v="Associate Degree"/>
      </sharedItems>
    </cacheField>
    <cacheField name="Occupation" numFmtId="0">
      <sharedItems count="94">
        <s v="Warehouse manager"/>
        <s v="Contracting civil engineer"/>
        <s v="Midwife"/>
        <s v="Materials engineer"/>
        <s v="Hydrographic surveyor"/>
        <s v="Automotive engineer"/>
        <s v="Animator"/>
        <s v="Interior and spatial designer"/>
        <s v="Company secretary"/>
        <s v="Arts development officer"/>
        <s v="Research scientist (physical sciences)"/>
        <s v="Print production planner"/>
        <s v="Clinical embryologist"/>
        <s v="Production manager"/>
        <s v="IT sales professional"/>
        <s v="Transport planner"/>
        <s v="Designer, textile"/>
        <s v="Optician, dispensing"/>
        <s v="Surveyor, commercial/residential"/>
        <s v="Nature conservation officer"/>
        <s v="Health promotion specialist"/>
        <s v="Sub"/>
        <s v="Surveyor, building control"/>
        <s v="Radio producer"/>
        <s v="Animal technologist"/>
        <s v="Systems developer"/>
        <s v="Airline pilot"/>
        <s v="Learning mentor"/>
        <s v="Scientist, research (physical sciences)"/>
        <s v="Applications developer"/>
        <s v="Engineer, maintenance (IT)"/>
        <s v="Commercial/residential surveyor"/>
        <s v="Sales professional, IT"/>
        <s v="Electrical engineer"/>
        <s v="Meteorologist"/>
        <s v="Retail merchandiser"/>
        <s v="Geochemist"/>
        <s v="Teacher, English as a foreign language"/>
        <s v="Advertising art director"/>
        <s v="Firefighter"/>
        <s v="Neurosurgeon"/>
        <s v="Television floor manager"/>
        <s v="Counsellor"/>
        <s v="Charity fundraiser"/>
        <s v="Broadcast journalist"/>
        <s v="Health and safety adviser"/>
        <s v="Furniture conservator/restorer"/>
        <s v="Teacher, adult education"/>
        <s v="Art gallery manager"/>
        <s v="Radiographer, therapeutic"/>
        <s v="Catering manager"/>
        <s v="Immigration officer"/>
        <s v="Housing manager/officer"/>
        <s v="Financial trader"/>
        <s v="General practice doctor"/>
        <s v="Chartered certified accountant"/>
        <s v="Outdoor activities/education manager"/>
        <s v="Exhibitions officer, museum/gallery"/>
        <s v="Trading standards officer"/>
        <s v="Printmaker"/>
        <s v="Medical illustrator"/>
        <s v="Building services engineer"/>
        <s v="Merchant navy officer"/>
        <s v="Press sub"/>
        <s v="Aeronautical engineer"/>
        <s v="Engineer, mining"/>
        <s v="Psychiatric nurse"/>
        <s v="Secretary, company"/>
        <s v="Translator"/>
        <s v="Horticulturist, commercial"/>
        <s v="Radiation protection practitioner"/>
        <s v="Lexicographer"/>
        <s v="Land"/>
        <s v="Therapist, speech and language"/>
        <s v="Solicitor"/>
        <s v="Veterinary surgeon"/>
        <s v="Social worker"/>
        <s v="Theatre director"/>
        <s v="Programmer, multimedia"/>
        <s v="Audiological scientist"/>
        <s v="Teacher, music"/>
        <s v="Amenity horticulturist"/>
        <s v="Hotel manager"/>
        <s v="Development worker, international aid"/>
        <s v="Surveyor, rural practice"/>
        <s v="Accountant, chartered management"/>
        <s v="Horticultural consultant"/>
        <s v="Product/process development scientist"/>
        <s v="Water quality scientist"/>
        <s v="Operational investment banker"/>
        <s v="Commissioning editor"/>
        <s v="Cytogeneticist"/>
        <s v="Structural engineer"/>
        <s v="Ergonomist"/>
      </sharedItems>
    </cacheField>
    <cacheField name="HomeOwner" numFmtId="0">
      <sharedItems count="2">
        <b v="0"/>
        <b v="1"/>
      </sharedItems>
    </cacheField>
    <cacheField name="Age" numFmtId="0">
      <sharedItems containsSemiMixedTypes="0" containsString="0" containsNumber="1" containsInteger="1" minValue="0" maxValue="90" count="56">
        <n v="83"/>
        <n v="40"/>
        <n v="25"/>
        <n v="50"/>
        <n v="46"/>
        <n v="56"/>
        <n v="32"/>
        <n v="22"/>
        <n v="71"/>
        <n v="24"/>
        <n v="67"/>
        <n v="84"/>
        <n v="86"/>
        <n v="87"/>
        <n v="64"/>
        <n v="49"/>
        <n v="48"/>
        <n v="79"/>
        <n v="60"/>
        <n v="29"/>
        <n v="62"/>
        <n v="20"/>
        <n v="34"/>
        <n v="52"/>
        <n v="35"/>
        <n v="51"/>
        <n v="76"/>
        <n v="61"/>
        <n v="68"/>
        <n v="21"/>
        <n v="78"/>
        <n v="38"/>
        <n v="26"/>
        <n v="85"/>
        <n v="42"/>
        <n v="39"/>
        <n v="59"/>
        <n v="30"/>
        <n v="88"/>
        <n v="41"/>
        <n v="90"/>
        <n v="54"/>
        <n v="23"/>
        <n v="43"/>
        <n v="82"/>
        <n v="18"/>
        <n v="89"/>
        <n v="53"/>
        <n v="72"/>
        <n v="44"/>
        <n v="55"/>
        <n v="47"/>
        <n v="36"/>
        <n v="77"/>
        <n v="31"/>
        <n v="75"/>
      </sharedItems>
    </cacheField>
    <cacheField name="Status" numFmtId="0">
      <sharedItems count="2">
        <s v="Inactive"/>
        <s v="Active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508.8240407407" refreshedBy="Huzaifa Asad" recordCount="101">
  <cacheSource type="worksheet">
    <worksheetSource ref="A1:O1048576" sheet="Visualizatioin"/>
  </cacheSource>
  <cacheFields count="15">
    <cacheField name="Customer ID " numFmtId="0"/>
    <cacheField name="Prefix" numFmtId="0"/>
    <cacheField name="FirstName" numFmtId="0"/>
    <cacheField name="LastName" numFmtId="0"/>
    <cacheField name="BirthDate" numFmtId="0"/>
    <cacheField name="MaritalStatus" numFmtId="0"/>
    <cacheField name="Gender" numFmtId="0"/>
    <cacheField name="EmailAddress" numFmtId="0"/>
    <cacheField name="AnnualIncome" numFmtId="0"/>
    <cacheField name="TotalChildren" numFmtId="0"/>
    <cacheField name="EducationLevel" numFmtId="0">
      <sharedItems containsBlank="1" count="6">
        <s v="Master's Degree"/>
        <s v="Doctorate"/>
        <s v="High School"/>
        <s v="Bachelor's Degree"/>
        <s v="Associate Degree"/>
        <m/>
      </sharedItems>
    </cacheField>
    <cacheField name="Occupation" numFmtId="0"/>
    <cacheField name="HomeOwner" numFmtId="0"/>
    <cacheField name="Age" numFmtId="0"/>
    <cacheField name="Status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x v="0"/>
    <x v="0"/>
    <n v="2109"/>
    <x v="0"/>
  </r>
  <r>
    <x v="0"/>
    <x v="0"/>
    <x v="0"/>
    <n v="7454"/>
    <x v="0"/>
  </r>
  <r>
    <x v="1"/>
    <x v="0"/>
    <x v="1"/>
    <n v="23000"/>
    <x v="0"/>
  </r>
  <r>
    <x v="2"/>
    <x v="1"/>
    <x v="2"/>
    <n v="920"/>
    <x v="1"/>
  </r>
  <r>
    <x v="2"/>
    <x v="1"/>
    <x v="2"/>
    <n v="1987"/>
    <x v="1"/>
  </r>
  <r>
    <x v="3"/>
    <x v="1"/>
    <x v="2"/>
    <n v="3000"/>
    <x v="2"/>
  </r>
  <r>
    <x v="4"/>
    <x v="1"/>
    <x v="2"/>
    <n v="9875"/>
    <x v="2"/>
  </r>
  <r>
    <x v="5"/>
    <x v="2"/>
    <x v="3"/>
    <n v="5900"/>
    <x v="3"/>
  </r>
  <r>
    <x v="6"/>
    <x v="2"/>
    <x v="3"/>
    <n v="9868"/>
    <x v="3"/>
  </r>
  <r>
    <x v="7"/>
    <x v="0"/>
    <x v="0"/>
    <n v="2109"/>
    <x v="0"/>
  </r>
  <r>
    <x v="8"/>
    <x v="0"/>
    <x v="0"/>
    <n v="7454"/>
    <x v="0"/>
  </r>
  <r>
    <x v="9"/>
    <x v="0"/>
    <x v="1"/>
    <n v="23000"/>
    <x v="0"/>
  </r>
  <r>
    <x v="10"/>
    <x v="3"/>
    <x v="4"/>
    <n v="1920"/>
    <x v="1"/>
  </r>
  <r>
    <x v="11"/>
    <x v="3"/>
    <x v="5"/>
    <n v="1987"/>
    <x v="1"/>
  </r>
  <r>
    <x v="12"/>
    <x v="3"/>
    <x v="6"/>
    <n v="2000"/>
    <x v="2"/>
  </r>
  <r>
    <x v="13"/>
    <x v="1"/>
    <x v="2"/>
    <n v="8875"/>
    <x v="2"/>
  </r>
  <r>
    <x v="14"/>
    <x v="2"/>
    <x v="3"/>
    <n v="4900"/>
    <x v="3"/>
  </r>
  <r>
    <x v="15"/>
    <x v="2"/>
    <x v="7"/>
    <n v="9268"/>
    <x v="3"/>
  </r>
  <r>
    <x v="16"/>
    <x v="0"/>
    <x v="0"/>
    <n v="2109"/>
    <x v="0"/>
  </r>
  <r>
    <x v="17"/>
    <x v="0"/>
    <x v="0"/>
    <n v="7454"/>
    <x v="0"/>
  </r>
  <r>
    <x v="18"/>
    <x v="0"/>
    <x v="1"/>
    <n v="2200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E001"/>
    <x v="0"/>
    <x v="0"/>
    <x v="0"/>
    <d v="1948-07-17T00:00:00"/>
    <x v="0"/>
    <x v="0"/>
    <s v="angela93@khan.com"/>
    <n v="85869.3"/>
    <n v="5"/>
    <x v="0"/>
    <x v="0"/>
    <x v="0"/>
    <x v="0"/>
    <x v="0"/>
  </r>
  <r>
    <s v="E002"/>
    <x v="1"/>
    <x v="1"/>
    <x v="1"/>
    <d v="2003-02-03T00:00:00"/>
    <x v="1"/>
    <x v="0"/>
    <s v="amyatkins@salinas.org"/>
    <n v="56531.199999999997"/>
    <n v="5"/>
    <x v="1"/>
    <x v="1"/>
    <x v="1"/>
    <x v="1"/>
    <x v="0"/>
  </r>
  <r>
    <s v="E003"/>
    <x v="0"/>
    <x v="2"/>
    <x v="2"/>
    <d v="1987-06-02T00:00:00"/>
    <x v="0"/>
    <x v="1"/>
    <s v="brandi11@david-moore.com"/>
    <n v="102622.3"/>
    <n v="1"/>
    <x v="1"/>
    <x v="2"/>
    <x v="0"/>
    <x v="2"/>
    <x v="1"/>
  </r>
  <r>
    <s v="E004"/>
    <x v="2"/>
    <x v="3"/>
    <x v="3"/>
    <d v="1982-10-16T00:00:00"/>
    <x v="1"/>
    <x v="2"/>
    <s v="ecampbell@yahoo.com"/>
    <n v="15617.8"/>
    <n v="5"/>
    <x v="2"/>
    <x v="3"/>
    <x v="1"/>
    <x v="3"/>
    <x v="0"/>
  </r>
  <r>
    <s v="E005"/>
    <x v="3"/>
    <x v="4"/>
    <x v="4"/>
    <d v="1949-09-22T00:00:00"/>
    <x v="0"/>
    <x v="0"/>
    <s v="bryanthomas@rodriguez-richards.info"/>
    <n v="52720.800000000003"/>
    <n v="4"/>
    <x v="3"/>
    <x v="4"/>
    <x v="0"/>
    <x v="4"/>
    <x v="1"/>
  </r>
  <r>
    <s v="E006"/>
    <x v="0"/>
    <x v="5"/>
    <x v="5"/>
    <d v="1992-07-23T00:00:00"/>
    <x v="2"/>
    <x v="0"/>
    <s v="jacqueline30@silva.com"/>
    <n v="18837.5"/>
    <n v="2"/>
    <x v="4"/>
    <x v="5"/>
    <x v="1"/>
    <x v="5"/>
    <x v="0"/>
  </r>
  <r>
    <s v="E007"/>
    <x v="3"/>
    <x v="6"/>
    <x v="6"/>
    <d v="1986-05-14T00:00:00"/>
    <x v="3"/>
    <x v="0"/>
    <s v="andersonstacey@patel.org"/>
    <n v="84901.3"/>
    <n v="0"/>
    <x v="4"/>
    <x v="6"/>
    <x v="0"/>
    <x v="6"/>
    <x v="0"/>
  </r>
  <r>
    <s v="E008"/>
    <x v="4"/>
    <x v="7"/>
    <x v="7"/>
    <d v="1943-09-26T00:00:00"/>
    <x v="3"/>
    <x v="2"/>
    <s v="larsondeborah@rowland-johnson.info"/>
    <n v="81409.899999999994"/>
    <n v="3"/>
    <x v="2"/>
    <x v="7"/>
    <x v="1"/>
    <x v="7"/>
    <x v="0"/>
  </r>
  <r>
    <s v="E009"/>
    <x v="0"/>
    <x v="8"/>
    <x v="8"/>
    <d v="1952-07-15T00:00:00"/>
    <x v="2"/>
    <x v="2"/>
    <s v="robertsmith@yahoo.com"/>
    <n v="36491.4"/>
    <n v="5"/>
    <x v="0"/>
    <x v="8"/>
    <x v="1"/>
    <x v="8"/>
    <x v="1"/>
  </r>
  <r>
    <s v="E010"/>
    <x v="1"/>
    <x v="9"/>
    <x v="9"/>
    <d v="1984-09-20T00:00:00"/>
    <x v="3"/>
    <x v="2"/>
    <s v="fgarcia@bradley-anderson.biz"/>
    <n v="106500.9"/>
    <n v="1"/>
    <x v="1"/>
    <x v="9"/>
    <x v="1"/>
    <x v="9"/>
    <x v="1"/>
  </r>
  <r>
    <s v="E011"/>
    <x v="4"/>
    <x v="10"/>
    <x v="10"/>
    <d v="1975-12-15T00:00:00"/>
    <x v="0"/>
    <x v="0"/>
    <s v="mitchellamanda@williams.com"/>
    <n v="105878.3"/>
    <n v="3"/>
    <x v="3"/>
    <x v="10"/>
    <x v="0"/>
    <x v="10"/>
    <x v="1"/>
  </r>
  <r>
    <s v="E012"/>
    <x v="4"/>
    <x v="11"/>
    <x v="11"/>
    <d v="1979-09-05T00:00:00"/>
    <x v="0"/>
    <x v="2"/>
    <s v="ericlewis@walters.info"/>
    <n v="49833.3"/>
    <n v="5"/>
    <x v="2"/>
    <x v="8"/>
    <x v="1"/>
    <x v="11"/>
    <x v="1"/>
  </r>
  <r>
    <s v="E013"/>
    <x v="0"/>
    <x v="12"/>
    <x v="12"/>
    <d v="2001-03-22T00:00:00"/>
    <x v="2"/>
    <x v="1"/>
    <s v="philip81@yahoo.com"/>
    <n v="82613.3"/>
    <n v="2"/>
    <x v="1"/>
    <x v="11"/>
    <x v="0"/>
    <x v="12"/>
    <x v="0"/>
  </r>
  <r>
    <s v="E014"/>
    <x v="4"/>
    <x v="13"/>
    <x v="13"/>
    <d v="1964-09-18T00:00:00"/>
    <x v="2"/>
    <x v="2"/>
    <s v="jasmineprince@schmidt-smith.com"/>
    <n v="103431.9"/>
    <n v="2"/>
    <x v="3"/>
    <x v="12"/>
    <x v="0"/>
    <x v="13"/>
    <x v="1"/>
  </r>
  <r>
    <s v="E015"/>
    <x v="4"/>
    <x v="14"/>
    <x v="14"/>
    <d v="1977-01-20T00:00:00"/>
    <x v="3"/>
    <x v="0"/>
    <s v="tammiemeyer@klein.com"/>
    <n v="15024.9"/>
    <n v="0"/>
    <x v="2"/>
    <x v="13"/>
    <x v="1"/>
    <x v="14"/>
    <x v="0"/>
  </r>
  <r>
    <s v="E016"/>
    <x v="1"/>
    <x v="15"/>
    <x v="15"/>
    <d v="1969-06-10T00:00:00"/>
    <x v="2"/>
    <x v="0"/>
    <s v="twalter@gmail.com"/>
    <n v="41311.599999999999"/>
    <n v="0"/>
    <x v="0"/>
    <x v="14"/>
    <x v="0"/>
    <x v="15"/>
    <x v="1"/>
  </r>
  <r>
    <s v="E017"/>
    <x v="1"/>
    <x v="3"/>
    <x v="16"/>
    <d v="1971-06-15T00:00:00"/>
    <x v="2"/>
    <x v="2"/>
    <s v="bryangreen@hall.com"/>
    <n v="34436.6"/>
    <n v="1"/>
    <x v="0"/>
    <x v="15"/>
    <x v="1"/>
    <x v="16"/>
    <x v="0"/>
  </r>
  <r>
    <s v="E018"/>
    <x v="5"/>
    <x v="16"/>
    <x v="17"/>
    <d v="1950-10-14T00:00:00"/>
    <x v="0"/>
    <x v="0"/>
    <s v="james77@gordon.com"/>
    <n v="33370.699999999997"/>
    <n v="5"/>
    <x v="0"/>
    <x v="16"/>
    <x v="1"/>
    <x v="17"/>
    <x v="0"/>
  </r>
  <r>
    <s v="E019"/>
    <x v="3"/>
    <x v="3"/>
    <x v="4"/>
    <d v="1939-10-26T00:00:00"/>
    <x v="1"/>
    <x v="1"/>
    <s v="travis17@hotmail.com"/>
    <n v="37504.5"/>
    <n v="0"/>
    <x v="0"/>
    <x v="17"/>
    <x v="1"/>
    <x v="18"/>
    <x v="0"/>
  </r>
  <r>
    <s v="E020"/>
    <x v="3"/>
    <x v="17"/>
    <x v="18"/>
    <d v="1979-04-20T00:00:00"/>
    <x v="3"/>
    <x v="2"/>
    <s v="nathan21@nelson.com"/>
    <n v="16117.2"/>
    <n v="5"/>
    <x v="3"/>
    <x v="18"/>
    <x v="1"/>
    <x v="10"/>
    <x v="1"/>
  </r>
  <r>
    <s v="E021"/>
    <x v="3"/>
    <x v="18"/>
    <x v="19"/>
    <d v="1970-09-26T00:00:00"/>
    <x v="0"/>
    <x v="1"/>
    <s v="mary10@mcintyre-washington.com"/>
    <n v="27879.5"/>
    <n v="0"/>
    <x v="4"/>
    <x v="19"/>
    <x v="1"/>
    <x v="19"/>
    <x v="1"/>
  </r>
  <r>
    <s v="E022"/>
    <x v="0"/>
    <x v="19"/>
    <x v="20"/>
    <d v="1947-08-13T00:00:00"/>
    <x v="2"/>
    <x v="1"/>
    <s v="leedaniel@hotmail.com"/>
    <n v="49383.4"/>
    <n v="2"/>
    <x v="0"/>
    <x v="20"/>
    <x v="0"/>
    <x v="19"/>
    <x v="0"/>
  </r>
  <r>
    <s v="E023"/>
    <x v="3"/>
    <x v="20"/>
    <x v="21"/>
    <d v="1987-02-13T00:00:00"/>
    <x v="0"/>
    <x v="2"/>
    <s v="jasmine21@massey-jefferson.org"/>
    <n v="85532.7"/>
    <n v="2"/>
    <x v="2"/>
    <x v="21"/>
    <x v="1"/>
    <x v="20"/>
    <x v="1"/>
  </r>
  <r>
    <s v="E024"/>
    <x v="0"/>
    <x v="21"/>
    <x v="22"/>
    <d v="1979-01-02T00:00:00"/>
    <x v="2"/>
    <x v="2"/>
    <s v="george32@beltran-robbins.com"/>
    <n v="91055.8"/>
    <n v="4"/>
    <x v="2"/>
    <x v="22"/>
    <x v="0"/>
    <x v="21"/>
    <x v="1"/>
  </r>
  <r>
    <s v="E025"/>
    <x v="1"/>
    <x v="22"/>
    <x v="23"/>
    <d v="1989-09-13T00:00:00"/>
    <x v="3"/>
    <x v="1"/>
    <s v="catherinereeves@hotmail.com"/>
    <n v="44971.3"/>
    <n v="3"/>
    <x v="0"/>
    <x v="23"/>
    <x v="1"/>
    <x v="11"/>
    <x v="0"/>
  </r>
  <r>
    <s v="E026"/>
    <x v="3"/>
    <x v="23"/>
    <x v="24"/>
    <d v="1954-11-02T00:00:00"/>
    <x v="2"/>
    <x v="1"/>
    <s v="sally40@gmail.com"/>
    <n v="101747.8"/>
    <n v="2"/>
    <x v="1"/>
    <x v="24"/>
    <x v="0"/>
    <x v="22"/>
    <x v="0"/>
  </r>
  <r>
    <s v="E027"/>
    <x v="0"/>
    <x v="24"/>
    <x v="25"/>
    <d v="1944-04-10T00:00:00"/>
    <x v="2"/>
    <x v="1"/>
    <s v="cochranshelly@gmail.com"/>
    <n v="103778.4"/>
    <n v="4"/>
    <x v="1"/>
    <x v="25"/>
    <x v="1"/>
    <x v="23"/>
    <x v="1"/>
  </r>
  <r>
    <s v="E028"/>
    <x v="1"/>
    <x v="3"/>
    <x v="26"/>
    <d v="1959-06-15T00:00:00"/>
    <x v="3"/>
    <x v="1"/>
    <s v="stephaniejohnson@gardner.com"/>
    <n v="41277.5"/>
    <n v="3"/>
    <x v="4"/>
    <x v="26"/>
    <x v="0"/>
    <x v="24"/>
    <x v="0"/>
  </r>
  <r>
    <s v="E029"/>
    <x v="4"/>
    <x v="25"/>
    <x v="27"/>
    <d v="1949-12-18T00:00:00"/>
    <x v="3"/>
    <x v="0"/>
    <s v="gbrown@gonzales.org"/>
    <n v="12106.6"/>
    <n v="2"/>
    <x v="4"/>
    <x v="27"/>
    <x v="0"/>
    <x v="25"/>
    <x v="1"/>
  </r>
  <r>
    <s v="E030"/>
    <x v="3"/>
    <x v="2"/>
    <x v="28"/>
    <d v="1979-08-15T00:00:00"/>
    <x v="2"/>
    <x v="0"/>
    <s v="dvance@hotmail.com"/>
    <n v="37764.1"/>
    <n v="2"/>
    <x v="3"/>
    <x v="28"/>
    <x v="1"/>
    <x v="4"/>
    <x v="1"/>
  </r>
  <r>
    <s v="E031"/>
    <x v="3"/>
    <x v="5"/>
    <x v="29"/>
    <d v="1940-11-29T00:00:00"/>
    <x v="3"/>
    <x v="2"/>
    <s v="zfisher@gmail.com"/>
    <n v="79185.7"/>
    <n v="5"/>
    <x v="4"/>
    <x v="29"/>
    <x v="0"/>
    <x v="5"/>
    <x v="0"/>
  </r>
  <r>
    <s v="E032"/>
    <x v="1"/>
    <x v="26"/>
    <x v="4"/>
    <d v="1939-08-16T00:00:00"/>
    <x v="0"/>
    <x v="2"/>
    <s v="rbrooks@hotmail.com"/>
    <n v="50012.6"/>
    <n v="1"/>
    <x v="4"/>
    <x v="30"/>
    <x v="1"/>
    <x v="26"/>
    <x v="1"/>
  </r>
  <r>
    <s v="E033"/>
    <x v="0"/>
    <x v="27"/>
    <x v="30"/>
    <d v="1976-04-02T00:00:00"/>
    <x v="1"/>
    <x v="2"/>
    <s v="rhoffman@gmail.com"/>
    <n v="51829.8"/>
    <n v="3"/>
    <x v="4"/>
    <x v="31"/>
    <x v="1"/>
    <x v="27"/>
    <x v="1"/>
  </r>
  <r>
    <s v="E034"/>
    <x v="1"/>
    <x v="19"/>
    <x v="31"/>
    <d v="1949-02-05T00:00:00"/>
    <x v="1"/>
    <x v="1"/>
    <s v="victoriahodges@harris.com"/>
    <n v="55455.4"/>
    <n v="1"/>
    <x v="0"/>
    <x v="32"/>
    <x v="1"/>
    <x v="28"/>
    <x v="0"/>
  </r>
  <r>
    <s v="E035"/>
    <x v="6"/>
    <x v="2"/>
    <x v="32"/>
    <d v="1984-10-14T00:00:00"/>
    <x v="0"/>
    <x v="0"/>
    <s v="timothyclark@jackson.com"/>
    <n v="49338.3"/>
    <n v="2"/>
    <x v="4"/>
    <x v="33"/>
    <x v="1"/>
    <x v="4"/>
    <x v="0"/>
  </r>
  <r>
    <s v="E036"/>
    <x v="3"/>
    <x v="28"/>
    <x v="33"/>
    <d v="1982-12-14T00:00:00"/>
    <x v="0"/>
    <x v="1"/>
    <s v="antonio06@yahoo.com"/>
    <n v="37346.1"/>
    <n v="4"/>
    <x v="2"/>
    <x v="34"/>
    <x v="1"/>
    <x v="19"/>
    <x v="0"/>
  </r>
  <r>
    <s v="E037"/>
    <x v="3"/>
    <x v="29"/>
    <x v="1"/>
    <d v="1939-07-27T00:00:00"/>
    <x v="3"/>
    <x v="1"/>
    <s v="ramosricky@vaughn.com"/>
    <n v="75576.600000000006"/>
    <n v="2"/>
    <x v="4"/>
    <x v="35"/>
    <x v="1"/>
    <x v="9"/>
    <x v="0"/>
  </r>
  <r>
    <s v="E038"/>
    <x v="3"/>
    <x v="30"/>
    <x v="34"/>
    <d v="2000-04-15T00:00:00"/>
    <x v="3"/>
    <x v="2"/>
    <s v="garyholloway@yahoo.com"/>
    <n v="68212.100000000006"/>
    <n v="5"/>
    <x v="4"/>
    <x v="36"/>
    <x v="0"/>
    <x v="29"/>
    <x v="0"/>
  </r>
  <r>
    <s v="E039"/>
    <x v="3"/>
    <x v="4"/>
    <x v="35"/>
    <d v="1983-01-17T00:00:00"/>
    <x v="1"/>
    <x v="2"/>
    <s v="psosa@hotmail.com"/>
    <n v="45830.400000000001"/>
    <n v="3"/>
    <x v="0"/>
    <x v="37"/>
    <x v="0"/>
    <x v="20"/>
    <x v="0"/>
  </r>
  <r>
    <s v="E040"/>
    <x v="1"/>
    <x v="31"/>
    <x v="36"/>
    <d v="1962-03-13T00:00:00"/>
    <x v="0"/>
    <x v="2"/>
    <s v="gmartinez@hotmail.com"/>
    <n v="69726.8"/>
    <n v="3"/>
    <x v="4"/>
    <x v="38"/>
    <x v="0"/>
    <x v="15"/>
    <x v="0"/>
  </r>
  <r>
    <s v="E041"/>
    <x v="3"/>
    <x v="32"/>
    <x v="4"/>
    <d v="1944-08-19T00:00:00"/>
    <x v="2"/>
    <x v="1"/>
    <s v="tiffanyroth@yahoo.com"/>
    <n v="84020.2"/>
    <n v="1"/>
    <x v="0"/>
    <x v="39"/>
    <x v="1"/>
    <x v="30"/>
    <x v="0"/>
  </r>
  <r>
    <s v="E042"/>
    <x v="3"/>
    <x v="33"/>
    <x v="37"/>
    <d v="1988-12-06T00:00:00"/>
    <x v="3"/>
    <x v="1"/>
    <s v="clarkdevin@gmail.com"/>
    <n v="35284.699999999997"/>
    <n v="3"/>
    <x v="1"/>
    <x v="40"/>
    <x v="1"/>
    <x v="31"/>
    <x v="0"/>
  </r>
  <r>
    <s v="E043"/>
    <x v="7"/>
    <x v="34"/>
    <x v="1"/>
    <d v="1974-05-05T00:00:00"/>
    <x v="0"/>
    <x v="0"/>
    <s v="obradley@pierce.com"/>
    <n v="57398"/>
    <n v="0"/>
    <x v="4"/>
    <x v="41"/>
    <x v="1"/>
    <x v="18"/>
    <x v="0"/>
  </r>
  <r>
    <s v="E044"/>
    <x v="0"/>
    <x v="35"/>
    <x v="38"/>
    <d v="1963-04-12T00:00:00"/>
    <x v="2"/>
    <x v="0"/>
    <s v="williamperez@parks-logan.info"/>
    <n v="102705.9"/>
    <n v="3"/>
    <x v="3"/>
    <x v="42"/>
    <x v="0"/>
    <x v="32"/>
    <x v="1"/>
  </r>
  <r>
    <s v="E045"/>
    <x v="1"/>
    <x v="36"/>
    <x v="39"/>
    <d v="1959-04-13T00:00:00"/>
    <x v="0"/>
    <x v="2"/>
    <s v="drivera@taylor.org"/>
    <n v="80360.5"/>
    <n v="1"/>
    <x v="1"/>
    <x v="43"/>
    <x v="1"/>
    <x v="33"/>
    <x v="1"/>
  </r>
  <r>
    <s v="E046"/>
    <x v="5"/>
    <x v="37"/>
    <x v="40"/>
    <d v="1970-06-10T00:00:00"/>
    <x v="0"/>
    <x v="1"/>
    <s v="patrickbenson@hotmail.com"/>
    <n v="73300.7"/>
    <n v="0"/>
    <x v="2"/>
    <x v="44"/>
    <x v="0"/>
    <x v="34"/>
    <x v="0"/>
  </r>
  <r>
    <s v="E047"/>
    <x v="3"/>
    <x v="38"/>
    <x v="41"/>
    <d v="1934-12-14T00:00:00"/>
    <x v="2"/>
    <x v="0"/>
    <s v="ldecker@gmail.com"/>
    <n v="48418.7"/>
    <n v="4"/>
    <x v="4"/>
    <x v="45"/>
    <x v="0"/>
    <x v="35"/>
    <x v="0"/>
  </r>
  <r>
    <s v="E048"/>
    <x v="0"/>
    <x v="39"/>
    <x v="42"/>
    <d v="1965-01-20T00:00:00"/>
    <x v="0"/>
    <x v="2"/>
    <s v="martinezmichael@gmail.com"/>
    <n v="20688.8"/>
    <n v="1"/>
    <x v="4"/>
    <x v="46"/>
    <x v="1"/>
    <x v="36"/>
    <x v="0"/>
  </r>
  <r>
    <s v="E049"/>
    <x v="6"/>
    <x v="40"/>
    <x v="43"/>
    <d v="1985-02-28T00:00:00"/>
    <x v="3"/>
    <x v="1"/>
    <s v="rbarrett@hotmail.com"/>
    <n v="35855.599999999999"/>
    <n v="0"/>
    <x v="2"/>
    <x v="47"/>
    <x v="1"/>
    <x v="11"/>
    <x v="1"/>
  </r>
  <r>
    <s v="E050"/>
    <x v="0"/>
    <x v="41"/>
    <x v="44"/>
    <d v="1996-01-21T00:00:00"/>
    <x v="1"/>
    <x v="0"/>
    <s v="xmcguire@wood-olson.com"/>
    <n v="101302.3"/>
    <n v="3"/>
    <x v="0"/>
    <x v="48"/>
    <x v="0"/>
    <x v="18"/>
    <x v="0"/>
  </r>
  <r>
    <s v="E051"/>
    <x v="0"/>
    <x v="42"/>
    <x v="44"/>
    <d v="1951-12-02T00:00:00"/>
    <x v="0"/>
    <x v="1"/>
    <s v="thomasnicolas@bailey-mayer.net"/>
    <n v="75223.5"/>
    <n v="0"/>
    <x v="3"/>
    <x v="49"/>
    <x v="1"/>
    <x v="37"/>
    <x v="0"/>
  </r>
  <r>
    <s v="E052"/>
    <x v="4"/>
    <x v="43"/>
    <x v="45"/>
    <d v="1997-11-27T00:00:00"/>
    <x v="1"/>
    <x v="1"/>
    <s v="alyssavasquez@allen-williams.com"/>
    <n v="56753.4"/>
    <n v="4"/>
    <x v="1"/>
    <x v="11"/>
    <x v="1"/>
    <x v="38"/>
    <x v="0"/>
  </r>
  <r>
    <s v="E053"/>
    <x v="1"/>
    <x v="44"/>
    <x v="46"/>
    <d v="1971-07-19T00:00:00"/>
    <x v="1"/>
    <x v="2"/>
    <s v="miguel27@campbell.com"/>
    <n v="102857.7"/>
    <n v="2"/>
    <x v="3"/>
    <x v="50"/>
    <x v="1"/>
    <x v="39"/>
    <x v="1"/>
  </r>
  <r>
    <s v="E054"/>
    <x v="4"/>
    <x v="45"/>
    <x v="47"/>
    <d v="1982-11-04T00:00:00"/>
    <x v="0"/>
    <x v="0"/>
    <s v="lpham@robinson.com"/>
    <n v="49132.6"/>
    <n v="1"/>
    <x v="4"/>
    <x v="51"/>
    <x v="1"/>
    <x v="40"/>
    <x v="1"/>
  </r>
  <r>
    <s v="E055"/>
    <x v="4"/>
    <x v="46"/>
    <x v="48"/>
    <d v="1957-09-26T00:00:00"/>
    <x v="3"/>
    <x v="0"/>
    <s v="cassandra97@palmer.org"/>
    <n v="18680.2"/>
    <n v="3"/>
    <x v="3"/>
    <x v="52"/>
    <x v="0"/>
    <x v="41"/>
    <x v="0"/>
  </r>
  <r>
    <s v="E056"/>
    <x v="4"/>
    <x v="47"/>
    <x v="49"/>
    <d v="1984-09-08T00:00:00"/>
    <x v="0"/>
    <x v="2"/>
    <s v="heatherpeters@yahoo.com"/>
    <n v="58411.1"/>
    <n v="4"/>
    <x v="0"/>
    <x v="53"/>
    <x v="1"/>
    <x v="21"/>
    <x v="1"/>
  </r>
  <r>
    <s v="E057"/>
    <x v="3"/>
    <x v="48"/>
    <x v="50"/>
    <d v="1993-01-30T00:00:00"/>
    <x v="2"/>
    <x v="1"/>
    <s v="mmckee@waller-solis.net"/>
    <n v="70770.7"/>
    <n v="1"/>
    <x v="0"/>
    <x v="54"/>
    <x v="0"/>
    <x v="42"/>
    <x v="1"/>
  </r>
  <r>
    <s v="E058"/>
    <x v="4"/>
    <x v="49"/>
    <x v="45"/>
    <d v="1946-06-21T00:00:00"/>
    <x v="1"/>
    <x v="1"/>
    <s v="howewilliam@hotmail.com"/>
    <n v="43569.9"/>
    <n v="1"/>
    <x v="3"/>
    <x v="55"/>
    <x v="1"/>
    <x v="43"/>
    <x v="0"/>
  </r>
  <r>
    <s v="E059"/>
    <x v="3"/>
    <x v="2"/>
    <x v="4"/>
    <d v="1987-02-15T00:00:00"/>
    <x v="2"/>
    <x v="1"/>
    <s v="glogan@holland.info"/>
    <n v="37060.1"/>
    <n v="1"/>
    <x v="3"/>
    <x v="56"/>
    <x v="1"/>
    <x v="44"/>
    <x v="1"/>
  </r>
  <r>
    <s v="E060"/>
    <x v="0"/>
    <x v="50"/>
    <x v="51"/>
    <d v="1976-03-23T00:00:00"/>
    <x v="1"/>
    <x v="2"/>
    <s v="tlang@hotmail.com"/>
    <n v="17639.599999999999"/>
    <n v="1"/>
    <x v="1"/>
    <x v="57"/>
    <x v="1"/>
    <x v="12"/>
    <x v="1"/>
  </r>
  <r>
    <s v="E061"/>
    <x v="3"/>
    <x v="51"/>
    <x v="52"/>
    <d v="1988-11-09T00:00:00"/>
    <x v="1"/>
    <x v="1"/>
    <s v="lbarber@gmail.com"/>
    <n v="29865"/>
    <n v="2"/>
    <x v="2"/>
    <x v="58"/>
    <x v="0"/>
    <x v="19"/>
    <x v="1"/>
  </r>
  <r>
    <s v="E062"/>
    <x v="0"/>
    <x v="52"/>
    <x v="53"/>
    <d v="1957-12-28T00:00:00"/>
    <x v="3"/>
    <x v="0"/>
    <s v="spencerdawn@estrada.biz"/>
    <n v="40256.699999999997"/>
    <n v="1"/>
    <x v="4"/>
    <x v="59"/>
    <x v="0"/>
    <x v="45"/>
    <x v="0"/>
  </r>
  <r>
    <s v="E063"/>
    <x v="3"/>
    <x v="53"/>
    <x v="54"/>
    <d v="1956-06-18T00:00:00"/>
    <x v="2"/>
    <x v="2"/>
    <s v="sharonhernandez@moran-scott.com"/>
    <n v="86543.6"/>
    <n v="1"/>
    <x v="2"/>
    <x v="60"/>
    <x v="1"/>
    <x v="46"/>
    <x v="1"/>
  </r>
  <r>
    <s v="E064"/>
    <x v="3"/>
    <x v="54"/>
    <x v="55"/>
    <d v="1987-05-27T00:00:00"/>
    <x v="2"/>
    <x v="1"/>
    <s v="bharris@gmail.com"/>
    <n v="13358.4"/>
    <n v="1"/>
    <x v="0"/>
    <x v="61"/>
    <x v="1"/>
    <x v="21"/>
    <x v="1"/>
  </r>
  <r>
    <s v="E065"/>
    <x v="5"/>
    <x v="55"/>
    <x v="56"/>
    <d v="1944-11-04T00:00:00"/>
    <x v="0"/>
    <x v="0"/>
    <s v="iporter@boyer-roberts.com"/>
    <n v="60516.5"/>
    <n v="1"/>
    <x v="2"/>
    <x v="62"/>
    <x v="0"/>
    <x v="23"/>
    <x v="0"/>
  </r>
  <r>
    <s v="E066"/>
    <x v="4"/>
    <x v="50"/>
    <x v="57"/>
    <d v="1966-07-12T00:00:00"/>
    <x v="3"/>
    <x v="1"/>
    <s v="garrettanthony@rivera.com"/>
    <n v="69938"/>
    <n v="5"/>
    <x v="2"/>
    <x v="63"/>
    <x v="1"/>
    <x v="34"/>
    <x v="1"/>
  </r>
  <r>
    <s v="E067"/>
    <x v="3"/>
    <x v="56"/>
    <x v="58"/>
    <d v="1980-10-02T00:00:00"/>
    <x v="1"/>
    <x v="1"/>
    <s v="dianerobinson@rivera-hall.com"/>
    <n v="94559.3"/>
    <n v="0"/>
    <x v="2"/>
    <x v="64"/>
    <x v="1"/>
    <x v="47"/>
    <x v="1"/>
  </r>
  <r>
    <s v="E068"/>
    <x v="7"/>
    <x v="57"/>
    <x v="59"/>
    <d v="1951-03-25T00:00:00"/>
    <x v="2"/>
    <x v="2"/>
    <s v="fortega@allen.com"/>
    <n v="65249.8"/>
    <n v="3"/>
    <x v="1"/>
    <x v="65"/>
    <x v="0"/>
    <x v="37"/>
    <x v="1"/>
  </r>
  <r>
    <s v="E069"/>
    <x v="4"/>
    <x v="58"/>
    <x v="60"/>
    <d v="1951-02-16T00:00:00"/>
    <x v="3"/>
    <x v="1"/>
    <s v="ucampos@salazar.com"/>
    <n v="54365.3"/>
    <n v="0"/>
    <x v="0"/>
    <x v="66"/>
    <x v="1"/>
    <x v="43"/>
    <x v="0"/>
  </r>
  <r>
    <s v="E070"/>
    <x v="4"/>
    <x v="59"/>
    <x v="61"/>
    <d v="1967-10-14T00:00:00"/>
    <x v="3"/>
    <x v="0"/>
    <s v="elizabethhanson@adams.com"/>
    <n v="42620.6"/>
    <n v="1"/>
    <x v="0"/>
    <x v="67"/>
    <x v="1"/>
    <x v="28"/>
    <x v="1"/>
  </r>
  <r>
    <s v="E071"/>
    <x v="0"/>
    <x v="60"/>
    <x v="62"/>
    <d v="1944-03-06T00:00:00"/>
    <x v="0"/>
    <x v="2"/>
    <s v="tcastaneda@strong.com"/>
    <n v="54686.5"/>
    <n v="3"/>
    <x v="3"/>
    <x v="68"/>
    <x v="0"/>
    <x v="48"/>
    <x v="0"/>
  </r>
  <r>
    <s v="E072"/>
    <x v="1"/>
    <x v="61"/>
    <x v="63"/>
    <d v="1992-11-14T00:00:00"/>
    <x v="2"/>
    <x v="2"/>
    <s v="shelly00@blackburn.net"/>
    <n v="26860.9"/>
    <n v="2"/>
    <x v="1"/>
    <x v="69"/>
    <x v="0"/>
    <x v="4"/>
    <x v="1"/>
  </r>
  <r>
    <s v="E073"/>
    <x v="1"/>
    <x v="62"/>
    <x v="64"/>
    <d v="1964-01-13T00:00:00"/>
    <x v="0"/>
    <x v="0"/>
    <s v="csanchez@gmail.com"/>
    <n v="46426.6"/>
    <n v="5"/>
    <x v="3"/>
    <x v="24"/>
    <x v="0"/>
    <x v="49"/>
    <x v="1"/>
  </r>
  <r>
    <s v="E074"/>
    <x v="1"/>
    <x v="63"/>
    <x v="65"/>
    <d v="1953-06-24T00:00:00"/>
    <x v="1"/>
    <x v="0"/>
    <s v="nsanchez@barber.org"/>
    <n v="82760.7"/>
    <n v="0"/>
    <x v="4"/>
    <x v="70"/>
    <x v="1"/>
    <x v="35"/>
    <x v="0"/>
  </r>
  <r>
    <s v="E075"/>
    <x v="0"/>
    <x v="64"/>
    <x v="61"/>
    <d v="1996-02-07T00:00:00"/>
    <x v="0"/>
    <x v="0"/>
    <s v="smithjeffrey@hotmail.com"/>
    <n v="85959.5"/>
    <n v="0"/>
    <x v="3"/>
    <x v="71"/>
    <x v="1"/>
    <x v="13"/>
    <x v="0"/>
  </r>
  <r>
    <s v="E076"/>
    <x v="3"/>
    <x v="65"/>
    <x v="66"/>
    <d v="1998-11-26T00:00:00"/>
    <x v="3"/>
    <x v="2"/>
    <s v="williamsheidi@yahoo.com"/>
    <n v="44983.4"/>
    <n v="1"/>
    <x v="2"/>
    <x v="72"/>
    <x v="0"/>
    <x v="50"/>
    <x v="1"/>
  </r>
  <r>
    <s v="E077"/>
    <x v="2"/>
    <x v="66"/>
    <x v="4"/>
    <d v="1995-07-22T00:00:00"/>
    <x v="1"/>
    <x v="2"/>
    <s v="pkelly@yahoo.com"/>
    <n v="86477.6"/>
    <n v="0"/>
    <x v="2"/>
    <x v="73"/>
    <x v="0"/>
    <x v="51"/>
    <x v="0"/>
  </r>
  <r>
    <s v="E078"/>
    <x v="3"/>
    <x v="67"/>
    <x v="67"/>
    <d v="2004-08-09T00:00:00"/>
    <x v="3"/>
    <x v="1"/>
    <s v="taylormelissa@ortiz.com"/>
    <n v="65029.8"/>
    <n v="4"/>
    <x v="4"/>
    <x v="74"/>
    <x v="0"/>
    <x v="31"/>
    <x v="0"/>
  </r>
  <r>
    <s v="E079"/>
    <x v="2"/>
    <x v="55"/>
    <x v="1"/>
    <d v="1959-04-16T00:00:00"/>
    <x v="0"/>
    <x v="2"/>
    <s v="victoriafrench@gmail.com"/>
    <n v="48654.1"/>
    <n v="1"/>
    <x v="2"/>
    <x v="75"/>
    <x v="0"/>
    <x v="33"/>
    <x v="1"/>
  </r>
  <r>
    <s v="E080"/>
    <x v="4"/>
    <x v="68"/>
    <x v="68"/>
    <d v="1961-05-22T00:00:00"/>
    <x v="2"/>
    <x v="0"/>
    <s v="amykidd@gmail.com"/>
    <n v="79582.8"/>
    <n v="0"/>
    <x v="2"/>
    <x v="76"/>
    <x v="0"/>
    <x v="8"/>
    <x v="1"/>
  </r>
  <r>
    <s v="E081"/>
    <x v="1"/>
    <x v="69"/>
    <x v="69"/>
    <d v="1976-08-27T00:00:00"/>
    <x v="3"/>
    <x v="0"/>
    <s v="samuelcabrera@howell-navarro.com"/>
    <n v="106445.9"/>
    <n v="5"/>
    <x v="0"/>
    <x v="77"/>
    <x v="1"/>
    <x v="52"/>
    <x v="0"/>
  </r>
  <r>
    <s v="E082"/>
    <x v="1"/>
    <x v="67"/>
    <x v="4"/>
    <d v="1966-08-25T00:00:00"/>
    <x v="3"/>
    <x v="2"/>
    <s v="huangrandall@hotmail.com"/>
    <n v="37031.5"/>
    <n v="1"/>
    <x v="2"/>
    <x v="78"/>
    <x v="0"/>
    <x v="33"/>
    <x v="0"/>
  </r>
  <r>
    <s v="E083"/>
    <x v="1"/>
    <x v="70"/>
    <x v="53"/>
    <d v="1972-07-11T00:00:00"/>
    <x v="1"/>
    <x v="1"/>
    <s v="nmichael@hotmail.com"/>
    <n v="16121.6"/>
    <n v="2"/>
    <x v="2"/>
    <x v="9"/>
    <x v="1"/>
    <x v="5"/>
    <x v="1"/>
  </r>
  <r>
    <s v="E084"/>
    <x v="1"/>
    <x v="71"/>
    <x v="70"/>
    <d v="1981-12-19T00:00:00"/>
    <x v="3"/>
    <x v="0"/>
    <s v="lisa72@ford-cervantes.com"/>
    <n v="59056.800000000003"/>
    <n v="1"/>
    <x v="2"/>
    <x v="79"/>
    <x v="0"/>
    <x v="38"/>
    <x v="1"/>
  </r>
  <r>
    <s v="E085"/>
    <x v="4"/>
    <x v="36"/>
    <x v="71"/>
    <d v="1976-02-13T00:00:00"/>
    <x v="2"/>
    <x v="2"/>
    <s v="john36@hotmail.com"/>
    <n v="80535.399999999994"/>
    <n v="1"/>
    <x v="1"/>
    <x v="80"/>
    <x v="0"/>
    <x v="25"/>
    <x v="0"/>
  </r>
  <r>
    <s v="E086"/>
    <x v="4"/>
    <x v="51"/>
    <x v="72"/>
    <d v="1948-07-18T00:00:00"/>
    <x v="3"/>
    <x v="1"/>
    <s v="brooke83@welch.net"/>
    <n v="55227.7"/>
    <n v="4"/>
    <x v="1"/>
    <x v="81"/>
    <x v="1"/>
    <x v="36"/>
    <x v="0"/>
  </r>
  <r>
    <s v="E087"/>
    <x v="0"/>
    <x v="72"/>
    <x v="51"/>
    <d v="1948-07-31T00:00:00"/>
    <x v="1"/>
    <x v="1"/>
    <s v="astevens@franklin.org"/>
    <n v="49926.8"/>
    <n v="4"/>
    <x v="4"/>
    <x v="82"/>
    <x v="1"/>
    <x v="11"/>
    <x v="1"/>
  </r>
  <r>
    <s v="E088"/>
    <x v="0"/>
    <x v="5"/>
    <x v="73"/>
    <d v="1989-03-21T00:00:00"/>
    <x v="3"/>
    <x v="1"/>
    <s v="perryscott@hotmail.com"/>
    <n v="46497"/>
    <n v="0"/>
    <x v="2"/>
    <x v="83"/>
    <x v="0"/>
    <x v="0"/>
    <x v="1"/>
  </r>
  <r>
    <s v="E089"/>
    <x v="4"/>
    <x v="73"/>
    <x v="44"/>
    <d v="1966-09-05T00:00:00"/>
    <x v="3"/>
    <x v="1"/>
    <s v="bryantmargaret@hood-williams.net"/>
    <n v="82946.600000000006"/>
    <n v="0"/>
    <x v="3"/>
    <x v="84"/>
    <x v="1"/>
    <x v="53"/>
    <x v="1"/>
  </r>
  <r>
    <s v="E090"/>
    <x v="0"/>
    <x v="74"/>
    <x v="74"/>
    <d v="1934-01-05T00:00:00"/>
    <x v="3"/>
    <x v="2"/>
    <s v="michaelgibson@fuller.org"/>
    <n v="108903.3"/>
    <n v="2"/>
    <x v="1"/>
    <x v="85"/>
    <x v="0"/>
    <x v="54"/>
    <x v="0"/>
  </r>
  <r>
    <s v="E091"/>
    <x v="0"/>
    <x v="75"/>
    <x v="75"/>
    <d v="1984-12-19T00:00:00"/>
    <x v="2"/>
    <x v="0"/>
    <s v="hayley62@hogan-wolf.biz"/>
    <n v="39013.699999999997"/>
    <n v="2"/>
    <x v="1"/>
    <x v="86"/>
    <x v="1"/>
    <x v="7"/>
    <x v="1"/>
  </r>
  <r>
    <s v="E092"/>
    <x v="0"/>
    <x v="76"/>
    <x v="76"/>
    <d v="1942-05-26T00:00:00"/>
    <x v="1"/>
    <x v="1"/>
    <s v="thomasrebecca@stephens-stephens.com"/>
    <n v="93239.3"/>
    <n v="2"/>
    <x v="3"/>
    <x v="87"/>
    <x v="0"/>
    <x v="46"/>
    <x v="1"/>
  </r>
  <r>
    <s v="E093"/>
    <x v="0"/>
    <x v="77"/>
    <x v="77"/>
    <d v="1940-12-28T00:00:00"/>
    <x v="3"/>
    <x v="1"/>
    <s v="oconnoranita@blackwell.org"/>
    <n v="36439.699999999997"/>
    <n v="4"/>
    <x v="4"/>
    <x v="88"/>
    <x v="0"/>
    <x v="42"/>
    <x v="1"/>
  </r>
  <r>
    <s v="E094"/>
    <x v="0"/>
    <x v="78"/>
    <x v="55"/>
    <d v="1956-07-12T00:00:00"/>
    <x v="0"/>
    <x v="0"/>
    <s v="marcdavis@walker-garcia.com"/>
    <n v="94241.4"/>
    <n v="5"/>
    <x v="3"/>
    <x v="89"/>
    <x v="0"/>
    <x v="16"/>
    <x v="1"/>
  </r>
  <r>
    <s v="E095"/>
    <x v="7"/>
    <x v="79"/>
    <x v="78"/>
    <d v="1961-09-02T00:00:00"/>
    <x v="0"/>
    <x v="2"/>
    <s v="crhodes@jones.com"/>
    <n v="78417.899999999994"/>
    <n v="1"/>
    <x v="4"/>
    <x v="90"/>
    <x v="1"/>
    <x v="19"/>
    <x v="1"/>
  </r>
  <r>
    <s v="E096"/>
    <x v="5"/>
    <x v="80"/>
    <x v="79"/>
    <d v="2000-05-11T00:00:00"/>
    <x v="1"/>
    <x v="0"/>
    <s v="solismegan@gmail.com"/>
    <n v="86686.6"/>
    <n v="4"/>
    <x v="2"/>
    <x v="80"/>
    <x v="0"/>
    <x v="53"/>
    <x v="1"/>
  </r>
  <r>
    <s v="E097"/>
    <x v="0"/>
    <x v="81"/>
    <x v="61"/>
    <d v="1996-05-07T00:00:00"/>
    <x v="0"/>
    <x v="2"/>
    <s v="ycharles@yahoo.com"/>
    <n v="97601.9"/>
    <n v="4"/>
    <x v="2"/>
    <x v="91"/>
    <x v="0"/>
    <x v="32"/>
    <x v="0"/>
  </r>
  <r>
    <s v="E098"/>
    <x v="0"/>
    <x v="82"/>
    <x v="80"/>
    <d v="1956-04-01T00:00:00"/>
    <x v="2"/>
    <x v="0"/>
    <s v="alexis92@rodgers.com"/>
    <n v="24391.4"/>
    <n v="1"/>
    <x v="0"/>
    <x v="92"/>
    <x v="0"/>
    <x v="45"/>
    <x v="0"/>
  </r>
  <r>
    <s v="E099"/>
    <x v="4"/>
    <x v="83"/>
    <x v="81"/>
    <d v="1991-06-24T00:00:00"/>
    <x v="1"/>
    <x v="2"/>
    <s v="zjohnson@gmail.com"/>
    <n v="32793.199999999997"/>
    <n v="2"/>
    <x v="0"/>
    <x v="93"/>
    <x v="1"/>
    <x v="40"/>
    <x v="0"/>
  </r>
  <r>
    <s v="E100"/>
    <x v="4"/>
    <x v="84"/>
    <x v="82"/>
    <d v="1987-03-26T00:00:00"/>
    <x v="2"/>
    <x v="0"/>
    <s v="lopezsamantha@hotmail.com"/>
    <n v="95155.5"/>
    <n v="3"/>
    <x v="4"/>
    <x v="38"/>
    <x v="0"/>
    <x v="55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s v="E001"/>
    <s v="Mr."/>
    <s v="Nicholas"/>
    <s v="Stanley"/>
    <d v="1948-07-17T00:00:00"/>
    <s v="Divorced"/>
    <s v="Other"/>
    <s v="angela93@khan.com"/>
    <n v="85869.3"/>
    <n v="5"/>
    <x v="0"/>
    <s v="Warehouse manager"/>
    <b v="0"/>
    <n v="83"/>
    <s v="Inactive"/>
  </r>
  <r>
    <s v="E002"/>
    <s v="Mx."/>
    <s v="Kathy"/>
    <s v="Davis"/>
    <d v="2003-02-03T00:00:00"/>
    <s v="Widowed"/>
    <s v="Other"/>
    <s v="amyatkins@salinas.org"/>
    <n v="56531.199999999997"/>
    <n v="5"/>
    <x v="1"/>
    <s v="Contracting civil engineer"/>
    <b v="1"/>
    <n v="40"/>
    <s v="Inactive"/>
  </r>
  <r>
    <s v="E003"/>
    <s v="Mr."/>
    <s v="Elizabeth"/>
    <s v="Allen"/>
    <d v="1987-06-02T00:00:00"/>
    <s v="Divorced"/>
    <s v="Male"/>
    <s v="brandi11@david-moore.com"/>
    <n v="102622.3"/>
    <n v="1"/>
    <x v="1"/>
    <s v="Midwife"/>
    <b v="0"/>
    <n v="25"/>
    <s v="Active"/>
  </r>
  <r>
    <s v="E004"/>
    <s v="Misc."/>
    <s v="Jennifer"/>
    <s v="Roberson"/>
    <d v="1982-10-16T00:00:00"/>
    <s v="Widowed"/>
    <s v="Female"/>
    <s v="ecampbell@yahoo.com"/>
    <n v="15617.8"/>
    <n v="5"/>
    <x v="2"/>
    <s v="Materials engineer"/>
    <b v="1"/>
    <n v="50"/>
    <s v="Inactive"/>
  </r>
  <r>
    <s v="E005"/>
    <s v="Dr."/>
    <s v="Thomas"/>
    <s v="Brown"/>
    <d v="1949-09-22T00:00:00"/>
    <s v="Divorced"/>
    <s v="Other"/>
    <s v="bryanthomas@rodriguez-richards.info"/>
    <n v="52720.800000000003"/>
    <n v="4"/>
    <x v="3"/>
    <s v="Hydrographic surveyor"/>
    <b v="0"/>
    <n v="46"/>
    <s v="Active"/>
  </r>
  <r>
    <s v="E006"/>
    <s v="Mr."/>
    <s v="Michael"/>
    <s v="Thomas"/>
    <d v="1992-07-23T00:00:00"/>
    <s v="Married"/>
    <s v="Other"/>
    <s v="jacqueline30@silva.com"/>
    <n v="18837.5"/>
    <n v="2"/>
    <x v="4"/>
    <s v="Automotive engineer"/>
    <b v="1"/>
    <n v="56"/>
    <s v="Inactive"/>
  </r>
  <r>
    <s v="E007"/>
    <s v="Dr."/>
    <s v="Dennis"/>
    <s v="Green"/>
    <d v="1986-05-14T00:00:00"/>
    <s v="Single"/>
    <s v="Other"/>
    <s v="andersonstacey@patel.org"/>
    <n v="84901.3"/>
    <n v="0"/>
    <x v="4"/>
    <s v="Animator"/>
    <b v="0"/>
    <n v="32"/>
    <s v="Inactive"/>
  </r>
  <r>
    <s v="E008"/>
    <s v="Mrs."/>
    <s v="Anita"/>
    <s v="Woods"/>
    <d v="1943-09-26T00:00:00"/>
    <s v="Single"/>
    <s v="Female"/>
    <s v="larsondeborah@rowland-johnson.info"/>
    <n v="81409.899999999994"/>
    <n v="3"/>
    <x v="2"/>
    <s v="Interior and spatial designer"/>
    <b v="1"/>
    <n v="22"/>
    <s v="Inactive"/>
  </r>
  <r>
    <s v="E009"/>
    <s v="Mr."/>
    <s v="Michelle"/>
    <s v="Lutz"/>
    <d v="1952-07-15T00:00:00"/>
    <s v="Married"/>
    <s v="Female"/>
    <s v="robertsmith@yahoo.com"/>
    <n v="36491.4"/>
    <n v="5"/>
    <x v="0"/>
    <s v="Company secretary"/>
    <b v="1"/>
    <n v="71"/>
    <s v="Active"/>
  </r>
  <r>
    <s v="E010"/>
    <s v="Mx."/>
    <s v="Jessica"/>
    <s v="Clark"/>
    <d v="1984-09-20T00:00:00"/>
    <s v="Single"/>
    <s v="Female"/>
    <s v="fgarcia@bradley-anderson.biz"/>
    <n v="106500.9"/>
    <n v="1"/>
    <x v="1"/>
    <s v="Arts development officer"/>
    <b v="1"/>
    <n v="24"/>
    <s v="Active"/>
  </r>
  <r>
    <s v="E011"/>
    <s v="Mrs."/>
    <s v="Derrick"/>
    <s v="Quinn"/>
    <d v="1975-12-15T00:00:00"/>
    <s v="Divorced"/>
    <s v="Other"/>
    <s v="mitchellamanda@williams.com"/>
    <n v="105878.3"/>
    <n v="3"/>
    <x v="3"/>
    <s v="Research scientist (physical sciences)"/>
    <b v="0"/>
    <n v="67"/>
    <s v="Active"/>
  </r>
  <r>
    <s v="E012"/>
    <s v="Mrs."/>
    <s v="James"/>
    <s v="Watkins"/>
    <d v="1979-09-05T00:00:00"/>
    <s v="Divorced"/>
    <s v="Female"/>
    <s v="ericlewis@walters.info"/>
    <n v="49833.3"/>
    <n v="5"/>
    <x v="2"/>
    <s v="Company secretary"/>
    <b v="1"/>
    <n v="84"/>
    <s v="Active"/>
  </r>
  <r>
    <s v="E013"/>
    <s v="Mr."/>
    <s v="Christine"/>
    <s v="Banks"/>
    <d v="2001-03-22T00:00:00"/>
    <s v="Married"/>
    <s v="Male"/>
    <s v="philip81@yahoo.com"/>
    <n v="82613.3"/>
    <n v="2"/>
    <x v="1"/>
    <s v="Print production planner"/>
    <b v="0"/>
    <n v="86"/>
    <s v="Inactive"/>
  </r>
  <r>
    <s v="E014"/>
    <s v="Mrs."/>
    <s v="Caitlin"/>
    <s v="Olsen"/>
    <d v="1964-09-18T00:00:00"/>
    <s v="Married"/>
    <s v="Female"/>
    <s v="jasmineprince@schmidt-smith.com"/>
    <n v="103431.9"/>
    <n v="2"/>
    <x v="3"/>
    <s v="Clinical embryologist"/>
    <b v="0"/>
    <n v="87"/>
    <s v="Active"/>
  </r>
  <r>
    <s v="E015"/>
    <s v="Mrs."/>
    <s v="Darryl"/>
    <s v="Stone"/>
    <d v="1977-01-20T00:00:00"/>
    <s v="Single"/>
    <s v="Other"/>
    <s v="tammiemeyer@klein.com"/>
    <n v="15024.9"/>
    <n v="0"/>
    <x v="2"/>
    <s v="Production manager"/>
    <b v="1"/>
    <n v="64"/>
    <s v="Inactive"/>
  </r>
  <r>
    <s v="E016"/>
    <s v="Mx."/>
    <s v="Tonya"/>
    <s v="Fields"/>
    <d v="1969-06-10T00:00:00"/>
    <s v="Married"/>
    <s v="Other"/>
    <s v="twalter@gmail.com"/>
    <n v="41311.599999999999"/>
    <n v="0"/>
    <x v="0"/>
    <s v="IT sales professional"/>
    <b v="0"/>
    <n v="49"/>
    <s v="Active"/>
  </r>
  <r>
    <s v="E017"/>
    <s v="Mx."/>
    <s v="Jennifer"/>
    <s v="Fletcher"/>
    <d v="1971-06-15T00:00:00"/>
    <s v="Married"/>
    <s v="Female"/>
    <s v="bryangreen@hall.com"/>
    <n v="34436.6"/>
    <n v="1"/>
    <x v="0"/>
    <s v="Transport planner"/>
    <b v="1"/>
    <n v="48"/>
    <s v="Inactive"/>
  </r>
  <r>
    <s v="E018"/>
    <s v="Ms."/>
    <s v="Lance"/>
    <s v="Chaney"/>
    <d v="1950-10-14T00:00:00"/>
    <s v="Divorced"/>
    <s v="Other"/>
    <s v="james77@gordon.com"/>
    <n v="33370.699999999997"/>
    <n v="5"/>
    <x v="0"/>
    <s v="Designer, textile"/>
    <b v="1"/>
    <n v="79"/>
    <s v="Inactive"/>
  </r>
  <r>
    <s v="E019"/>
    <s v="Dr."/>
    <s v="Jennifer"/>
    <s v="Brown"/>
    <d v="1939-10-26T00:00:00"/>
    <s v="Widowed"/>
    <s v="Male"/>
    <s v="travis17@hotmail.com"/>
    <n v="37504.5"/>
    <n v="0"/>
    <x v="0"/>
    <s v="Optician, dispensing"/>
    <b v="1"/>
    <n v="60"/>
    <s v="Inactive"/>
  </r>
  <r>
    <s v="E020"/>
    <s v="Dr."/>
    <s v="Jenny"/>
    <s v="Sullivan"/>
    <d v="1979-04-20T00:00:00"/>
    <s v="Single"/>
    <s v="Female"/>
    <s v="nathan21@nelson.com"/>
    <n v="16117.2"/>
    <n v="5"/>
    <x v="3"/>
    <s v="Surveyor, commercial/residential"/>
    <b v="1"/>
    <n v="67"/>
    <s v="Active"/>
  </r>
  <r>
    <s v="E021"/>
    <s v="Dr."/>
    <s v="Laura"/>
    <s v="Neal"/>
    <d v="1970-09-26T00:00:00"/>
    <s v="Divorced"/>
    <s v="Male"/>
    <s v="mary10@mcintyre-washington.com"/>
    <n v="27879.5"/>
    <n v="0"/>
    <x v="4"/>
    <s v="Nature conservation officer"/>
    <b v="1"/>
    <n v="29"/>
    <s v="Active"/>
  </r>
  <r>
    <s v="E022"/>
    <s v="Mr."/>
    <s v="Vanessa"/>
    <s v="Berger"/>
    <d v="1947-08-13T00:00:00"/>
    <s v="Married"/>
    <s v="Male"/>
    <s v="leedaniel@hotmail.com"/>
    <n v="49383.4"/>
    <n v="2"/>
    <x v="0"/>
    <s v="Health promotion specialist"/>
    <b v="0"/>
    <n v="29"/>
    <s v="Inactive"/>
  </r>
  <r>
    <s v="E023"/>
    <s v="Dr."/>
    <s v="Jane"/>
    <s v="Mcdonald"/>
    <d v="1987-02-13T00:00:00"/>
    <s v="Divorced"/>
    <s v="Female"/>
    <s v="jasmine21@massey-jefferson.org"/>
    <n v="85532.7"/>
    <n v="2"/>
    <x v="2"/>
    <s v="Sub"/>
    <b v="1"/>
    <n v="62"/>
    <s v="Active"/>
  </r>
  <r>
    <s v="E024"/>
    <s v="Mr."/>
    <s v="Ann"/>
    <s v="Mccoy"/>
    <d v="1979-01-02T00:00:00"/>
    <s v="Married"/>
    <s v="Female"/>
    <s v="george32@beltran-robbins.com"/>
    <n v="91055.8"/>
    <n v="4"/>
    <x v="2"/>
    <s v="Surveyor, building control"/>
    <b v="0"/>
    <n v="20"/>
    <s v="Active"/>
  </r>
  <r>
    <s v="E025"/>
    <s v="Mx."/>
    <s v="Pamela"/>
    <s v="Pittman"/>
    <d v="1989-09-13T00:00:00"/>
    <s v="Single"/>
    <s v="Male"/>
    <s v="catherinereeves@hotmail.com"/>
    <n v="44971.3"/>
    <n v="3"/>
    <x v="0"/>
    <s v="Radio producer"/>
    <b v="1"/>
    <n v="84"/>
    <s v="Inactive"/>
  </r>
  <r>
    <s v="E026"/>
    <s v="Dr."/>
    <s v="Justin"/>
    <s v="Ruiz"/>
    <d v="1954-11-02T00:00:00"/>
    <s v="Married"/>
    <s v="Male"/>
    <s v="sally40@gmail.com"/>
    <n v="101747.8"/>
    <n v="2"/>
    <x v="1"/>
    <s v="Animal technologist"/>
    <b v="0"/>
    <n v="34"/>
    <s v="Inactive"/>
  </r>
  <r>
    <s v="E027"/>
    <s v="Mr."/>
    <s v="Ashley"/>
    <s v="King"/>
    <d v="1944-04-10T00:00:00"/>
    <s v="Married"/>
    <s v="Male"/>
    <s v="cochranshelly@gmail.com"/>
    <n v="103778.4"/>
    <n v="4"/>
    <x v="1"/>
    <s v="Systems developer"/>
    <b v="1"/>
    <n v="52"/>
    <s v="Active"/>
  </r>
  <r>
    <s v="E028"/>
    <s v="Mx."/>
    <s v="Jennifer"/>
    <s v="Haley"/>
    <d v="1959-06-15T00:00:00"/>
    <s v="Single"/>
    <s v="Male"/>
    <s v="stephaniejohnson@gardner.com"/>
    <n v="41277.5"/>
    <n v="3"/>
    <x v="4"/>
    <s v="Airline pilot"/>
    <b v="0"/>
    <n v="35"/>
    <s v="Inactive"/>
  </r>
  <r>
    <s v="E029"/>
    <s v="Mrs."/>
    <s v="Matthew"/>
    <s v="Gonzalez"/>
    <d v="1949-12-18T00:00:00"/>
    <s v="Single"/>
    <s v="Other"/>
    <s v="gbrown@gonzales.org"/>
    <n v="12106.6"/>
    <n v="2"/>
    <x v="4"/>
    <s v="Learning mentor"/>
    <b v="0"/>
    <n v="51"/>
    <s v="Active"/>
  </r>
  <r>
    <s v="E030"/>
    <s v="Dr."/>
    <s v="Elizabeth"/>
    <s v="Spencer"/>
    <d v="1979-08-15T00:00:00"/>
    <s v="Married"/>
    <s v="Other"/>
    <s v="dvance@hotmail.com"/>
    <n v="37764.1"/>
    <n v="2"/>
    <x v="3"/>
    <s v="Scientist, research (physical sciences)"/>
    <b v="1"/>
    <n v="46"/>
    <s v="Active"/>
  </r>
  <r>
    <s v="E031"/>
    <s v="Dr."/>
    <s v="Michael"/>
    <s v="Anderson"/>
    <d v="1940-11-29T00:00:00"/>
    <s v="Single"/>
    <s v="Female"/>
    <s v="zfisher@gmail.com"/>
    <n v="79185.7"/>
    <n v="5"/>
    <x v="4"/>
    <s v="Applications developer"/>
    <b v="0"/>
    <n v="56"/>
    <s v="Inactive"/>
  </r>
  <r>
    <s v="E032"/>
    <s v="Mx."/>
    <s v="Lisa"/>
    <s v="Brown"/>
    <d v="1939-08-16T00:00:00"/>
    <s v="Divorced"/>
    <s v="Female"/>
    <s v="rbrooks@hotmail.com"/>
    <n v="50012.6"/>
    <n v="1"/>
    <x v="4"/>
    <s v="Engineer, maintenance (IT)"/>
    <b v="1"/>
    <n v="76"/>
    <s v="Active"/>
  </r>
  <r>
    <s v="E033"/>
    <s v="Mr."/>
    <s v="Kathryn"/>
    <s v="Miller"/>
    <d v="1976-04-02T00:00:00"/>
    <s v="Widowed"/>
    <s v="Female"/>
    <s v="rhoffman@gmail.com"/>
    <n v="51829.8"/>
    <n v="3"/>
    <x v="4"/>
    <s v="Commercial/residential surveyor"/>
    <b v="1"/>
    <n v="61"/>
    <s v="Active"/>
  </r>
  <r>
    <s v="E034"/>
    <s v="Mx."/>
    <s v="Vanessa"/>
    <s v="Erickson"/>
    <d v="1949-02-05T00:00:00"/>
    <s v="Widowed"/>
    <s v="Male"/>
    <s v="victoriahodges@harris.com"/>
    <n v="55455.4"/>
    <n v="1"/>
    <x v="0"/>
    <s v="Sales professional, IT"/>
    <b v="1"/>
    <n v="68"/>
    <s v="Inactive"/>
  </r>
  <r>
    <s v="E035"/>
    <s v="Ind."/>
    <s v="Elizabeth"/>
    <s v="Estrada"/>
    <d v="1984-10-14T00:00:00"/>
    <s v="Divorced"/>
    <s v="Other"/>
    <s v="timothyclark@jackson.com"/>
    <n v="49338.3"/>
    <n v="2"/>
    <x v="4"/>
    <s v="Electrical engineer"/>
    <b v="1"/>
    <n v="46"/>
    <s v="Inactive"/>
  </r>
  <r>
    <s v="E036"/>
    <s v="Dr."/>
    <s v="Angelica"/>
    <s v="French"/>
    <d v="1982-12-14T00:00:00"/>
    <s v="Divorced"/>
    <s v="Male"/>
    <s v="antonio06@yahoo.com"/>
    <n v="37346.1"/>
    <n v="4"/>
    <x v="2"/>
    <s v="Meteorologist"/>
    <b v="1"/>
    <n v="29"/>
    <s v="Inactive"/>
  </r>
  <r>
    <s v="E037"/>
    <s v="Dr."/>
    <s v="Bryan"/>
    <s v="Davis"/>
    <d v="1939-07-27T00:00:00"/>
    <s v="Single"/>
    <s v="Male"/>
    <s v="ramosricky@vaughn.com"/>
    <n v="75576.600000000006"/>
    <n v="2"/>
    <x v="4"/>
    <s v="Retail merchandiser"/>
    <b v="1"/>
    <n v="24"/>
    <s v="Inactive"/>
  </r>
  <r>
    <s v="E038"/>
    <s v="Dr."/>
    <s v="Steven"/>
    <s v="Bullock"/>
    <d v="2000-04-15T00:00:00"/>
    <s v="Single"/>
    <s v="Female"/>
    <s v="garyholloway@yahoo.com"/>
    <n v="68212.100000000006"/>
    <n v="5"/>
    <x v="4"/>
    <s v="Geochemist"/>
    <b v="0"/>
    <n v="21"/>
    <s v="Inactive"/>
  </r>
  <r>
    <s v="E039"/>
    <s v="Dr."/>
    <s v="Thomas"/>
    <s v="Howell"/>
    <d v="1983-01-17T00:00:00"/>
    <s v="Widowed"/>
    <s v="Female"/>
    <s v="psosa@hotmail.com"/>
    <n v="45830.400000000001"/>
    <n v="3"/>
    <x v="0"/>
    <s v="Teacher, English as a foreign language"/>
    <b v="0"/>
    <n v="62"/>
    <s v="Inactive"/>
  </r>
  <r>
    <s v="E040"/>
    <s v="Mx."/>
    <s v="Zachary"/>
    <s v="Brewer"/>
    <d v="1962-03-13T00:00:00"/>
    <s v="Divorced"/>
    <s v="Female"/>
    <s v="gmartinez@hotmail.com"/>
    <n v="69726.8"/>
    <n v="3"/>
    <x v="4"/>
    <s v="Advertising art director"/>
    <b v="0"/>
    <n v="49"/>
    <s v="Inactive"/>
  </r>
  <r>
    <s v="E041"/>
    <s v="Dr."/>
    <s v="Willie"/>
    <s v="Brown"/>
    <d v="1944-08-19T00:00:00"/>
    <s v="Married"/>
    <s v="Male"/>
    <s v="tiffanyroth@yahoo.com"/>
    <n v="84020.2"/>
    <n v="1"/>
    <x v="0"/>
    <s v="Firefighter"/>
    <b v="1"/>
    <n v="78"/>
    <s v="Inactive"/>
  </r>
  <r>
    <s v="E042"/>
    <s v="Dr."/>
    <s v="Edward"/>
    <s v="Kidd"/>
    <d v="1988-12-06T00:00:00"/>
    <s v="Single"/>
    <s v="Male"/>
    <s v="clarkdevin@gmail.com"/>
    <n v="35284.699999999997"/>
    <n v="3"/>
    <x v="1"/>
    <s v="Neurosurgeon"/>
    <b v="1"/>
    <n v="38"/>
    <s v="Inactive"/>
  </r>
  <r>
    <s v="E043"/>
    <s v="Miss"/>
    <s v="Trevor"/>
    <s v="Davis"/>
    <d v="1974-05-05T00:00:00"/>
    <s v="Divorced"/>
    <s v="Other"/>
    <s v="obradley@pierce.com"/>
    <n v="57398"/>
    <n v="0"/>
    <x v="4"/>
    <s v="Television floor manager"/>
    <b v="1"/>
    <n v="60"/>
    <s v="Inactive"/>
  </r>
  <r>
    <s v="E044"/>
    <s v="Mr."/>
    <s v="Sara"/>
    <s v="Garcia"/>
    <d v="1963-04-12T00:00:00"/>
    <s v="Married"/>
    <s v="Other"/>
    <s v="williamperez@parks-logan.info"/>
    <n v="102705.9"/>
    <n v="3"/>
    <x v="3"/>
    <s v="Counsellor"/>
    <b v="0"/>
    <n v="26"/>
    <s v="Active"/>
  </r>
  <r>
    <s v="E045"/>
    <s v="Mx."/>
    <s v="Daniel"/>
    <s v="Huffman"/>
    <d v="1959-04-13T00:00:00"/>
    <s v="Divorced"/>
    <s v="Female"/>
    <s v="drivera@taylor.org"/>
    <n v="80360.5"/>
    <n v="1"/>
    <x v="1"/>
    <s v="Charity fundraiser"/>
    <b v="1"/>
    <n v="85"/>
    <s v="Active"/>
  </r>
  <r>
    <s v="E046"/>
    <s v="Ms."/>
    <s v="Tina"/>
    <s v="Fry"/>
    <d v="1970-06-10T00:00:00"/>
    <s v="Divorced"/>
    <s v="Male"/>
    <s v="patrickbenson@hotmail.com"/>
    <n v="73300.7"/>
    <n v="0"/>
    <x v="2"/>
    <s v="Broadcast journalist"/>
    <b v="0"/>
    <n v="42"/>
    <s v="Inactive"/>
  </r>
  <r>
    <s v="E047"/>
    <s v="Dr."/>
    <s v="Shelly"/>
    <s v="Myers"/>
    <d v="1934-12-14T00:00:00"/>
    <s v="Married"/>
    <s v="Other"/>
    <s v="ldecker@gmail.com"/>
    <n v="48418.7"/>
    <n v="4"/>
    <x v="4"/>
    <s v="Health and safety adviser"/>
    <b v="0"/>
    <n v="39"/>
    <s v="Inactive"/>
  </r>
  <r>
    <s v="E048"/>
    <s v="Mr."/>
    <s v="Alan"/>
    <s v="Burnett"/>
    <d v="1965-01-20T00:00:00"/>
    <s v="Divorced"/>
    <s v="Female"/>
    <s v="martinezmichael@gmail.com"/>
    <n v="20688.8"/>
    <n v="1"/>
    <x v="4"/>
    <s v="Furniture conservator/restorer"/>
    <b v="1"/>
    <n v="59"/>
    <s v="Inactive"/>
  </r>
  <r>
    <s v="E049"/>
    <s v="Ind."/>
    <s v="Taylor"/>
    <s v="Santana"/>
    <d v="1985-02-28T00:00:00"/>
    <s v="Single"/>
    <s v="Male"/>
    <s v="rbarrett@hotmail.com"/>
    <n v="35855.599999999999"/>
    <n v="0"/>
    <x v="2"/>
    <s v="Teacher, adult education"/>
    <b v="1"/>
    <n v="84"/>
    <s v="Active"/>
  </r>
  <r>
    <s v="E050"/>
    <s v="Mr."/>
    <s v="Joshua"/>
    <s v="Johnson"/>
    <d v="1996-01-21T00:00:00"/>
    <s v="Widowed"/>
    <s v="Other"/>
    <s v="xmcguire@wood-olson.com"/>
    <n v="101302.3"/>
    <n v="3"/>
    <x v="0"/>
    <s v="Art gallery manager"/>
    <b v="0"/>
    <n v="60"/>
    <s v="Inactive"/>
  </r>
  <r>
    <s v="E051"/>
    <s v="Mr."/>
    <s v="Anthony"/>
    <s v="Johnson"/>
    <d v="1951-12-02T00:00:00"/>
    <s v="Divorced"/>
    <s v="Male"/>
    <s v="thomasnicolas@bailey-mayer.net"/>
    <n v="75223.5"/>
    <n v="0"/>
    <x v="3"/>
    <s v="Radiographer, therapeutic"/>
    <b v="1"/>
    <n v="30"/>
    <s v="Inactive"/>
  </r>
  <r>
    <s v="E052"/>
    <s v="Mrs."/>
    <s v="Jeremy"/>
    <s v="Morales"/>
    <d v="1997-11-27T00:00:00"/>
    <s v="Widowed"/>
    <s v="Male"/>
    <s v="alyssavasquez@allen-williams.com"/>
    <n v="56753.4"/>
    <n v="4"/>
    <x v="1"/>
    <s v="Print production planner"/>
    <b v="1"/>
    <n v="88"/>
    <s v="Inactive"/>
  </r>
  <r>
    <s v="E053"/>
    <s v="Mx."/>
    <s v="Jason"/>
    <s v="Morgan"/>
    <d v="1971-07-19T00:00:00"/>
    <s v="Widowed"/>
    <s v="Female"/>
    <s v="miguel27@campbell.com"/>
    <n v="102857.7"/>
    <n v="2"/>
    <x v="3"/>
    <s v="Catering manager"/>
    <b v="1"/>
    <n v="41"/>
    <s v="Active"/>
  </r>
  <r>
    <s v="E054"/>
    <s v="Mrs."/>
    <s v="Melissa"/>
    <s v="Jefferson"/>
    <d v="1982-11-04T00:00:00"/>
    <s v="Divorced"/>
    <s v="Other"/>
    <s v="lpham@robinson.com"/>
    <n v="49132.6"/>
    <n v="1"/>
    <x v="4"/>
    <s v="Immigration officer"/>
    <b v="1"/>
    <n v="90"/>
    <s v="Active"/>
  </r>
  <r>
    <s v="E055"/>
    <s v="Mrs."/>
    <s v="Michele"/>
    <s v="George"/>
    <d v="1957-09-26T00:00:00"/>
    <s v="Single"/>
    <s v="Other"/>
    <s v="cassandra97@palmer.org"/>
    <n v="18680.2"/>
    <n v="3"/>
    <x v="3"/>
    <s v="Housing manager/officer"/>
    <b v="0"/>
    <n v="54"/>
    <s v="Inactive"/>
  </r>
  <r>
    <s v="E056"/>
    <s v="Mrs."/>
    <s v="Dawn"/>
    <s v="Mckinney"/>
    <d v="1984-09-08T00:00:00"/>
    <s v="Divorced"/>
    <s v="Female"/>
    <s v="heatherpeters@yahoo.com"/>
    <n v="58411.1"/>
    <n v="4"/>
    <x v="0"/>
    <s v="Financial trader"/>
    <b v="1"/>
    <n v="20"/>
    <s v="Active"/>
  </r>
  <r>
    <s v="E057"/>
    <s v="Dr."/>
    <s v="Brian"/>
    <s v="Graham"/>
    <d v="1993-01-30T00:00:00"/>
    <s v="Married"/>
    <s v="Male"/>
    <s v="mmckee@waller-solis.net"/>
    <n v="70770.7"/>
    <n v="1"/>
    <x v="0"/>
    <s v="General practice doctor"/>
    <b v="0"/>
    <n v="23"/>
    <s v="Active"/>
  </r>
  <r>
    <s v="E058"/>
    <s v="Mrs."/>
    <s v="Megan"/>
    <s v="Morales"/>
    <d v="1946-06-21T00:00:00"/>
    <s v="Widowed"/>
    <s v="Male"/>
    <s v="howewilliam@hotmail.com"/>
    <n v="43569.9"/>
    <n v="1"/>
    <x v="3"/>
    <s v="Chartered certified accountant"/>
    <b v="1"/>
    <n v="43"/>
    <s v="Inactive"/>
  </r>
  <r>
    <s v="E059"/>
    <s v="Dr."/>
    <s v="Elizabeth"/>
    <s v="Brown"/>
    <d v="1987-02-15T00:00:00"/>
    <s v="Married"/>
    <s v="Male"/>
    <s v="glogan@holland.info"/>
    <n v="37060.1"/>
    <n v="1"/>
    <x v="3"/>
    <s v="Outdoor activities/education manager"/>
    <b v="1"/>
    <n v="82"/>
    <s v="Active"/>
  </r>
  <r>
    <s v="E060"/>
    <s v="Mr."/>
    <s v="Karen"/>
    <s v="Byrd"/>
    <d v="1976-03-23T00:00:00"/>
    <s v="Widowed"/>
    <s v="Female"/>
    <s v="tlang@hotmail.com"/>
    <n v="17639.599999999999"/>
    <n v="1"/>
    <x v="1"/>
    <s v="Exhibitions officer, museum/gallery"/>
    <b v="1"/>
    <n v="86"/>
    <s v="Active"/>
  </r>
  <r>
    <s v="E061"/>
    <s v="Dr."/>
    <s v="Laurie"/>
    <s v="Salas"/>
    <d v="1988-11-09T00:00:00"/>
    <s v="Widowed"/>
    <s v="Male"/>
    <s v="lbarber@gmail.com"/>
    <n v="29865"/>
    <n v="2"/>
    <x v="2"/>
    <s v="Trading standards officer"/>
    <b v="0"/>
    <n v="29"/>
    <s v="Active"/>
  </r>
  <r>
    <s v="E062"/>
    <s v="Mr."/>
    <s v="Dale"/>
    <s v="Reed"/>
    <d v="1957-12-28T00:00:00"/>
    <s v="Single"/>
    <s v="Other"/>
    <s v="spencerdawn@estrada.biz"/>
    <n v="40256.699999999997"/>
    <n v="1"/>
    <x v="4"/>
    <s v="Printmaker"/>
    <b v="0"/>
    <n v="18"/>
    <s v="Inactive"/>
  </r>
  <r>
    <s v="E063"/>
    <s v="Dr."/>
    <s v="Stuart"/>
    <s v="Willis"/>
    <d v="1956-06-18T00:00:00"/>
    <s v="Married"/>
    <s v="Female"/>
    <s v="sharonhernandez@moran-scott.com"/>
    <n v="86543.6"/>
    <n v="1"/>
    <x v="2"/>
    <s v="Medical illustrator"/>
    <b v="1"/>
    <n v="89"/>
    <s v="Active"/>
  </r>
  <r>
    <s v="E064"/>
    <s v="Dr."/>
    <s v="Cassandra"/>
    <s v="Mason"/>
    <d v="1987-05-27T00:00:00"/>
    <s v="Married"/>
    <s v="Male"/>
    <s v="bharris@gmail.com"/>
    <n v="13358.4"/>
    <n v="1"/>
    <x v="0"/>
    <s v="Building services engineer"/>
    <b v="1"/>
    <n v="20"/>
    <s v="Active"/>
  </r>
  <r>
    <s v="E065"/>
    <s v="Ms."/>
    <s v="Jacob"/>
    <s v="Lee"/>
    <d v="1944-11-04T00:00:00"/>
    <s v="Divorced"/>
    <s v="Other"/>
    <s v="iporter@boyer-roberts.com"/>
    <n v="60516.5"/>
    <n v="1"/>
    <x v="2"/>
    <s v="Merchant navy officer"/>
    <b v="0"/>
    <n v="52"/>
    <s v="Inactive"/>
  </r>
  <r>
    <s v="E066"/>
    <s v="Mrs."/>
    <s v="Karen"/>
    <s v="Dawson"/>
    <d v="1966-07-12T00:00:00"/>
    <s v="Single"/>
    <s v="Male"/>
    <s v="garrettanthony@rivera.com"/>
    <n v="69938"/>
    <n v="5"/>
    <x v="2"/>
    <s v="Press sub"/>
    <b v="1"/>
    <n v="42"/>
    <s v="Active"/>
  </r>
  <r>
    <s v="E067"/>
    <s v="Dr."/>
    <s v="Jackson"/>
    <s v="Schmidt"/>
    <d v="1980-10-02T00:00:00"/>
    <s v="Widowed"/>
    <s v="Male"/>
    <s v="dianerobinson@rivera-hall.com"/>
    <n v="94559.3"/>
    <n v="0"/>
    <x v="2"/>
    <s v="Aeronautical engineer"/>
    <b v="1"/>
    <n v="53"/>
    <s v="Active"/>
  </r>
  <r>
    <s v="E068"/>
    <s v="Miss"/>
    <s v="Tiffany"/>
    <s v="Wise"/>
    <d v="1951-03-25T00:00:00"/>
    <s v="Married"/>
    <s v="Female"/>
    <s v="fortega@allen.com"/>
    <n v="65249.8"/>
    <n v="3"/>
    <x v="1"/>
    <s v="Engineer, mining"/>
    <b v="0"/>
    <n v="30"/>
    <s v="Active"/>
  </r>
  <r>
    <s v="E069"/>
    <s v="Mrs."/>
    <s v="Sean"/>
    <s v="Perry"/>
    <d v="1951-02-16T00:00:00"/>
    <s v="Single"/>
    <s v="Male"/>
    <s v="ucampos@salazar.com"/>
    <n v="54365.3"/>
    <n v="0"/>
    <x v="0"/>
    <s v="Psychiatric nurse"/>
    <b v="1"/>
    <n v="43"/>
    <s v="Inactive"/>
  </r>
  <r>
    <s v="E070"/>
    <s v="Mrs."/>
    <s v="Amy"/>
    <s v="Jackson"/>
    <d v="1967-10-14T00:00:00"/>
    <s v="Single"/>
    <s v="Other"/>
    <s v="elizabethhanson@adams.com"/>
    <n v="42620.6"/>
    <n v="1"/>
    <x v="0"/>
    <s v="Secretary, company"/>
    <b v="1"/>
    <n v="68"/>
    <s v="Active"/>
  </r>
  <r>
    <s v="E071"/>
    <s v="Mr."/>
    <s v="Rhonda"/>
    <s v="Hernandez"/>
    <d v="1944-03-06T00:00:00"/>
    <s v="Divorced"/>
    <s v="Female"/>
    <s v="tcastaneda@strong.com"/>
    <n v="54686.5"/>
    <n v="3"/>
    <x v="3"/>
    <s v="Translator"/>
    <b v="0"/>
    <n v="72"/>
    <s v="Inactive"/>
  </r>
  <r>
    <s v="E072"/>
    <s v="Mx."/>
    <s v="Kevin"/>
    <s v="Ferguson"/>
    <d v="1992-11-14T00:00:00"/>
    <s v="Married"/>
    <s v="Female"/>
    <s v="shelly00@blackburn.net"/>
    <n v="26860.9"/>
    <n v="2"/>
    <x v="1"/>
    <s v="Horticulturist, commercial"/>
    <b v="0"/>
    <n v="46"/>
    <s v="Active"/>
  </r>
  <r>
    <s v="E073"/>
    <s v="Mx."/>
    <s v="Anna"/>
    <s v="Steele"/>
    <d v="1964-01-13T00:00:00"/>
    <s v="Divorced"/>
    <s v="Other"/>
    <s v="csanchez@gmail.com"/>
    <n v="46426.6"/>
    <n v="5"/>
    <x v="3"/>
    <s v="Animal technologist"/>
    <b v="0"/>
    <n v="44"/>
    <s v="Active"/>
  </r>
  <r>
    <s v="E074"/>
    <s v="Mx."/>
    <s v="Ryan"/>
    <s v="Buck"/>
    <d v="1953-06-24T00:00:00"/>
    <s v="Widowed"/>
    <s v="Other"/>
    <s v="nsanchez@barber.org"/>
    <n v="82760.7"/>
    <n v="0"/>
    <x v="4"/>
    <s v="Radiation protection practitioner"/>
    <b v="1"/>
    <n v="39"/>
    <s v="Inactive"/>
  </r>
  <r>
    <s v="E075"/>
    <s v="Mr."/>
    <s v="Deborah"/>
    <s v="Jackson"/>
    <d v="1996-02-07T00:00:00"/>
    <s v="Divorced"/>
    <s v="Other"/>
    <s v="smithjeffrey@hotmail.com"/>
    <n v="85959.5"/>
    <n v="0"/>
    <x v="3"/>
    <s v="Lexicographer"/>
    <b v="1"/>
    <n v="87"/>
    <s v="Inactive"/>
  </r>
  <r>
    <s v="E076"/>
    <s v="Dr."/>
    <s v="Rachel"/>
    <s v="Savage"/>
    <d v="1998-11-26T00:00:00"/>
    <s v="Single"/>
    <s v="Female"/>
    <s v="williamsheidi@yahoo.com"/>
    <n v="44983.4"/>
    <n v="1"/>
    <x v="2"/>
    <s v="Land"/>
    <b v="0"/>
    <n v="55"/>
    <s v="Active"/>
  </r>
  <r>
    <s v="E077"/>
    <s v="Misc."/>
    <s v="Nicole"/>
    <s v="Brown"/>
    <d v="1995-07-22T00:00:00"/>
    <s v="Widowed"/>
    <s v="Female"/>
    <s v="pkelly@yahoo.com"/>
    <n v="86477.6"/>
    <n v="0"/>
    <x v="2"/>
    <s v="Therapist, speech and language"/>
    <b v="0"/>
    <n v="47"/>
    <s v="Inactive"/>
  </r>
  <r>
    <s v="E078"/>
    <s v="Dr."/>
    <s v="David"/>
    <s v="Smith"/>
    <d v="2004-08-09T00:00:00"/>
    <s v="Single"/>
    <s v="Male"/>
    <s v="taylormelissa@ortiz.com"/>
    <n v="65029.8"/>
    <n v="4"/>
    <x v="4"/>
    <s v="Solicitor"/>
    <b v="0"/>
    <n v="38"/>
    <s v="Inactive"/>
  </r>
  <r>
    <s v="E079"/>
    <s v="Misc."/>
    <s v="Jacob"/>
    <s v="Davis"/>
    <d v="1959-04-16T00:00:00"/>
    <s v="Divorced"/>
    <s v="Female"/>
    <s v="victoriafrench@gmail.com"/>
    <n v="48654.1"/>
    <n v="1"/>
    <x v="2"/>
    <s v="Veterinary surgeon"/>
    <b v="0"/>
    <n v="85"/>
    <s v="Active"/>
  </r>
  <r>
    <s v="E080"/>
    <s v="Mrs."/>
    <s v="Ian"/>
    <s v="Howard"/>
    <d v="1961-05-22T00:00:00"/>
    <s v="Married"/>
    <s v="Other"/>
    <s v="amykidd@gmail.com"/>
    <n v="79582.8"/>
    <n v="0"/>
    <x v="2"/>
    <s v="Social worker"/>
    <b v="0"/>
    <n v="71"/>
    <s v="Active"/>
  </r>
  <r>
    <s v="E081"/>
    <s v="Mx."/>
    <s v="Brittany"/>
    <s v="Hancock"/>
    <d v="1976-08-27T00:00:00"/>
    <s v="Single"/>
    <s v="Other"/>
    <s v="samuelcabrera@howell-navarro.com"/>
    <n v="106445.9"/>
    <n v="5"/>
    <x v="0"/>
    <s v="Theatre director"/>
    <b v="1"/>
    <n v="36"/>
    <s v="Inactive"/>
  </r>
  <r>
    <s v="E082"/>
    <s v="Mx."/>
    <s v="David"/>
    <s v="Brown"/>
    <d v="1966-08-25T00:00:00"/>
    <s v="Single"/>
    <s v="Female"/>
    <s v="huangrandall@hotmail.com"/>
    <n v="37031.5"/>
    <n v="1"/>
    <x v="2"/>
    <s v="Programmer, multimedia"/>
    <b v="0"/>
    <n v="85"/>
    <s v="Inactive"/>
  </r>
  <r>
    <s v="E083"/>
    <s v="Mx."/>
    <s v="Leslie"/>
    <s v="Reed"/>
    <d v="1972-07-11T00:00:00"/>
    <s v="Widowed"/>
    <s v="Male"/>
    <s v="nmichael@hotmail.com"/>
    <n v="16121.6"/>
    <n v="2"/>
    <x v="2"/>
    <s v="Arts development officer"/>
    <b v="1"/>
    <n v="56"/>
    <s v="Active"/>
  </r>
  <r>
    <s v="E084"/>
    <s v="Mx."/>
    <s v="William"/>
    <s v="Sweeney"/>
    <d v="1981-12-19T00:00:00"/>
    <s v="Single"/>
    <s v="Other"/>
    <s v="lisa72@ford-cervantes.com"/>
    <n v="59056.800000000003"/>
    <n v="1"/>
    <x v="2"/>
    <s v="Audiological scientist"/>
    <b v="0"/>
    <n v="88"/>
    <s v="Active"/>
  </r>
  <r>
    <s v="E085"/>
    <s v="Mrs."/>
    <s v="Daniel"/>
    <s v="Travis"/>
    <d v="1976-02-13T00:00:00"/>
    <s v="Married"/>
    <s v="Female"/>
    <s v="john36@hotmail.com"/>
    <n v="80535.399999999994"/>
    <n v="1"/>
    <x v="1"/>
    <s v="Teacher, music"/>
    <b v="0"/>
    <n v="51"/>
    <s v="Inactive"/>
  </r>
  <r>
    <s v="E086"/>
    <s v="Mrs."/>
    <s v="Laurie"/>
    <s v="Velez"/>
    <d v="1948-07-18T00:00:00"/>
    <s v="Single"/>
    <s v="Male"/>
    <s v="brooke83@welch.net"/>
    <n v="55227.7"/>
    <n v="4"/>
    <x v="1"/>
    <s v="Amenity horticulturist"/>
    <b v="1"/>
    <n v="59"/>
    <s v="Inactive"/>
  </r>
  <r>
    <s v="E087"/>
    <s v="Mr."/>
    <s v="Manuel"/>
    <s v="Byrd"/>
    <d v="1948-07-31T00:00:00"/>
    <s v="Widowed"/>
    <s v="Male"/>
    <s v="astevens@franklin.org"/>
    <n v="49926.8"/>
    <n v="4"/>
    <x v="4"/>
    <s v="Hotel manager"/>
    <b v="1"/>
    <n v="84"/>
    <s v="Active"/>
  </r>
  <r>
    <s v="E088"/>
    <s v="Mr."/>
    <s v="Michael"/>
    <s v="Robinson"/>
    <d v="1989-03-21T00:00:00"/>
    <s v="Single"/>
    <s v="Male"/>
    <s v="perryscott@hotmail.com"/>
    <n v="46497"/>
    <n v="0"/>
    <x v="2"/>
    <s v="Development worker, international aid"/>
    <b v="0"/>
    <n v="83"/>
    <s v="Active"/>
  </r>
  <r>
    <s v="E089"/>
    <s v="Mrs."/>
    <s v="Albert"/>
    <s v="Johnson"/>
    <d v="1966-09-05T00:00:00"/>
    <s v="Single"/>
    <s v="Male"/>
    <s v="bryantmargaret@hood-williams.net"/>
    <n v="82946.600000000006"/>
    <n v="0"/>
    <x v="3"/>
    <s v="Surveyor, rural practice"/>
    <b v="1"/>
    <n v="77"/>
    <s v="Active"/>
  </r>
  <r>
    <s v="E090"/>
    <s v="Mr."/>
    <s v="Jaclyn"/>
    <s v="Mcdaniel"/>
    <d v="1934-01-05T00:00:00"/>
    <s v="Single"/>
    <s v="Female"/>
    <s v="michaelgibson@fuller.org"/>
    <n v="108903.3"/>
    <n v="2"/>
    <x v="1"/>
    <s v="Accountant, chartered management"/>
    <b v="0"/>
    <n v="31"/>
    <s v="Inactive"/>
  </r>
  <r>
    <s v="E091"/>
    <s v="Mr."/>
    <s v="Paul"/>
    <s v="Murphy"/>
    <d v="1984-12-19T00:00:00"/>
    <s v="Married"/>
    <s v="Other"/>
    <s v="hayley62@hogan-wolf.biz"/>
    <n v="39013.699999999997"/>
    <n v="2"/>
    <x v="1"/>
    <s v="Horticultural consultant"/>
    <b v="1"/>
    <n v="22"/>
    <s v="Active"/>
  </r>
  <r>
    <s v="E092"/>
    <s v="Mr."/>
    <s v="Jose"/>
    <s v="Mills"/>
    <d v="1942-05-26T00:00:00"/>
    <s v="Widowed"/>
    <s v="Male"/>
    <s v="thomasrebecca@stephens-stephens.com"/>
    <n v="93239.3"/>
    <n v="2"/>
    <x v="3"/>
    <s v="Product/process development scientist"/>
    <b v="0"/>
    <n v="89"/>
    <s v="Active"/>
  </r>
  <r>
    <s v="E093"/>
    <s v="Mr."/>
    <s v="Mercedes"/>
    <s v="Rodriguez"/>
    <d v="1940-12-28T00:00:00"/>
    <s v="Single"/>
    <s v="Male"/>
    <s v="oconnoranita@blackwell.org"/>
    <n v="36439.699999999997"/>
    <n v="4"/>
    <x v="4"/>
    <s v="Water quality scientist"/>
    <b v="0"/>
    <n v="23"/>
    <s v="Active"/>
  </r>
  <r>
    <s v="E094"/>
    <s v="Mr."/>
    <s v="Christina"/>
    <s v="Mason"/>
    <d v="1956-07-12T00:00:00"/>
    <s v="Divorced"/>
    <s v="Other"/>
    <s v="marcdavis@walker-garcia.com"/>
    <n v="94241.4"/>
    <n v="5"/>
    <x v="3"/>
    <s v="Operational investment banker"/>
    <b v="0"/>
    <n v="48"/>
    <s v="Active"/>
  </r>
  <r>
    <s v="E095"/>
    <s v="Miss"/>
    <s v="Carlos"/>
    <s v="Stevens"/>
    <d v="1961-09-02T00:00:00"/>
    <s v="Divorced"/>
    <s v="Female"/>
    <s v="crhodes@jones.com"/>
    <n v="78417.899999999994"/>
    <n v="1"/>
    <x v="4"/>
    <s v="Commissioning editor"/>
    <b v="1"/>
    <n v="29"/>
    <s v="Active"/>
  </r>
  <r>
    <s v="E096"/>
    <s v="Ms."/>
    <s v="Grace"/>
    <s v="Cox"/>
    <d v="2000-05-11T00:00:00"/>
    <s v="Widowed"/>
    <s v="Other"/>
    <s v="solismegan@gmail.com"/>
    <n v="86686.6"/>
    <n v="4"/>
    <x v="2"/>
    <s v="Teacher, music"/>
    <b v="0"/>
    <n v="77"/>
    <s v="Active"/>
  </r>
  <r>
    <s v="E097"/>
    <s v="Mr."/>
    <s v="Jay"/>
    <s v="Jackson"/>
    <d v="1996-05-07T00:00:00"/>
    <s v="Divorced"/>
    <s v="Female"/>
    <s v="ycharles@yahoo.com"/>
    <n v="97601.9"/>
    <n v="4"/>
    <x v="2"/>
    <s v="Cytogeneticist"/>
    <b v="0"/>
    <n v="26"/>
    <s v="Inactive"/>
  </r>
  <r>
    <s v="E098"/>
    <s v="Mr."/>
    <s v="Krista"/>
    <s v="Roy"/>
    <d v="1956-04-01T00:00:00"/>
    <s v="Married"/>
    <s v="Other"/>
    <s v="alexis92@rodgers.com"/>
    <n v="24391.4"/>
    <n v="1"/>
    <x v="0"/>
    <s v="Structural engineer"/>
    <b v="0"/>
    <n v="18"/>
    <s v="Inactive"/>
  </r>
  <r>
    <s v="E099"/>
    <s v="Mrs."/>
    <s v="Jeffrey"/>
    <s v="Ross"/>
    <d v="1991-06-24T00:00:00"/>
    <s v="Widowed"/>
    <s v="Female"/>
    <s v="zjohnson@gmail.com"/>
    <n v="32793.199999999997"/>
    <n v="2"/>
    <x v="0"/>
    <s v="Ergonomist"/>
    <b v="1"/>
    <n v="90"/>
    <s v="Inactive"/>
  </r>
  <r>
    <s v="E100"/>
    <s v="Mrs."/>
    <s v="Natasha"/>
    <s v="Scott"/>
    <d v="1987-03-26T00:00:00"/>
    <s v="Married"/>
    <s v="Other"/>
    <s v="lopezsamantha@hotmail.com"/>
    <n v="95155.5"/>
    <n v="3"/>
    <x v="4"/>
    <s v="Advertising art director"/>
    <b v="0"/>
    <n v="75"/>
    <s v="Inactive"/>
  </r>
  <r>
    <m/>
    <m/>
    <m/>
    <m/>
    <m/>
    <m/>
    <m/>
    <m/>
    <m/>
    <m/>
    <x v="5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>
  <location ref="D3:E8" firstHeaderRow="1" firstDataRow="1" firstDataCol="1"/>
  <pivotFields count="5">
    <pivotField showAll="0">
      <items count="20">
        <item x="2"/>
        <item x="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t="default"/>
      </items>
    </pivotField>
    <pivotField showAll="0">
      <items count="5">
        <item x="0"/>
        <item x="3"/>
        <item x="1"/>
        <item x="2"/>
        <item t="default"/>
      </items>
    </pivotField>
    <pivotField axis="axisRow" showAll="0">
      <items count="9">
        <item x="3"/>
        <item x="4"/>
        <item x="1"/>
        <item x="5"/>
        <item x="6"/>
        <item x="7"/>
        <item x="0"/>
        <item x="2"/>
        <item t="default"/>
      </items>
    </pivotField>
    <pivotField dataField="1" showAll="0"/>
    <pivotField axis="axisRow" showAll="0">
      <items count="5">
        <item h="1" x="0"/>
        <item h="1" x="3"/>
        <item x="1"/>
        <item h="1" x="2"/>
        <item t="default"/>
      </items>
    </pivotField>
  </pivotFields>
  <rowFields count="2">
    <field x="4"/>
    <field x="2"/>
  </rowFields>
  <rowItems count="5">
    <i>
      <x v="2"/>
    </i>
    <i r="1">
      <x v="1"/>
    </i>
    <i r="1">
      <x v="3"/>
    </i>
    <i r="1">
      <x v="7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colGrandTotals="0" indent="0" outline="1" outlineData="1" showDrill="1" multipleFieldFilters="0">
  <location ref="A3:B8" firstHeaderRow="1" firstDataRow="1" firstDataCol="1"/>
  <pivotFields count="5">
    <pivotField showAll="0">
      <items count="20">
        <item x="2"/>
        <item x="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showAll="0">
      <items count="9">
        <item x="3"/>
        <item x="4"/>
        <item x="1"/>
        <item x="5"/>
        <item x="6"/>
        <item x="7"/>
        <item x="0"/>
        <item x="2"/>
        <item t="default"/>
      </items>
    </pivotField>
    <pivotField dataField="1" showAll="0"/>
    <pivotField showAll="0">
      <items count="5">
        <item x="0"/>
        <item x="3"/>
        <item x="1"/>
        <item x="2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mount" fld="3" baseField="0" baseItem="0"/>
  </dataFields>
  <pivotTableStyleInfo name="PivotStyleMedium10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15">
  <location ref="A3:E9" firstHeaderRow="1" firstDataRow="2" firstDataCol="1"/>
  <pivotFields count="15">
    <pivotField showAll="0"/>
    <pivotField showAll="0">
      <items count="9">
        <item x="3"/>
        <item x="6"/>
        <item x="2"/>
        <item x="7"/>
        <item x="0"/>
        <item x="4"/>
        <item x="5"/>
        <item x="1"/>
        <item t="default"/>
      </items>
    </pivotField>
    <pivotField showAll="0">
      <items count="86">
        <item x="39"/>
        <item x="73"/>
        <item x="59"/>
        <item x="28"/>
        <item x="7"/>
        <item x="21"/>
        <item x="62"/>
        <item x="42"/>
        <item x="24"/>
        <item x="48"/>
        <item x="69"/>
        <item x="29"/>
        <item x="13"/>
        <item x="79"/>
        <item x="54"/>
        <item x="78"/>
        <item x="12"/>
        <item x="52"/>
        <item x="36"/>
        <item x="14"/>
        <item x="67"/>
        <item x="47"/>
        <item x="64"/>
        <item x="6"/>
        <item x="10"/>
        <item x="33"/>
        <item x="2"/>
        <item x="80"/>
        <item x="68"/>
        <item x="56"/>
        <item x="74"/>
        <item x="55"/>
        <item x="11"/>
        <item x="20"/>
        <item x="44"/>
        <item x="81"/>
        <item x="83"/>
        <item x="3"/>
        <item x="17"/>
        <item x="43"/>
        <item x="9"/>
        <item x="76"/>
        <item x="41"/>
        <item x="23"/>
        <item x="50"/>
        <item x="27"/>
        <item x="1"/>
        <item x="61"/>
        <item x="82"/>
        <item x="16"/>
        <item x="18"/>
        <item x="51"/>
        <item x="70"/>
        <item x="26"/>
        <item x="72"/>
        <item x="25"/>
        <item x="49"/>
        <item x="45"/>
        <item x="77"/>
        <item x="5"/>
        <item x="46"/>
        <item x="8"/>
        <item x="84"/>
        <item x="0"/>
        <item x="66"/>
        <item x="22"/>
        <item x="75"/>
        <item x="65"/>
        <item x="60"/>
        <item x="63"/>
        <item x="35"/>
        <item x="58"/>
        <item x="38"/>
        <item x="30"/>
        <item x="53"/>
        <item x="40"/>
        <item x="4"/>
        <item x="57"/>
        <item x="37"/>
        <item x="15"/>
        <item x="34"/>
        <item x="19"/>
        <item x="71"/>
        <item x="32"/>
        <item x="31"/>
        <item t="default"/>
      </items>
    </pivotField>
    <pivotField showAll="0">
      <items count="84">
        <item x="2"/>
        <item x="29"/>
        <item x="12"/>
        <item x="20"/>
        <item x="36"/>
        <item x="4"/>
        <item x="65"/>
        <item x="34"/>
        <item x="42"/>
        <item x="51"/>
        <item x="17"/>
        <item x="9"/>
        <item x="79"/>
        <item x="1"/>
        <item x="57"/>
        <item x="31"/>
        <item x="32"/>
        <item x="63"/>
        <item x="15"/>
        <item x="16"/>
        <item x="33"/>
        <item x="40"/>
        <item x="38"/>
        <item x="48"/>
        <item x="27"/>
        <item x="50"/>
        <item x="6"/>
        <item x="26"/>
        <item x="69"/>
        <item x="62"/>
        <item x="68"/>
        <item x="35"/>
        <item x="39"/>
        <item x="61"/>
        <item x="47"/>
        <item x="44"/>
        <item x="37"/>
        <item x="25"/>
        <item x="56"/>
        <item x="8"/>
        <item x="55"/>
        <item x="22"/>
        <item x="74"/>
        <item x="21"/>
        <item x="49"/>
        <item x="30"/>
        <item x="76"/>
        <item x="45"/>
        <item x="46"/>
        <item x="75"/>
        <item x="41"/>
        <item x="19"/>
        <item x="13"/>
        <item x="60"/>
        <item x="23"/>
        <item x="10"/>
        <item x="53"/>
        <item x="3"/>
        <item x="73"/>
        <item x="77"/>
        <item x="81"/>
        <item x="80"/>
        <item x="24"/>
        <item x="52"/>
        <item x="43"/>
        <item x="66"/>
        <item x="58"/>
        <item x="82"/>
        <item x="67"/>
        <item x="28"/>
        <item x="0"/>
        <item x="64"/>
        <item x="78"/>
        <item x="14"/>
        <item x="18"/>
        <item x="70"/>
        <item x="5"/>
        <item x="71"/>
        <item x="72"/>
        <item x="11"/>
        <item x="54"/>
        <item x="59"/>
        <item x="7"/>
        <item t="default"/>
      </items>
    </pivotField>
    <pivotField numFmtId="178" showAll="0"/>
    <pivotField axis="axisRow" showAll="0">
      <items count="5">
        <item x="0"/>
        <item x="2"/>
        <item x="3"/>
        <item x="1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/>
    <pivotField dataField="1" showAll="0"/>
    <pivotField showAll="0"/>
    <pivotField showAll="0">
      <items count="6">
        <item x="4"/>
        <item x="3"/>
        <item x="1"/>
        <item x="2"/>
        <item x="0"/>
        <item t="default"/>
      </items>
    </pivotField>
    <pivotField showAll="0">
      <items count="95">
        <item x="85"/>
        <item x="38"/>
        <item x="64"/>
        <item x="26"/>
        <item x="81"/>
        <item x="24"/>
        <item x="6"/>
        <item x="29"/>
        <item x="48"/>
        <item x="9"/>
        <item x="79"/>
        <item x="5"/>
        <item x="44"/>
        <item x="61"/>
        <item x="50"/>
        <item x="43"/>
        <item x="55"/>
        <item x="12"/>
        <item x="31"/>
        <item x="90"/>
        <item x="8"/>
        <item x="1"/>
        <item x="42"/>
        <item x="91"/>
        <item x="16"/>
        <item x="83"/>
        <item x="33"/>
        <item x="30"/>
        <item x="65"/>
        <item x="93"/>
        <item x="57"/>
        <item x="53"/>
        <item x="39"/>
        <item x="46"/>
        <item x="54"/>
        <item x="36"/>
        <item x="45"/>
        <item x="20"/>
        <item x="86"/>
        <item x="69"/>
        <item x="82"/>
        <item x="52"/>
        <item x="4"/>
        <item x="51"/>
        <item x="7"/>
        <item x="14"/>
        <item x="72"/>
        <item x="27"/>
        <item x="71"/>
        <item x="3"/>
        <item x="60"/>
        <item x="62"/>
        <item x="34"/>
        <item x="2"/>
        <item x="19"/>
        <item x="40"/>
        <item x="89"/>
        <item x="17"/>
        <item x="56"/>
        <item x="63"/>
        <item x="11"/>
        <item x="59"/>
        <item x="87"/>
        <item x="13"/>
        <item x="78"/>
        <item x="66"/>
        <item x="70"/>
        <item x="23"/>
        <item x="49"/>
        <item x="10"/>
        <item x="35"/>
        <item x="32"/>
        <item x="28"/>
        <item x="67"/>
        <item x="76"/>
        <item x="74"/>
        <item x="92"/>
        <item x="21"/>
        <item x="22"/>
        <item x="18"/>
        <item x="84"/>
        <item x="25"/>
        <item x="47"/>
        <item x="37"/>
        <item x="80"/>
        <item x="41"/>
        <item x="77"/>
        <item x="73"/>
        <item x="58"/>
        <item x="68"/>
        <item x="15"/>
        <item x="75"/>
        <item x="0"/>
        <item x="88"/>
        <item t="default"/>
      </items>
    </pivotField>
    <pivotField showAll="0">
      <items count="3">
        <item x="0"/>
        <item x="1"/>
        <item t="default"/>
      </items>
    </pivotField>
    <pivotField showAll="0">
      <items count="57">
        <item x="45"/>
        <item x="21"/>
        <item x="29"/>
        <item x="7"/>
        <item x="42"/>
        <item x="9"/>
        <item x="2"/>
        <item x="32"/>
        <item x="19"/>
        <item x="37"/>
        <item x="54"/>
        <item x="6"/>
        <item x="22"/>
        <item x="24"/>
        <item x="52"/>
        <item x="31"/>
        <item x="35"/>
        <item x="1"/>
        <item x="39"/>
        <item x="34"/>
        <item x="43"/>
        <item x="49"/>
        <item x="4"/>
        <item x="51"/>
        <item x="16"/>
        <item x="15"/>
        <item x="3"/>
        <item x="25"/>
        <item x="23"/>
        <item x="47"/>
        <item x="41"/>
        <item x="50"/>
        <item x="5"/>
        <item x="36"/>
        <item x="18"/>
        <item x="27"/>
        <item x="20"/>
        <item x="14"/>
        <item x="10"/>
        <item x="28"/>
        <item x="8"/>
        <item x="48"/>
        <item x="55"/>
        <item x="26"/>
        <item x="53"/>
        <item x="30"/>
        <item x="17"/>
        <item x="44"/>
        <item x="0"/>
        <item x="11"/>
        <item x="33"/>
        <item x="12"/>
        <item x="13"/>
        <item x="38"/>
        <item x="46"/>
        <item x="40"/>
        <item t="default"/>
      </items>
    </pivotField>
    <pivotField showAll="0">
      <items count="3">
        <item h="1" x="1"/>
        <item x="0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AnnualIncome" fld="8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2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32">
  <location ref="A3:B10" firstHeaderRow="1" firstDataRow="1" firstDataCol="1"/>
  <pivotFields count="1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3"/>
        <item x="1"/>
        <item x="2"/>
        <item x="0"/>
        <item x="5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ustomer ID 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>
  <queryTableRefresh preserveSortFilterLayout="1" nextId="9">
    <queryTableFields count="8">
      <queryTableField id="1" name="Date" tableColumnId="1"/>
      <queryTableField id="2" name="Product" tableColumnId="2"/>
      <queryTableField id="3" name="Category" tableColumnId="3"/>
      <queryTableField id="4" name="Sales Amount" tableColumnId="4"/>
      <queryTableField id="5" name="Quantity Sold" tableColumnId="5"/>
      <queryTableField id="6" name="Year" tableColumnId="6"/>
      <queryTableField id="7" name="Age" tableColumnId="7"/>
      <queryTableField id="8" name="Status" tableColumnId="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Payment_Mode" sourceName="Payment Mode">
  <pivotTables>
    <pivotTable tabId="2" name="PivotTable5"/>
  </pivotTables>
  <data>
    <tabular pivotCacheId="1">
      <items count="4">
        <i x="0" s="0"/>
        <i x="3" s="0"/>
        <i x="1" s="1"/>
        <i x="2" s="0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ayment Mode" cache="Slicer_Payment_Mode" caption="Payment Mode" rowHeight="247650"/>
</slicer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e3" displayName="Table3" ref="D5:H26" totalsRowShown="0">
  <sortState ref="D5:H26" caseSensitive="1">
    <sortCondition ref="E6:E14"/>
    <sortCondition ref="G6:G14"/>
  </sortState>
  <tableColumns count="5">
    <tableColumn id="1" name="Date" dataDxfId="0"/>
    <tableColumn id="2" name="Category" dataDxfId="1"/>
    <tableColumn id="3" name="Sub-category" dataDxfId="2"/>
    <tableColumn id="4" name="Amount" dataDxfId="3"/>
    <tableColumn id="5" name="Payment Mod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J17:J27" totalsRowShown="0">
  <autoFilter xmlns:etc="http://www.wps.cn/officeDocument/2017/etCustomData" ref="J17:J27" etc:filterBottomFollowUsedRange="0"/>
  <sortState ref="J17:J27">
    <sortCondition ref="J17:J27" descending="1"/>
  </sortState>
  <tableColumns count="1">
    <tableColumn id="1" name="Date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D41:G48" totalsRowShown="0">
  <autoFilter xmlns:etc="http://www.wps.cn/officeDocument/2017/etCustomData" ref="D41:G48" etc:filterBottomFollowUsedRange="0"/>
  <tableColumns count="4">
    <tableColumn id="1" name="Date" dataDxfId="6"/>
    <tableColumn id="2" name="Text" dataDxfId="7"/>
    <tableColumn id="3" name="Number" dataDxfId="8"/>
    <tableColumn id="4" name="Option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Y15:AB55" totalsRowShown="0">
  <autoFilter xmlns:etc="http://www.wps.cn/officeDocument/2017/etCustomData" ref="Y15:AB55" etc:filterBottomFollowUsedRange="0"/>
  <tableColumns count="4">
    <tableColumn id="1" name="Employee ID" dataDxfId="10"/>
    <tableColumn id="2" name="Name" dataDxfId="11"/>
    <tableColumn id="3" name="Department ID" dataDxfId="12"/>
    <tableColumn id="4" name="Salary" dataDxfId="13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6" name="Table37" displayName="Table37" ref="N43:R64" totalsRowShown="0">
  <sortState ref="N43:R64" caseSensitive="1">
    <sortCondition ref="Q44:Q64"/>
  </sortState>
  <tableColumns count="5">
    <tableColumn id="1" name="Date" dataDxfId="14"/>
    <tableColumn id="2" name="Category" dataDxfId="15"/>
    <tableColumn id="3" name="Sub-category" dataDxfId="16"/>
    <tableColumn id="4" name="Amount" dataDxfId="17"/>
    <tableColumn id="5" name="Payment Mode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38" displayName="Table38" ref="BP7:BT28" totalsRowShown="0">
  <sortState ref="BP7:BT28" caseSensitive="1">
    <sortCondition ref="BQ6:BQ14"/>
    <sortCondition ref="BS6:BS14"/>
  </sortState>
  <tableColumns count="5">
    <tableColumn id="1" name="Date" dataDxfId="19"/>
    <tableColumn id="2" name="Category" dataDxfId="20"/>
    <tableColumn id="3" name="Sub-category" dataDxfId="21"/>
    <tableColumn id="4" name="Amount" dataDxfId="22"/>
    <tableColumn id="5" name="Payment Mode" dataDxfId="2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O101" totalsRowShown="0">
  <autoFilter xmlns:etc="http://www.wps.cn/officeDocument/2017/etCustomData" ref="A1:O101" etc:filterBottomFollowUsedRange="0"/>
  <tableColumns count="15">
    <tableColumn id="16" name="Customer ID " dataDxfId="30"/>
    <tableColumn id="2" name="Prefix" dataDxfId="31"/>
    <tableColumn id="3" name="FirstName" dataDxfId="32"/>
    <tableColumn id="4" name="LastName" dataDxfId="33"/>
    <tableColumn id="5" name="BirthDate" dataDxfId="34"/>
    <tableColumn id="6" name="MaritalStatus" dataDxfId="35"/>
    <tableColumn id="7" name="Gender" dataDxfId="36"/>
    <tableColumn id="8" name="EmailAddress" dataDxfId="37"/>
    <tableColumn id="9" name="AnnualIncome" dataDxfId="38"/>
    <tableColumn id="10" name="TotalChildren" dataDxfId="39"/>
    <tableColumn id="11" name="EducationLevel" dataDxfId="40"/>
    <tableColumn id="12" name="Occupation" dataDxfId="41"/>
    <tableColumn id="13" name="HomeOwner" dataDxfId="42"/>
    <tableColumn id="14" name="Age" dataDxfId="43"/>
    <tableColumn id="15" name="Status" dataDxfId="44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5" name="sales_data" displayName="sales_data" ref="A1:H13" tableType="queryTable" totalsRowShown="0">
  <autoFilter xmlns:etc="http://www.wps.cn/officeDocument/2017/etCustomData" ref="A1:H13" etc:filterBottomFollowUsedRange="0"/>
  <tableColumns count="8">
    <tableColumn id="1" name="Date" uniqueName="1" queryTableFieldId="1" dataDxfId="45"/>
    <tableColumn id="2" name="Product" uniqueName="2" queryTableFieldId="2" dataDxfId="46"/>
    <tableColumn id="3" name="Category" uniqueName="3" queryTableFieldId="3" dataDxfId="47"/>
    <tableColumn id="4" name="Sales Amount" uniqueName="4" queryTableFieldId="4"/>
    <tableColumn id="5" name="Quantity Sold" uniqueName="5" queryTableFieldId="5"/>
    <tableColumn id="6" name="Year" uniqueName="6" queryTableFieldId="6"/>
    <tableColumn id="7" name="Age" uniqueName="7" queryTableFieldId="7"/>
    <tableColumn id="8" name="Status" uniqueName="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microsoft.com/office/2007/relationships/slicer" Target="../slicers/slicer1.xml"/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table" Target="../tables/table4.xml"/><Relationship Id="rId8" Type="http://schemas.openxmlformats.org/officeDocument/2006/relationships/table" Target="../tables/table3.xml"/><Relationship Id="rId7" Type="http://schemas.openxmlformats.org/officeDocument/2006/relationships/table" Target="../tables/table2.xml"/><Relationship Id="rId6" Type="http://schemas.openxmlformats.org/officeDocument/2006/relationships/table" Target="../tables/table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1" Type="http://schemas.openxmlformats.org/officeDocument/2006/relationships/table" Target="../tables/table6.xml"/><Relationship Id="rId10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8"/>
  <sheetViews>
    <sheetView zoomScale="143" zoomScaleNormal="143" workbookViewId="0">
      <selection activeCell="C12" sqref="C12"/>
    </sheetView>
  </sheetViews>
  <sheetFormatPr defaultColWidth="9" defaultRowHeight="14.4" outlineLevelRow="7" outlineLevelCol="4"/>
  <cols>
    <col min="1" max="1" width="12.3981481481481" customWidth="1"/>
    <col min="2" max="2" width="13.7037037037037" customWidth="1"/>
    <col min="4" max="4" width="11.3981481481481" customWidth="1"/>
    <col min="5" max="5" width="12.6018518518519" customWidth="1"/>
  </cols>
  <sheetData>
    <row r="3" spans="1:5">
      <c r="A3" t="s">
        <v>0</v>
      </c>
      <c r="B3" t="s">
        <v>1</v>
      </c>
      <c r="D3" t="s">
        <v>0</v>
      </c>
      <c r="E3" t="s">
        <v>1</v>
      </c>
    </row>
    <row r="4" spans="1:5">
      <c r="A4" s="6" t="s">
        <v>2</v>
      </c>
      <c r="B4" s="2">
        <v>96689</v>
      </c>
      <c r="D4" s="6" t="s">
        <v>3</v>
      </c>
      <c r="E4" s="2">
        <v>6814</v>
      </c>
    </row>
    <row r="5" spans="1:5">
      <c r="A5" s="6" t="s">
        <v>4</v>
      </c>
      <c r="B5" s="2">
        <v>5907</v>
      </c>
      <c r="D5" s="63" t="s">
        <v>5</v>
      </c>
      <c r="E5" s="2">
        <v>1920</v>
      </c>
    </row>
    <row r="6" spans="1:5">
      <c r="A6" s="6" t="s">
        <v>6</v>
      </c>
      <c r="B6" s="2">
        <v>24657</v>
      </c>
      <c r="D6" s="63" t="s">
        <v>7</v>
      </c>
      <c r="E6" s="2">
        <v>1987</v>
      </c>
    </row>
    <row r="7" spans="1:5">
      <c r="A7" s="6" t="s">
        <v>8</v>
      </c>
      <c r="B7" s="2">
        <v>29936</v>
      </c>
      <c r="D7" s="63" t="s">
        <v>9</v>
      </c>
      <c r="E7" s="2">
        <v>2907</v>
      </c>
    </row>
    <row r="8" spans="1:5">
      <c r="A8" s="6" t="s">
        <v>10</v>
      </c>
      <c r="B8" s="2">
        <v>157189</v>
      </c>
      <c r="D8" s="6" t="s">
        <v>10</v>
      </c>
      <c r="E8" s="2">
        <v>6814</v>
      </c>
    </row>
  </sheetData>
  <pageMargins left="0.7" right="0.7" top="0.75" bottom="0.75" header="0.3" footer="0.3"/>
  <headerFooter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T64"/>
  <sheetViews>
    <sheetView tabSelected="1" zoomScale="113" zoomScaleNormal="113" workbookViewId="0">
      <selection activeCell="Y16" sqref="Y16:Y28"/>
    </sheetView>
  </sheetViews>
  <sheetFormatPr defaultColWidth="9" defaultRowHeight="14.4"/>
  <cols>
    <col min="3" max="3" width="10.8981481481481" style="9" customWidth="1"/>
    <col min="4" max="4" width="15.7037037037037" style="9" customWidth="1"/>
    <col min="5" max="5" width="15.7962962962963" style="9" customWidth="1"/>
    <col min="6" max="6" width="13.2962962962963" style="10" customWidth="1"/>
    <col min="7" max="7" width="12.2037037037037" style="9" customWidth="1"/>
    <col min="8" max="8" width="14.7962962962963" customWidth="1"/>
    <col min="9" max="9" width="10.6018518518519" customWidth="1"/>
    <col min="10" max="10" width="8.89814814814815" style="9"/>
    <col min="13" max="14" width="10.2962962962963" customWidth="1"/>
    <col min="15" max="15" width="12.8981481481481" customWidth="1"/>
    <col min="16" max="16" width="13.2962962962963" customWidth="1"/>
    <col min="17" max="17" width="11.6018518518519" customWidth="1"/>
    <col min="18" max="18" width="14.7962962962963" customWidth="1"/>
    <col min="25" max="25" width="13.2037037037037" customWidth="1"/>
    <col min="26" max="26" width="16.2962962962963" customWidth="1"/>
    <col min="27" max="27" width="15" customWidth="1"/>
    <col min="29" max="29" width="9.2962962962963" customWidth="1"/>
    <col min="30" max="30" width="14.2962962962963" customWidth="1"/>
    <col min="31" max="31" width="13.6018518518519" customWidth="1"/>
    <col min="34" max="34" width="12.2037037037037" customWidth="1"/>
    <col min="35" max="35" width="10.8981481481481" customWidth="1"/>
    <col min="38" max="38" width="13.1018518518519" customWidth="1"/>
    <col min="39" max="39" width="15.7962962962963" customWidth="1"/>
    <col min="40" max="40" width="14" customWidth="1"/>
    <col min="42" max="42" width="9.60185185185185" customWidth="1"/>
    <col min="46" max="46" width="14.2037037037037" customWidth="1"/>
    <col min="48" max="48" width="13.6018518518519" customWidth="1"/>
    <col min="50" max="50" width="10.2037037037037" customWidth="1"/>
    <col min="51" max="51" width="13.7037037037037" customWidth="1"/>
    <col min="56" max="56" width="10.8981481481481" customWidth="1"/>
    <col min="57" max="57" width="12.3981481481481" customWidth="1"/>
    <col min="63" max="63" width="12.7037037037037" customWidth="1"/>
    <col min="68" max="68" width="10.7962962962963" customWidth="1"/>
    <col min="69" max="69" width="9.2037037037037" customWidth="1"/>
    <col min="70" max="70" width="13.2962962962963" customWidth="1"/>
    <col min="71" max="71" width="8.2037037037037" customWidth="1"/>
    <col min="72" max="72" width="14.7962962962963" customWidth="1"/>
  </cols>
  <sheetData>
    <row r="1" spans="1:1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3:3">
      <c r="C3" s="9" t="s">
        <v>12</v>
      </c>
    </row>
    <row r="4" s="8" customFormat="1" ht="15.6" spans="10:10">
      <c r="J4" s="13"/>
    </row>
    <row r="5" ht="15.6" spans="4:40">
      <c r="D5" s="13" t="s">
        <v>13</v>
      </c>
      <c r="E5" s="13" t="s">
        <v>14</v>
      </c>
      <c r="F5" s="13" t="s">
        <v>15</v>
      </c>
      <c r="G5" s="14" t="s">
        <v>16</v>
      </c>
      <c r="H5" s="13" t="s">
        <v>17</v>
      </c>
      <c r="AC5" s="31" t="s">
        <v>18</v>
      </c>
      <c r="AD5" s="31" t="s">
        <v>19</v>
      </c>
      <c r="AE5" s="31" t="s">
        <v>20</v>
      </c>
      <c r="AF5" s="31" t="s">
        <v>21</v>
      </c>
      <c r="AG5" s="31" t="s">
        <v>22</v>
      </c>
      <c r="AH5" s="31" t="s">
        <v>13</v>
      </c>
      <c r="AI5" s="31" t="s">
        <v>23</v>
      </c>
      <c r="AJ5" s="31" t="s">
        <v>24</v>
      </c>
      <c r="AK5" s="31" t="s">
        <v>25</v>
      </c>
      <c r="AL5" s="31" t="s">
        <v>26</v>
      </c>
      <c r="AM5" s="31" t="s">
        <v>27</v>
      </c>
      <c r="AN5" s="31" t="s">
        <v>28</v>
      </c>
    </row>
    <row r="6" spans="4:40">
      <c r="D6" s="15" t="s">
        <v>29</v>
      </c>
      <c r="E6" s="9" t="s">
        <v>2</v>
      </c>
      <c r="F6" s="9" t="s">
        <v>30</v>
      </c>
      <c r="G6" s="16">
        <v>2109</v>
      </c>
      <c r="H6" s="17" t="s">
        <v>31</v>
      </c>
      <c r="AC6" s="1">
        <f ca="1">TODAY()</f>
        <v>45682</v>
      </c>
      <c r="AD6" s="32">
        <f ca="1">NOW()</f>
        <v>45682.0680555556</v>
      </c>
      <c r="AE6" s="33">
        <f ca="1">DAY(AD6)</f>
        <v>25</v>
      </c>
      <c r="AF6">
        <f ca="1">MONTH(AD6)</f>
        <v>1</v>
      </c>
      <c r="AG6">
        <f ca="1">YEAR(AD6)</f>
        <v>2025</v>
      </c>
      <c r="AI6">
        <f ca="1">HOUR(AD6)</f>
        <v>1</v>
      </c>
      <c r="AJ6">
        <f ca="1">MINUTE(AD6)</f>
        <v>38</v>
      </c>
      <c r="AK6">
        <f ca="1">SECOND(AD6)</f>
        <v>0</v>
      </c>
      <c r="AL6" s="1">
        <f ca="1">AC6+3</f>
        <v>45685</v>
      </c>
      <c r="AM6" s="1">
        <f ca="1">EDATE(AC6,3)</f>
        <v>45772</v>
      </c>
      <c r="AN6" s="1">
        <f ca="1">EDATE(AC6,3*12)</f>
        <v>46777</v>
      </c>
    </row>
    <row r="7" ht="15.6" spans="4:72">
      <c r="D7" s="15" t="s">
        <v>29</v>
      </c>
      <c r="E7" s="9" t="s">
        <v>2</v>
      </c>
      <c r="F7" s="9" t="s">
        <v>30</v>
      </c>
      <c r="G7" s="16">
        <v>7454</v>
      </c>
      <c r="H7" s="17" t="s">
        <v>31</v>
      </c>
      <c r="M7" s="23" t="s">
        <v>32</v>
      </c>
      <c r="N7" s="23" t="s">
        <v>33</v>
      </c>
      <c r="O7" s="23" t="s">
        <v>34</v>
      </c>
      <c r="P7" s="23" t="s">
        <v>35</v>
      </c>
      <c r="Q7" s="23" t="s">
        <v>36</v>
      </c>
      <c r="R7" s="23" t="s">
        <v>37</v>
      </c>
      <c r="S7" s="23" t="s">
        <v>38</v>
      </c>
      <c r="T7" s="23" t="s">
        <v>39</v>
      </c>
      <c r="U7" s="23" t="s">
        <v>40</v>
      </c>
      <c r="V7" s="23" t="s">
        <v>41</v>
      </c>
      <c r="W7" s="23" t="s">
        <v>42</v>
      </c>
      <c r="X7" s="23" t="s">
        <v>43</v>
      </c>
      <c r="Y7" s="23" t="s">
        <v>44</v>
      </c>
      <c r="Z7" s="23" t="s">
        <v>45</v>
      </c>
      <c r="AE7" s="33">
        <v>3</v>
      </c>
      <c r="AF7">
        <v>4</v>
      </c>
      <c r="AG7">
        <v>2022</v>
      </c>
      <c r="AH7" s="1">
        <f>DATE(AG7,AF7,AE7)</f>
        <v>44654</v>
      </c>
      <c r="BP7" s="13" t="s">
        <v>13</v>
      </c>
      <c r="BQ7" s="13" t="s">
        <v>14</v>
      </c>
      <c r="BR7" s="13" t="s">
        <v>15</v>
      </c>
      <c r="BS7" s="14" t="s">
        <v>16</v>
      </c>
      <c r="BT7" s="13" t="s">
        <v>17</v>
      </c>
    </row>
    <row r="8" spans="2:72">
      <c r="B8" s="3" t="s">
        <v>46</v>
      </c>
      <c r="D8" s="15">
        <v>45272</v>
      </c>
      <c r="E8" s="9" t="s">
        <v>2</v>
      </c>
      <c r="F8" s="9" t="s">
        <v>47</v>
      </c>
      <c r="G8" s="16">
        <v>23000</v>
      </c>
      <c r="H8" s="17" t="s">
        <v>31</v>
      </c>
      <c r="M8" s="3" t="s">
        <v>48</v>
      </c>
      <c r="N8" s="3" t="s">
        <v>49</v>
      </c>
      <c r="O8" s="3" t="str">
        <f>CONCATENATE(M8," ",N8)</f>
        <v>hoor bibi</v>
      </c>
      <c r="P8" s="3" t="str">
        <f>LOWER(O8)</f>
        <v>hoor bibi</v>
      </c>
      <c r="Q8" s="3" t="str">
        <f>UPPER(P8)</f>
        <v>HOOR BIBI</v>
      </c>
      <c r="R8" s="3" t="str">
        <f>PROPER(P8)</f>
        <v>Hoor Bibi</v>
      </c>
      <c r="S8" s="3">
        <f>LEN(R8)</f>
        <v>9</v>
      </c>
      <c r="T8" s="3" t="str">
        <f>LEFT(R8,3)</f>
        <v>Hoo</v>
      </c>
      <c r="U8" s="3" t="str">
        <f>RIGHT(R8)</f>
        <v>i</v>
      </c>
      <c r="V8" t="str">
        <f>MID(M8,2,3)</f>
        <v>oor</v>
      </c>
      <c r="W8">
        <f>FIND("o",R8,1)</f>
        <v>2</v>
      </c>
      <c r="X8">
        <f>SEARCH("O",R8)</f>
        <v>2</v>
      </c>
      <c r="Y8" t="str">
        <f>REPLACE(R8,2,2,"ee")</f>
        <v>Heer Bibi</v>
      </c>
      <c r="Z8" t="str">
        <f>SUBSTITUTE(R9,"i","ee")</f>
        <v>Haneef Khan</v>
      </c>
      <c r="BP8" s="15" t="s">
        <v>29</v>
      </c>
      <c r="BQ8" s="9" t="s">
        <v>2</v>
      </c>
      <c r="BR8" s="9" t="s">
        <v>30</v>
      </c>
      <c r="BS8" s="16">
        <v>2109</v>
      </c>
      <c r="BT8" s="17" t="s">
        <v>31</v>
      </c>
    </row>
    <row r="9" spans="2:72">
      <c r="B9" s="3"/>
      <c r="D9" s="15" t="s">
        <v>50</v>
      </c>
      <c r="E9" s="9" t="s">
        <v>6</v>
      </c>
      <c r="F9" s="9" t="s">
        <v>9</v>
      </c>
      <c r="G9" s="16">
        <v>920</v>
      </c>
      <c r="H9" s="18" t="s">
        <v>3</v>
      </c>
      <c r="M9" s="3" t="s">
        <v>51</v>
      </c>
      <c r="N9" s="3" t="s">
        <v>52</v>
      </c>
      <c r="O9" s="3" t="str">
        <f t="shared" ref="O9:O14" si="0">CONCATENATE(M9," ",N9)</f>
        <v>hanif khan</v>
      </c>
      <c r="P9" s="3" t="str">
        <f t="shared" ref="P9:P14" si="1">LOWER(O9)</f>
        <v>hanif khan</v>
      </c>
      <c r="Q9" s="3" t="str">
        <f t="shared" ref="Q9:Q14" si="2">UPPER(P9)</f>
        <v>HANIF KHAN</v>
      </c>
      <c r="R9" s="3" t="str">
        <f t="shared" ref="R9:R14" si="3">PROPER(P9)</f>
        <v>Hanif Khan</v>
      </c>
      <c r="S9" s="3">
        <f t="shared" ref="S9:S14" si="4">LEN(R9)</f>
        <v>10</v>
      </c>
      <c r="T9" s="3" t="str">
        <f t="shared" ref="T9:T14" si="5">LEFT(R9,3)</f>
        <v>Han</v>
      </c>
      <c r="U9" s="3" t="str">
        <f t="shared" ref="U9:U14" si="6">RIGHT(R9)</f>
        <v>n</v>
      </c>
      <c r="V9" t="str">
        <f t="shared" ref="V9:V14" si="7">MID(M9,2,3)</f>
        <v>ani</v>
      </c>
      <c r="BP9" s="15" t="s">
        <v>29</v>
      </c>
      <c r="BQ9" s="9" t="s">
        <v>2</v>
      </c>
      <c r="BR9" s="9" t="s">
        <v>30</v>
      </c>
      <c r="BS9" s="16">
        <v>7454</v>
      </c>
      <c r="BT9" s="17" t="s">
        <v>31</v>
      </c>
    </row>
    <row r="10" spans="2:72">
      <c r="B10" s="3"/>
      <c r="D10" s="15" t="s">
        <v>50</v>
      </c>
      <c r="E10" s="9" t="s">
        <v>6</v>
      </c>
      <c r="F10" s="9" t="s">
        <v>9</v>
      </c>
      <c r="G10" s="16">
        <v>1987</v>
      </c>
      <c r="H10" s="18" t="s">
        <v>3</v>
      </c>
      <c r="M10" s="3" t="s">
        <v>53</v>
      </c>
      <c r="N10" s="3" t="s">
        <v>54</v>
      </c>
      <c r="O10" s="3" t="str">
        <f t="shared" si="0"/>
        <v>khalid kaka</v>
      </c>
      <c r="P10" s="3" t="str">
        <f t="shared" si="1"/>
        <v>khalid kaka</v>
      </c>
      <c r="Q10" s="3" t="str">
        <f t="shared" si="2"/>
        <v>KHALID KAKA</v>
      </c>
      <c r="R10" s="3" t="str">
        <f t="shared" si="3"/>
        <v>Khalid Kaka</v>
      </c>
      <c r="S10" s="3">
        <f t="shared" si="4"/>
        <v>11</v>
      </c>
      <c r="T10" s="3" t="str">
        <f t="shared" si="5"/>
        <v>Kha</v>
      </c>
      <c r="U10" s="3" t="str">
        <f t="shared" si="6"/>
        <v>a</v>
      </c>
      <c r="V10" t="str">
        <f t="shared" si="7"/>
        <v>hal</v>
      </c>
      <c r="BP10" s="15">
        <v>45272</v>
      </c>
      <c r="BQ10" s="9" t="s">
        <v>2</v>
      </c>
      <c r="BR10" s="9" t="s">
        <v>47</v>
      </c>
      <c r="BS10" s="16">
        <v>23000</v>
      </c>
      <c r="BT10" s="17" t="s">
        <v>31</v>
      </c>
    </row>
    <row r="11" spans="2:72">
      <c r="B11" s="3" t="s">
        <v>46</v>
      </c>
      <c r="D11" s="15" t="s">
        <v>55</v>
      </c>
      <c r="E11" s="9" t="s">
        <v>6</v>
      </c>
      <c r="F11" s="9" t="s">
        <v>9</v>
      </c>
      <c r="G11" s="16">
        <v>3000</v>
      </c>
      <c r="H11" s="19" t="s">
        <v>56</v>
      </c>
      <c r="M11" s="3" t="s">
        <v>57</v>
      </c>
      <c r="N11" s="3" t="s">
        <v>58</v>
      </c>
      <c r="O11" s="3" t="str">
        <f t="shared" si="0"/>
        <v>talha asad</v>
      </c>
      <c r="P11" s="3" t="str">
        <f t="shared" si="1"/>
        <v>talha asad</v>
      </c>
      <c r="Q11" s="3" t="str">
        <f t="shared" si="2"/>
        <v>TALHA ASAD</v>
      </c>
      <c r="R11" s="3" t="str">
        <f t="shared" si="3"/>
        <v>Talha Asad</v>
      </c>
      <c r="S11" s="3">
        <f t="shared" si="4"/>
        <v>10</v>
      </c>
      <c r="T11" s="3" t="str">
        <f t="shared" si="5"/>
        <v>Tal</v>
      </c>
      <c r="U11" s="3" t="str">
        <f t="shared" si="6"/>
        <v>d</v>
      </c>
      <c r="V11" t="str">
        <f t="shared" si="7"/>
        <v>alh</v>
      </c>
      <c r="AM11" s="45" t="s">
        <v>59</v>
      </c>
      <c r="AN11" s="46"/>
      <c r="AO11" s="46"/>
      <c r="AP11" s="46"/>
      <c r="AQ11" s="46"/>
      <c r="AR11" s="46"/>
      <c r="BP11" s="15" t="s">
        <v>50</v>
      </c>
      <c r="BQ11" s="9" t="s">
        <v>6</v>
      </c>
      <c r="BR11" s="9" t="s">
        <v>9</v>
      </c>
      <c r="BS11" s="16">
        <v>920</v>
      </c>
      <c r="BT11" s="18" t="s">
        <v>3</v>
      </c>
    </row>
    <row r="12" spans="2:72">
      <c r="B12" s="3"/>
      <c r="D12" s="15" t="s">
        <v>60</v>
      </c>
      <c r="E12" s="9" t="s">
        <v>6</v>
      </c>
      <c r="F12" s="9" t="s">
        <v>9</v>
      </c>
      <c r="G12" s="16">
        <v>9875</v>
      </c>
      <c r="H12" s="19" t="s">
        <v>56</v>
      </c>
      <c r="M12" s="3" t="s">
        <v>61</v>
      </c>
      <c r="N12" s="3" t="s">
        <v>62</v>
      </c>
      <c r="O12" s="3" t="str">
        <f t="shared" si="0"/>
        <v>hamza lala</v>
      </c>
      <c r="P12" s="3" t="str">
        <f t="shared" si="1"/>
        <v>hamza lala</v>
      </c>
      <c r="Q12" s="3" t="str">
        <f t="shared" si="2"/>
        <v>HAMZA LALA</v>
      </c>
      <c r="R12" s="3" t="str">
        <f t="shared" si="3"/>
        <v>Hamza Lala</v>
      </c>
      <c r="S12" s="3">
        <f t="shared" si="4"/>
        <v>10</v>
      </c>
      <c r="T12" s="3" t="str">
        <f t="shared" si="5"/>
        <v>Ham</v>
      </c>
      <c r="U12" s="3" t="str">
        <f t="shared" si="6"/>
        <v>a</v>
      </c>
      <c r="V12" t="str">
        <f t="shared" si="7"/>
        <v>amz</v>
      </c>
      <c r="AM12" s="46"/>
      <c r="AN12" s="46"/>
      <c r="AO12" s="46"/>
      <c r="AP12" s="46"/>
      <c r="AQ12" s="46"/>
      <c r="AR12" s="46"/>
      <c r="BP12" s="15" t="s">
        <v>50</v>
      </c>
      <c r="BQ12" s="9" t="s">
        <v>6</v>
      </c>
      <c r="BR12" s="9" t="s">
        <v>9</v>
      </c>
      <c r="BS12" s="16">
        <v>1987</v>
      </c>
      <c r="BT12" s="18" t="s">
        <v>3</v>
      </c>
    </row>
    <row r="13" spans="2:72">
      <c r="B13" s="3"/>
      <c r="D13" s="15" t="s">
        <v>63</v>
      </c>
      <c r="E13" s="9" t="s">
        <v>8</v>
      </c>
      <c r="F13" s="9" t="s">
        <v>64</v>
      </c>
      <c r="G13" s="16">
        <v>5900</v>
      </c>
      <c r="H13" s="20" t="s">
        <v>65</v>
      </c>
      <c r="M13" s="3" t="s">
        <v>66</v>
      </c>
      <c r="N13" s="3" t="s">
        <v>49</v>
      </c>
      <c r="O13" s="3" t="str">
        <f t="shared" si="0"/>
        <v>ayal bibi</v>
      </c>
      <c r="P13" s="3" t="str">
        <f t="shared" si="1"/>
        <v>ayal bibi</v>
      </c>
      <c r="Q13" s="3" t="str">
        <f t="shared" si="2"/>
        <v>AYAL BIBI</v>
      </c>
      <c r="R13" s="3" t="str">
        <f t="shared" si="3"/>
        <v>Ayal Bibi</v>
      </c>
      <c r="S13" s="3">
        <f t="shared" si="4"/>
        <v>9</v>
      </c>
      <c r="T13" s="3" t="str">
        <f t="shared" si="5"/>
        <v>Aya</v>
      </c>
      <c r="U13" s="3" t="str">
        <f t="shared" si="6"/>
        <v>i</v>
      </c>
      <c r="V13" t="str">
        <f t="shared" si="7"/>
        <v>yal</v>
      </c>
      <c r="AM13" s="46"/>
      <c r="AN13" s="46"/>
      <c r="AO13" s="46"/>
      <c r="AP13" s="46"/>
      <c r="AQ13" s="46"/>
      <c r="AR13" s="46"/>
      <c r="BP13" s="15" t="s">
        <v>55</v>
      </c>
      <c r="BQ13" s="9" t="s">
        <v>6</v>
      </c>
      <c r="BR13" s="9" t="s">
        <v>9</v>
      </c>
      <c r="BS13" s="16">
        <v>3000</v>
      </c>
      <c r="BT13" s="19" t="s">
        <v>56</v>
      </c>
    </row>
    <row r="14" spans="4:72">
      <c r="D14" s="15" t="s">
        <v>67</v>
      </c>
      <c r="E14" s="9" t="s">
        <v>8</v>
      </c>
      <c r="F14" s="9" t="s">
        <v>64</v>
      </c>
      <c r="G14" s="16">
        <v>9868</v>
      </c>
      <c r="H14" s="20" t="s">
        <v>65</v>
      </c>
      <c r="M14" s="3" t="s">
        <v>68</v>
      </c>
      <c r="N14" s="3" t="s">
        <v>69</v>
      </c>
      <c r="O14" s="3" t="str">
        <f t="shared" si="0"/>
        <v>hurain apa</v>
      </c>
      <c r="P14" s="3" t="str">
        <f t="shared" si="1"/>
        <v>hurain apa</v>
      </c>
      <c r="Q14" s="3" t="str">
        <f t="shared" si="2"/>
        <v>HURAIN APA</v>
      </c>
      <c r="R14" s="3" t="str">
        <f t="shared" si="3"/>
        <v>Hurain Apa</v>
      </c>
      <c r="S14" s="3">
        <f t="shared" si="4"/>
        <v>10</v>
      </c>
      <c r="T14" s="3" t="str">
        <f t="shared" si="5"/>
        <v>Hur</v>
      </c>
      <c r="U14" s="3" t="str">
        <f t="shared" si="6"/>
        <v>a</v>
      </c>
      <c r="V14" t="str">
        <f t="shared" si="7"/>
        <v>ura</v>
      </c>
      <c r="AH14" s="47" t="s">
        <v>70</v>
      </c>
      <c r="AI14">
        <v>1</v>
      </c>
      <c r="AJ14">
        <v>2</v>
      </c>
      <c r="AK14">
        <v>3</v>
      </c>
      <c r="AL14">
        <v>4</v>
      </c>
      <c r="AM14">
        <v>5</v>
      </c>
      <c r="AN14">
        <v>6</v>
      </c>
      <c r="AO14">
        <v>7</v>
      </c>
      <c r="AP14">
        <v>8</v>
      </c>
      <c r="AQ14">
        <v>9</v>
      </c>
      <c r="AR14">
        <v>10</v>
      </c>
      <c r="AS14">
        <v>11</v>
      </c>
      <c r="AT14">
        <v>12</v>
      </c>
      <c r="AU14">
        <v>13</v>
      </c>
      <c r="AV14">
        <v>14</v>
      </c>
      <c r="AW14">
        <v>15</v>
      </c>
      <c r="AX14">
        <v>16</v>
      </c>
      <c r="AY14">
        <v>17</v>
      </c>
      <c r="AZ14">
        <v>18</v>
      </c>
      <c r="BA14">
        <v>19</v>
      </c>
      <c r="BB14">
        <v>20</v>
      </c>
      <c r="BC14">
        <v>21</v>
      </c>
      <c r="BD14">
        <v>22</v>
      </c>
      <c r="BE14">
        <v>23</v>
      </c>
      <c r="BF14">
        <v>24</v>
      </c>
      <c r="BG14">
        <v>25</v>
      </c>
      <c r="BH14">
        <v>26</v>
      </c>
      <c r="BI14">
        <v>27</v>
      </c>
      <c r="BJ14">
        <v>28</v>
      </c>
      <c r="BK14">
        <v>29</v>
      </c>
      <c r="BL14">
        <v>30</v>
      </c>
      <c r="BP14" s="15" t="s">
        <v>60</v>
      </c>
      <c r="BQ14" s="9" t="s">
        <v>6</v>
      </c>
      <c r="BR14" s="9" t="s">
        <v>9</v>
      </c>
      <c r="BS14" s="16">
        <v>9875</v>
      </c>
      <c r="BT14" s="19" t="s">
        <v>56</v>
      </c>
    </row>
    <row r="15" ht="28.8" spans="4:72">
      <c r="D15" s="15" t="s">
        <v>71</v>
      </c>
      <c r="E15" s="9" t="s">
        <v>2</v>
      </c>
      <c r="F15" s="9" t="s">
        <v>30</v>
      </c>
      <c r="G15" s="16">
        <v>2109</v>
      </c>
      <c r="H15" s="17" t="s">
        <v>31</v>
      </c>
      <c r="M15" s="3"/>
      <c r="N15" s="3"/>
      <c r="O15" s="3"/>
      <c r="P15" s="3"/>
      <c r="Q15" s="3"/>
      <c r="R15" s="3"/>
      <c r="S15" s="3"/>
      <c r="T15" s="3"/>
      <c r="U15" s="3"/>
      <c r="Y15" s="34" t="s">
        <v>72</v>
      </c>
      <c r="Z15" s="34" t="s">
        <v>73</v>
      </c>
      <c r="AA15" s="34" t="s">
        <v>74</v>
      </c>
      <c r="AB15" s="34" t="s">
        <v>75</v>
      </c>
      <c r="AD15" s="35" t="s">
        <v>76</v>
      </c>
      <c r="AE15" s="36"/>
      <c r="AH15" s="47" t="s">
        <v>73</v>
      </c>
      <c r="AI15" t="s">
        <v>77</v>
      </c>
      <c r="AJ15" t="s">
        <v>78</v>
      </c>
      <c r="AK15" t="s">
        <v>79</v>
      </c>
      <c r="AL15" t="s">
        <v>80</v>
      </c>
      <c r="AM15" t="s">
        <v>81</v>
      </c>
      <c r="AN15" t="s">
        <v>82</v>
      </c>
      <c r="AO15" t="s">
        <v>83</v>
      </c>
      <c r="AP15" t="s">
        <v>84</v>
      </c>
      <c r="AQ15" t="s">
        <v>85</v>
      </c>
      <c r="AR15" t="s">
        <v>86</v>
      </c>
      <c r="AS15" t="s">
        <v>87</v>
      </c>
      <c r="AT15" t="s">
        <v>88</v>
      </c>
      <c r="AU15" t="s">
        <v>89</v>
      </c>
      <c r="AV15" t="s">
        <v>90</v>
      </c>
      <c r="AW15" t="s">
        <v>91</v>
      </c>
      <c r="AX15" t="s">
        <v>92</v>
      </c>
      <c r="AY15" t="s">
        <v>93</v>
      </c>
      <c r="AZ15" t="s">
        <v>94</v>
      </c>
      <c r="BA15" t="s">
        <v>95</v>
      </c>
      <c r="BB15" t="s">
        <v>96</v>
      </c>
      <c r="BC15" t="s">
        <v>97</v>
      </c>
      <c r="BD15" t="s">
        <v>98</v>
      </c>
      <c r="BE15" t="s">
        <v>99</v>
      </c>
      <c r="BF15" t="s">
        <v>100</v>
      </c>
      <c r="BG15" t="s">
        <v>101</v>
      </c>
      <c r="BH15" t="s">
        <v>102</v>
      </c>
      <c r="BI15" t="s">
        <v>103</v>
      </c>
      <c r="BJ15" t="s">
        <v>104</v>
      </c>
      <c r="BK15" t="s">
        <v>105</v>
      </c>
      <c r="BL15" t="s">
        <v>106</v>
      </c>
      <c r="BP15" s="15" t="s">
        <v>63</v>
      </c>
      <c r="BQ15" s="9" t="s">
        <v>8</v>
      </c>
      <c r="BR15" s="9" t="s">
        <v>64</v>
      </c>
      <c r="BS15" s="16">
        <v>5900</v>
      </c>
      <c r="BT15" s="20" t="s">
        <v>65</v>
      </c>
    </row>
    <row r="16" ht="17.4" spans="4:72">
      <c r="D16" s="15" t="s">
        <v>107</v>
      </c>
      <c r="E16" s="9" t="s">
        <v>2</v>
      </c>
      <c r="F16" s="9" t="s">
        <v>30</v>
      </c>
      <c r="G16" s="16">
        <v>7454</v>
      </c>
      <c r="H16" s="17" t="s">
        <v>31</v>
      </c>
      <c r="J16" s="24" t="s">
        <v>108</v>
      </c>
      <c r="Y16" s="37" t="s">
        <v>109</v>
      </c>
      <c r="Z16" s="37" t="s">
        <v>110</v>
      </c>
      <c r="AA16" s="37" t="s">
        <v>111</v>
      </c>
      <c r="AB16" s="38">
        <v>55000</v>
      </c>
      <c r="AD16" s="36"/>
      <c r="AE16" s="36"/>
      <c r="AH16" s="47" t="s">
        <v>112</v>
      </c>
      <c r="AI16" t="s">
        <v>113</v>
      </c>
      <c r="AJ16" t="s">
        <v>114</v>
      </c>
      <c r="AK16" t="s">
        <v>115</v>
      </c>
      <c r="AL16" t="s">
        <v>116</v>
      </c>
      <c r="AM16" t="s">
        <v>117</v>
      </c>
      <c r="AN16" t="s">
        <v>118</v>
      </c>
      <c r="AO16" t="s">
        <v>119</v>
      </c>
      <c r="AP16" t="s">
        <v>120</v>
      </c>
      <c r="AQ16" t="s">
        <v>121</v>
      </c>
      <c r="AR16" t="s">
        <v>122</v>
      </c>
      <c r="AS16" t="s">
        <v>123</v>
      </c>
      <c r="AT16" t="s">
        <v>124</v>
      </c>
      <c r="AU16" t="s">
        <v>125</v>
      </c>
      <c r="AV16" t="s">
        <v>126</v>
      </c>
      <c r="AW16" t="s">
        <v>127</v>
      </c>
      <c r="AX16" t="s">
        <v>128</v>
      </c>
      <c r="AY16" t="s">
        <v>129</v>
      </c>
      <c r="AZ16" t="s">
        <v>130</v>
      </c>
      <c r="BA16" t="s">
        <v>131</v>
      </c>
      <c r="BB16" t="s">
        <v>132</v>
      </c>
      <c r="BC16" t="s">
        <v>133</v>
      </c>
      <c r="BD16" t="s">
        <v>134</v>
      </c>
      <c r="BE16" t="s">
        <v>135</v>
      </c>
      <c r="BF16" t="s">
        <v>136</v>
      </c>
      <c r="BG16" t="s">
        <v>137</v>
      </c>
      <c r="BH16" t="s">
        <v>138</v>
      </c>
      <c r="BI16" t="s">
        <v>139</v>
      </c>
      <c r="BJ16" t="s">
        <v>140</v>
      </c>
      <c r="BK16" t="s">
        <v>141</v>
      </c>
      <c r="BL16" t="s">
        <v>142</v>
      </c>
      <c r="BP16" s="15" t="s">
        <v>67</v>
      </c>
      <c r="BQ16" s="9" t="s">
        <v>8</v>
      </c>
      <c r="BR16" s="9" t="s">
        <v>64</v>
      </c>
      <c r="BS16" s="16">
        <v>9868</v>
      </c>
      <c r="BT16" s="20" t="s">
        <v>65</v>
      </c>
    </row>
    <row r="17" spans="4:72">
      <c r="D17" s="15" t="s">
        <v>143</v>
      </c>
      <c r="E17" s="9" t="s">
        <v>2</v>
      </c>
      <c r="F17" s="9" t="s">
        <v>47</v>
      </c>
      <c r="G17" s="16">
        <v>23000</v>
      </c>
      <c r="H17" s="17" t="s">
        <v>31</v>
      </c>
      <c r="J17" s="9" t="s">
        <v>13</v>
      </c>
      <c r="M17">
        <v>3245243</v>
      </c>
      <c r="N17">
        <v>5242</v>
      </c>
      <c r="Y17" s="37" t="s">
        <v>144</v>
      </c>
      <c r="Z17" s="37" t="s">
        <v>145</v>
      </c>
      <c r="AA17" s="37" t="s">
        <v>146</v>
      </c>
      <c r="AB17" s="38">
        <v>60000</v>
      </c>
      <c r="AD17" s="36"/>
      <c r="AE17" s="36"/>
      <c r="AH17" s="47" t="s">
        <v>147</v>
      </c>
      <c r="AI17">
        <v>60000</v>
      </c>
      <c r="AJ17">
        <v>80000</v>
      </c>
      <c r="AK17">
        <v>75000</v>
      </c>
      <c r="AL17">
        <v>70000</v>
      </c>
      <c r="AM17">
        <v>85000</v>
      </c>
      <c r="AN17">
        <v>90000</v>
      </c>
      <c r="AO17">
        <v>65000</v>
      </c>
      <c r="AP17">
        <v>78000</v>
      </c>
      <c r="AQ17">
        <v>72000</v>
      </c>
      <c r="AR17">
        <v>68000</v>
      </c>
      <c r="AS17">
        <v>74000</v>
      </c>
      <c r="AT17">
        <v>67000</v>
      </c>
      <c r="AU17">
        <v>76000</v>
      </c>
      <c r="AV17">
        <v>63000</v>
      </c>
      <c r="AW17">
        <v>82000</v>
      </c>
      <c r="AX17">
        <v>95000</v>
      </c>
      <c r="AY17">
        <v>77000</v>
      </c>
      <c r="AZ17">
        <v>66000</v>
      </c>
      <c r="BA17">
        <v>79000</v>
      </c>
      <c r="BB17">
        <v>73000</v>
      </c>
      <c r="BC17">
        <v>64000</v>
      </c>
      <c r="BD17">
        <v>80000</v>
      </c>
      <c r="BE17">
        <v>61000</v>
      </c>
      <c r="BF17">
        <v>70000</v>
      </c>
      <c r="BG17">
        <v>87000</v>
      </c>
      <c r="BH17">
        <v>58000</v>
      </c>
      <c r="BI17">
        <v>69000</v>
      </c>
      <c r="BJ17">
        <v>81000</v>
      </c>
      <c r="BK17">
        <v>120000</v>
      </c>
      <c r="BL17">
        <v>62000</v>
      </c>
      <c r="BP17" s="15" t="s">
        <v>71</v>
      </c>
      <c r="BQ17" s="9" t="s">
        <v>2</v>
      </c>
      <c r="BR17" s="9" t="s">
        <v>30</v>
      </c>
      <c r="BS17" s="16">
        <v>2109</v>
      </c>
      <c r="BT17" s="17" t="s">
        <v>31</v>
      </c>
    </row>
    <row r="18" spans="4:72">
      <c r="D18" s="15" t="s">
        <v>148</v>
      </c>
      <c r="E18" s="9" t="s">
        <v>4</v>
      </c>
      <c r="F18" s="9" t="s">
        <v>5</v>
      </c>
      <c r="G18" s="16">
        <v>1920</v>
      </c>
      <c r="H18" s="18" t="s">
        <v>3</v>
      </c>
      <c r="J18" s="25">
        <v>44936</v>
      </c>
      <c r="M18">
        <v>2452624</v>
      </c>
      <c r="N18">
        <v>3564</v>
      </c>
      <c r="Y18" s="37" t="s">
        <v>149</v>
      </c>
      <c r="Z18" s="37" t="s">
        <v>79</v>
      </c>
      <c r="AA18" s="37" t="s">
        <v>111</v>
      </c>
      <c r="AB18" s="38">
        <v>58000</v>
      </c>
      <c r="BP18" s="15" t="s">
        <v>107</v>
      </c>
      <c r="BQ18" s="9" t="s">
        <v>2</v>
      </c>
      <c r="BR18" s="9" t="s">
        <v>30</v>
      </c>
      <c r="BS18" s="16">
        <v>7454</v>
      </c>
      <c r="BT18" s="17" t="s">
        <v>31</v>
      </c>
    </row>
    <row r="19" spans="4:72">
      <c r="D19" s="15" t="s">
        <v>150</v>
      </c>
      <c r="E19" s="9" t="s">
        <v>4</v>
      </c>
      <c r="F19" s="9" t="s">
        <v>7</v>
      </c>
      <c r="G19" s="16">
        <v>1987</v>
      </c>
      <c r="H19" s="18" t="s">
        <v>3</v>
      </c>
      <c r="J19" s="25">
        <v>44935</v>
      </c>
      <c r="M19">
        <v>7566575</v>
      </c>
      <c r="N19">
        <v>4546</v>
      </c>
      <c r="Y19" s="37" t="s">
        <v>151</v>
      </c>
      <c r="Z19" s="37" t="s">
        <v>80</v>
      </c>
      <c r="AA19" s="37" t="s">
        <v>152</v>
      </c>
      <c r="AB19" s="38">
        <v>62000</v>
      </c>
      <c r="AD19" s="39" t="s">
        <v>153</v>
      </c>
      <c r="AE19" s="40">
        <f>VLOOKUP(AD19,Y16:AB55,4,TRUE)</f>
        <v>59000</v>
      </c>
      <c r="AL19">
        <v>5</v>
      </c>
      <c r="AM19">
        <f>HLOOKUP(AL19,AI14:BL17,4,FALSE)</f>
        <v>85000</v>
      </c>
      <c r="BP19" s="15" t="s">
        <v>143</v>
      </c>
      <c r="BQ19" s="9" t="s">
        <v>2</v>
      </c>
      <c r="BR19" s="9" t="s">
        <v>47</v>
      </c>
      <c r="BS19" s="16">
        <v>23000</v>
      </c>
      <c r="BT19" s="17" t="s">
        <v>31</v>
      </c>
    </row>
    <row r="20" spans="4:72">
      <c r="D20" s="15" t="s">
        <v>154</v>
      </c>
      <c r="E20" s="9" t="s">
        <v>4</v>
      </c>
      <c r="F20" s="9" t="s">
        <v>155</v>
      </c>
      <c r="G20" s="16">
        <v>2000</v>
      </c>
      <c r="H20" s="19" t="s">
        <v>56</v>
      </c>
      <c r="J20" s="25">
        <v>44934</v>
      </c>
      <c r="M20">
        <v>8767564</v>
      </c>
      <c r="N20">
        <v>7546</v>
      </c>
      <c r="Y20" s="37" t="s">
        <v>156</v>
      </c>
      <c r="Z20" s="37" t="s">
        <v>157</v>
      </c>
      <c r="AA20" s="37" t="s">
        <v>146</v>
      </c>
      <c r="AB20" s="38">
        <v>61000</v>
      </c>
      <c r="AD20" s="41" t="s">
        <v>158</v>
      </c>
      <c r="AE20" s="40">
        <f>VLOOKUP(AD20,Table2[[Name]:[Salary]],3,FALSE)</f>
        <v>57500</v>
      </c>
      <c r="AL20" t="s">
        <v>78</v>
      </c>
      <c r="AM20" t="str">
        <f>HLOOKUP(AL20,AI15:BL16,2,FALSE)</f>
        <v>Software Engineer</v>
      </c>
      <c r="BP20" s="15" t="s">
        <v>148</v>
      </c>
      <c r="BQ20" s="9" t="s">
        <v>4</v>
      </c>
      <c r="BR20" s="9" t="s">
        <v>5</v>
      </c>
      <c r="BS20" s="16">
        <v>1920</v>
      </c>
      <c r="BT20" s="18" t="s">
        <v>3</v>
      </c>
    </row>
    <row r="21" spans="4:72">
      <c r="D21" s="15" t="s">
        <v>159</v>
      </c>
      <c r="E21" s="9" t="s">
        <v>6</v>
      </c>
      <c r="F21" s="9" t="s">
        <v>9</v>
      </c>
      <c r="G21" s="16">
        <v>8875</v>
      </c>
      <c r="H21" s="19" t="s">
        <v>56</v>
      </c>
      <c r="J21" s="25">
        <v>44933</v>
      </c>
      <c r="M21">
        <v>3435436</v>
      </c>
      <c r="N21">
        <v>5743</v>
      </c>
      <c r="Y21" s="37" t="s">
        <v>160</v>
      </c>
      <c r="Z21" s="37" t="s">
        <v>161</v>
      </c>
      <c r="AA21" s="37" t="s">
        <v>162</v>
      </c>
      <c r="AB21" s="38">
        <v>65000</v>
      </c>
      <c r="AD21" s="41" t="s">
        <v>146</v>
      </c>
      <c r="AE21" s="40">
        <f>VLOOKUP(AD21,Table2[[Department ID]:[Salary]],2,FALSE)</f>
        <v>60000</v>
      </c>
      <c r="AL21" t="s">
        <v>122</v>
      </c>
      <c r="BP21" s="15" t="s">
        <v>150</v>
      </c>
      <c r="BQ21" s="9" t="s">
        <v>4</v>
      </c>
      <c r="BR21" s="9" t="s">
        <v>7</v>
      </c>
      <c r="BS21" s="16">
        <v>1987</v>
      </c>
      <c r="BT21" s="18" t="s">
        <v>3</v>
      </c>
    </row>
    <row r="22" spans="4:72">
      <c r="D22" s="15" t="s">
        <v>163</v>
      </c>
      <c r="E22" s="9" t="s">
        <v>8</v>
      </c>
      <c r="F22" s="9" t="s">
        <v>64</v>
      </c>
      <c r="G22" s="16">
        <v>4900</v>
      </c>
      <c r="H22" s="20" t="s">
        <v>65</v>
      </c>
      <c r="J22" s="25">
        <v>44932</v>
      </c>
      <c r="M22">
        <v>2435465</v>
      </c>
      <c r="N22">
        <v>8766</v>
      </c>
      <c r="Y22" s="37" t="s">
        <v>164</v>
      </c>
      <c r="Z22" s="37" t="s">
        <v>165</v>
      </c>
      <c r="AA22" s="37" t="s">
        <v>111</v>
      </c>
      <c r="AB22" s="38">
        <v>56000</v>
      </c>
      <c r="AD22" s="42"/>
      <c r="BP22" s="15" t="s">
        <v>154</v>
      </c>
      <c r="BQ22" s="9" t="s">
        <v>4</v>
      </c>
      <c r="BR22" s="9" t="s">
        <v>155</v>
      </c>
      <c r="BS22" s="16">
        <v>2000</v>
      </c>
      <c r="BT22" s="19" t="s">
        <v>56</v>
      </c>
    </row>
    <row r="23" spans="4:72">
      <c r="D23" s="15" t="s">
        <v>166</v>
      </c>
      <c r="E23" s="9" t="s">
        <v>8</v>
      </c>
      <c r="F23" s="9" t="s">
        <v>167</v>
      </c>
      <c r="G23" s="16">
        <v>9268</v>
      </c>
      <c r="H23" s="20" t="s">
        <v>65</v>
      </c>
      <c r="J23" s="25">
        <v>44931</v>
      </c>
      <c r="M23">
        <v>7564534</v>
      </c>
      <c r="N23">
        <v>2367</v>
      </c>
      <c r="Y23" s="37" t="s">
        <v>168</v>
      </c>
      <c r="Z23" s="37" t="s">
        <v>169</v>
      </c>
      <c r="AA23" s="37" t="s">
        <v>152</v>
      </c>
      <c r="AB23" s="38">
        <v>63000</v>
      </c>
      <c r="BP23" s="15" t="s">
        <v>159</v>
      </c>
      <c r="BQ23" s="9" t="s">
        <v>6</v>
      </c>
      <c r="BR23" s="9" t="s">
        <v>9</v>
      </c>
      <c r="BS23" s="16">
        <v>8875</v>
      </c>
      <c r="BT23" s="19" t="s">
        <v>56</v>
      </c>
    </row>
    <row r="24" spans="4:72">
      <c r="D24" s="15" t="s">
        <v>170</v>
      </c>
      <c r="E24" s="9" t="s">
        <v>2</v>
      </c>
      <c r="F24" s="9" t="s">
        <v>30</v>
      </c>
      <c r="G24" s="16">
        <v>2109</v>
      </c>
      <c r="H24" s="17" t="s">
        <v>31</v>
      </c>
      <c r="J24" s="25">
        <v>44930</v>
      </c>
      <c r="Y24" s="37" t="s">
        <v>171</v>
      </c>
      <c r="Z24" s="37" t="s">
        <v>172</v>
      </c>
      <c r="AA24" s="37" t="s">
        <v>146</v>
      </c>
      <c r="AB24" s="38">
        <v>60500</v>
      </c>
      <c r="BP24" s="15" t="s">
        <v>163</v>
      </c>
      <c r="BQ24" s="9" t="s">
        <v>8</v>
      </c>
      <c r="BR24" s="9" t="s">
        <v>64</v>
      </c>
      <c r="BS24" s="16">
        <v>4900</v>
      </c>
      <c r="BT24" s="20" t="s">
        <v>65</v>
      </c>
    </row>
    <row r="25" customHeight="1" spans="4:72">
      <c r="D25" s="15" t="s">
        <v>173</v>
      </c>
      <c r="E25" s="9" t="s">
        <v>2</v>
      </c>
      <c r="F25" s="9" t="s">
        <v>30</v>
      </c>
      <c r="G25" s="16">
        <v>7454</v>
      </c>
      <c r="H25" s="17" t="s">
        <v>31</v>
      </c>
      <c r="J25" s="25">
        <v>44929</v>
      </c>
      <c r="Y25" s="37" t="s">
        <v>174</v>
      </c>
      <c r="Z25" s="37" t="s">
        <v>175</v>
      </c>
      <c r="AA25" s="37" t="s">
        <v>162</v>
      </c>
      <c r="AB25" s="38">
        <v>66000</v>
      </c>
      <c r="AM25" s="48" t="s">
        <v>176</v>
      </c>
      <c r="AN25" s="49"/>
      <c r="AO25" s="49"/>
      <c r="AP25" s="49"/>
      <c r="AQ25" s="49"/>
      <c r="AR25" s="49"/>
      <c r="BP25" s="15" t="s">
        <v>166</v>
      </c>
      <c r="BQ25" s="9" t="s">
        <v>8</v>
      </c>
      <c r="BR25" s="9" t="s">
        <v>167</v>
      </c>
      <c r="BS25" s="16">
        <v>9268</v>
      </c>
      <c r="BT25" s="20" t="s">
        <v>65</v>
      </c>
    </row>
    <row r="26" customHeight="1" spans="4:72">
      <c r="D26" s="15" t="s">
        <v>177</v>
      </c>
      <c r="E26" s="9" t="s">
        <v>2</v>
      </c>
      <c r="F26" s="9" t="s">
        <v>47</v>
      </c>
      <c r="G26" s="16">
        <v>22000</v>
      </c>
      <c r="H26" s="17" t="s">
        <v>31</v>
      </c>
      <c r="J26" s="25">
        <v>44928</v>
      </c>
      <c r="Y26" s="37" t="s">
        <v>153</v>
      </c>
      <c r="Z26" s="37" t="s">
        <v>178</v>
      </c>
      <c r="AA26" s="37" t="s">
        <v>179</v>
      </c>
      <c r="AB26" s="38">
        <v>59000</v>
      </c>
      <c r="AM26" s="49"/>
      <c r="AN26" s="49"/>
      <c r="AO26" s="49"/>
      <c r="AP26" s="49"/>
      <c r="AQ26" s="49"/>
      <c r="AR26" s="49"/>
      <c r="AW26" s="62"/>
      <c r="BP26" s="15" t="s">
        <v>170</v>
      </c>
      <c r="BQ26" s="9" t="s">
        <v>2</v>
      </c>
      <c r="BR26" s="9" t="s">
        <v>30</v>
      </c>
      <c r="BS26" s="16">
        <v>2109</v>
      </c>
      <c r="BT26" s="17" t="s">
        <v>31</v>
      </c>
    </row>
    <row r="27" ht="15.6" customHeight="1" spans="10:72">
      <c r="J27" s="25">
        <v>44927</v>
      </c>
      <c r="Y27" s="37" t="s">
        <v>180</v>
      </c>
      <c r="Z27" s="37" t="s">
        <v>181</v>
      </c>
      <c r="AA27" s="37" t="s">
        <v>146</v>
      </c>
      <c r="AB27" s="38">
        <v>62000</v>
      </c>
      <c r="AD27" s="43" t="s">
        <v>182</v>
      </c>
      <c r="AE27" s="36"/>
      <c r="AM27" s="49"/>
      <c r="AN27" s="49"/>
      <c r="AO27" s="49"/>
      <c r="AP27" s="49"/>
      <c r="AQ27" s="49"/>
      <c r="AR27" s="49"/>
      <c r="BP27" s="15" t="s">
        <v>173</v>
      </c>
      <c r="BQ27" s="9" t="s">
        <v>2</v>
      </c>
      <c r="BR27" s="9" t="s">
        <v>30</v>
      </c>
      <c r="BS27" s="16">
        <v>7454</v>
      </c>
      <c r="BT27" s="17" t="s">
        <v>31</v>
      </c>
    </row>
    <row r="28" customHeight="1" spans="25:72">
      <c r="Y28" s="37" t="s">
        <v>183</v>
      </c>
      <c r="Z28" s="37" t="s">
        <v>184</v>
      </c>
      <c r="AA28" s="37" t="s">
        <v>111</v>
      </c>
      <c r="AB28" s="38">
        <v>57000</v>
      </c>
      <c r="AD28" s="42">
        <v>59500</v>
      </c>
      <c r="AE28">
        <f>MATCH(AD28,Table2[Salary],0)</f>
        <v>15</v>
      </c>
      <c r="AM28" s="50" t="s">
        <v>72</v>
      </c>
      <c r="AN28" s="51" t="s">
        <v>73</v>
      </c>
      <c r="AO28" s="51" t="s">
        <v>74</v>
      </c>
      <c r="AP28" s="56" t="s">
        <v>75</v>
      </c>
      <c r="AQ28" s="50" t="s">
        <v>185</v>
      </c>
      <c r="AR28" s="56"/>
      <c r="BP28" s="15" t="s">
        <v>177</v>
      </c>
      <c r="BQ28" s="9" t="s">
        <v>2</v>
      </c>
      <c r="BR28" s="9" t="s">
        <v>47</v>
      </c>
      <c r="BS28" s="16">
        <v>22000</v>
      </c>
      <c r="BT28" s="17" t="s">
        <v>31</v>
      </c>
    </row>
    <row r="29" spans="25:48">
      <c r="Y29" s="37" t="s">
        <v>186</v>
      </c>
      <c r="Z29" s="37" t="s">
        <v>187</v>
      </c>
      <c r="AA29" s="37" t="s">
        <v>152</v>
      </c>
      <c r="AB29" s="38">
        <v>64000</v>
      </c>
      <c r="AD29" t="s">
        <v>188</v>
      </c>
      <c r="AE29" t="str" cm="1">
        <f t="array" ref="AE29">INDEX(Table2[Name],AE28)</f>
        <v>Jennifer King</v>
      </c>
      <c r="AM29" s="39" t="s">
        <v>109</v>
      </c>
      <c r="AN29" s="41" t="s">
        <v>110</v>
      </c>
      <c r="AO29" s="41" t="s">
        <v>111</v>
      </c>
      <c r="AP29" s="57">
        <v>55000</v>
      </c>
      <c r="AQ29" s="58" t="e">
        <f>LOOKUP(AP29,AU30:AV34)</f>
        <v>#N/A</v>
      </c>
      <c r="AR29" s="59"/>
      <c r="AU29" t="s">
        <v>189</v>
      </c>
      <c r="AV29" t="s">
        <v>185</v>
      </c>
    </row>
    <row r="30" spans="25:48">
      <c r="Y30" s="37" t="s">
        <v>190</v>
      </c>
      <c r="Z30" s="37" t="s">
        <v>191</v>
      </c>
      <c r="AA30" s="37" t="s">
        <v>179</v>
      </c>
      <c r="AB30" s="38">
        <v>59500</v>
      </c>
      <c r="AE30" t="str">
        <f>INDEX(Table2[Name],MATCH(AD28,Table2[Salary],0))</f>
        <v>Jennifer King</v>
      </c>
      <c r="AM30" s="52" t="s">
        <v>144</v>
      </c>
      <c r="AN30" s="53" t="s">
        <v>145</v>
      </c>
      <c r="AO30" s="53" t="s">
        <v>146</v>
      </c>
      <c r="AP30" s="60">
        <v>60000</v>
      </c>
      <c r="AQ30" s="58">
        <f>LOOKUP(AP30,$AU$31:$AV$35)</f>
        <v>0.15</v>
      </c>
      <c r="AR30" s="59"/>
      <c r="AU30" s="61">
        <v>66000</v>
      </c>
      <c r="AV30" s="62">
        <v>0.05</v>
      </c>
    </row>
    <row r="31" ht="17.4" spans="3:48">
      <c r="C31" s="9" t="s">
        <v>192</v>
      </c>
      <c r="D31" s="9" t="s">
        <v>193</v>
      </c>
      <c r="E31" s="9" t="s">
        <v>194</v>
      </c>
      <c r="F31" s="10" t="s">
        <v>195</v>
      </c>
      <c r="H31">
        <f>SUMIF(Table3[Payment Mode],"Cash",Table3[Amount])</f>
        <v>29936</v>
      </c>
      <c r="I31" s="26" t="s">
        <v>196</v>
      </c>
      <c r="M31" s="27" t="s">
        <v>197</v>
      </c>
      <c r="N31" s="28"/>
      <c r="O31" s="28"/>
      <c r="P31" s="28"/>
      <c r="Q31" s="28"/>
      <c r="R31" s="28"/>
      <c r="S31" s="28"/>
      <c r="Y31" s="37" t="s">
        <v>198</v>
      </c>
      <c r="Z31" s="37" t="s">
        <v>199</v>
      </c>
      <c r="AA31" s="37" t="s">
        <v>162</v>
      </c>
      <c r="AB31" s="38">
        <v>67000</v>
      </c>
      <c r="AM31" s="39" t="s">
        <v>149</v>
      </c>
      <c r="AN31" s="41" t="s">
        <v>79</v>
      </c>
      <c r="AO31" s="41" t="s">
        <v>111</v>
      </c>
      <c r="AP31" s="57">
        <v>58000</v>
      </c>
      <c r="AQ31" s="58">
        <f>LOOKUP(AP31,AU32:AV36)</f>
        <v>0.2</v>
      </c>
      <c r="AR31" s="59"/>
      <c r="AU31" s="61">
        <v>64000</v>
      </c>
      <c r="AV31" s="62">
        <v>0.07</v>
      </c>
    </row>
    <row r="32" ht="15.6" spans="3:48">
      <c r="C32" s="9">
        <v>23</v>
      </c>
      <c r="D32" s="9">
        <v>100</v>
      </c>
      <c r="E32" s="9">
        <v>20</v>
      </c>
      <c r="F32" s="10">
        <v>12</v>
      </c>
      <c r="H32">
        <f>SUMIFS(Table3[Amount],Table3[Payment Mode],"JazzCash",Table3[Category],"Essentials")</f>
        <v>3907</v>
      </c>
      <c r="I32" s="26" t="s">
        <v>200</v>
      </c>
      <c r="N32" t="s">
        <v>201</v>
      </c>
      <c r="O32" t="s">
        <v>202</v>
      </c>
      <c r="P32" t="s">
        <v>203</v>
      </c>
      <c r="Q32" t="s">
        <v>204</v>
      </c>
      <c r="R32" t="s">
        <v>205</v>
      </c>
      <c r="S32" t="s">
        <v>206</v>
      </c>
      <c r="Y32" s="37" t="s">
        <v>207</v>
      </c>
      <c r="Z32" s="37" t="s">
        <v>208</v>
      </c>
      <c r="AA32" s="37" t="s">
        <v>146</v>
      </c>
      <c r="AB32" s="38">
        <v>61500</v>
      </c>
      <c r="AD32" s="43" t="s">
        <v>209</v>
      </c>
      <c r="AE32" s="36"/>
      <c r="AM32" s="52" t="s">
        <v>151</v>
      </c>
      <c r="AN32" s="53" t="s">
        <v>80</v>
      </c>
      <c r="AO32" s="53" t="s">
        <v>152</v>
      </c>
      <c r="AP32" s="60">
        <v>62000</v>
      </c>
      <c r="AQ32" s="58">
        <f t="shared" ref="AQ32:AQ43" si="8">LOOKUP(AP32,AU33:AV37)</f>
        <v>0.2</v>
      </c>
      <c r="AR32" s="59"/>
      <c r="AU32" s="61">
        <v>62000</v>
      </c>
      <c r="AV32" s="62">
        <v>0.1</v>
      </c>
    </row>
    <row r="33" ht="15.6" spans="3:48">
      <c r="C33" s="9">
        <v>100</v>
      </c>
      <c r="D33" s="9">
        <v>23</v>
      </c>
      <c r="E33" s="9">
        <v>15</v>
      </c>
      <c r="F33" s="10">
        <v>3</v>
      </c>
      <c r="H33">
        <f>COUNT(Table3[Amount])</f>
        <v>21</v>
      </c>
      <c r="I33" s="26" t="s">
        <v>210</v>
      </c>
      <c r="Y33" s="37" t="s">
        <v>211</v>
      </c>
      <c r="Z33" s="37" t="s">
        <v>212</v>
      </c>
      <c r="AA33" s="37" t="s">
        <v>152</v>
      </c>
      <c r="AB33" s="38">
        <v>63500</v>
      </c>
      <c r="AD33" s="44">
        <v>69000</v>
      </c>
      <c r="AE33" t="str">
        <f>_xlfn.XLOOKUP(AD33,Table2[Salary],Table2[Name])</f>
        <v>George Roberts</v>
      </c>
      <c r="AM33" s="39" t="s">
        <v>156</v>
      </c>
      <c r="AN33" s="41" t="s">
        <v>157</v>
      </c>
      <c r="AO33" s="41" t="s">
        <v>146</v>
      </c>
      <c r="AP33" s="57">
        <v>61000</v>
      </c>
      <c r="AQ33" s="58">
        <f t="shared" si="8"/>
        <v>0.2</v>
      </c>
      <c r="AR33" s="59"/>
      <c r="AU33" s="61">
        <v>60000</v>
      </c>
      <c r="AV33" s="62">
        <v>0.15</v>
      </c>
    </row>
    <row r="34" ht="15.6" spans="3:48">
      <c r="C34" s="9">
        <f>C32+C33</f>
        <v>123</v>
      </c>
      <c r="D34" s="9">
        <f>D32-D33</f>
        <v>77</v>
      </c>
      <c r="E34" s="9">
        <f>E32*E33</f>
        <v>300</v>
      </c>
      <c r="F34" s="10">
        <f>F32/F33</f>
        <v>4</v>
      </c>
      <c r="H34">
        <f>COUNTIF(Table3[Payment Mode],"Card")</f>
        <v>9</v>
      </c>
      <c r="I34" s="26" t="s">
        <v>213</v>
      </c>
      <c r="M34" t="s">
        <v>73</v>
      </c>
      <c r="N34" t="s">
        <v>6</v>
      </c>
      <c r="O34" t="s">
        <v>214</v>
      </c>
      <c r="P34" t="s">
        <v>215</v>
      </c>
      <c r="Q34" t="s">
        <v>216</v>
      </c>
      <c r="R34" t="s">
        <v>217</v>
      </c>
      <c r="Y34" s="37" t="s">
        <v>218</v>
      </c>
      <c r="Z34" s="37" t="s">
        <v>158</v>
      </c>
      <c r="AA34" s="37" t="s">
        <v>111</v>
      </c>
      <c r="AB34" s="38">
        <v>57500</v>
      </c>
      <c r="AM34" s="52" t="s">
        <v>160</v>
      </c>
      <c r="AN34" s="53" t="s">
        <v>161</v>
      </c>
      <c r="AO34" s="53" t="s">
        <v>162</v>
      </c>
      <c r="AP34" s="60">
        <v>65000</v>
      </c>
      <c r="AQ34" s="58" t="e">
        <f t="shared" si="8"/>
        <v>#N/A</v>
      </c>
      <c r="AR34" s="59"/>
      <c r="AU34" s="61">
        <v>55000</v>
      </c>
      <c r="AV34" s="62">
        <v>0.2</v>
      </c>
    </row>
    <row r="35" ht="15.6" spans="3:44">
      <c r="C35" s="9">
        <f>SUM(C32,C33)</f>
        <v>123</v>
      </c>
      <c r="E35" s="9">
        <f>PRODUCT(E32,E33)</f>
        <v>300</v>
      </c>
      <c r="H35">
        <f>COUNTIFS(Table3[Payment Mode],"Cash",Table3[Sub-category],"KFC",Table3[Category],"Resturent")</f>
        <v>3</v>
      </c>
      <c r="I35" s="26" t="s">
        <v>219</v>
      </c>
      <c r="M35" t="s">
        <v>220</v>
      </c>
      <c r="N35">
        <v>470</v>
      </c>
      <c r="O35">
        <v>5</v>
      </c>
      <c r="P35">
        <v>450</v>
      </c>
      <c r="Q35">
        <v>50</v>
      </c>
      <c r="R35">
        <f>((P35*O35)+(Q35*O35))+N35</f>
        <v>2970</v>
      </c>
      <c r="Y35" s="37" t="s">
        <v>221</v>
      </c>
      <c r="Z35" s="37" t="s">
        <v>222</v>
      </c>
      <c r="AA35" s="37" t="s">
        <v>162</v>
      </c>
      <c r="AB35" s="38">
        <v>68000</v>
      </c>
      <c r="AM35" s="39" t="s">
        <v>164</v>
      </c>
      <c r="AN35" s="41" t="s">
        <v>165</v>
      </c>
      <c r="AO35" s="41" t="s">
        <v>111</v>
      </c>
      <c r="AP35" s="57">
        <v>56000</v>
      </c>
      <c r="AQ35" s="58" t="e">
        <f t="shared" si="8"/>
        <v>#N/A</v>
      </c>
      <c r="AR35" s="59"/>
    </row>
    <row r="36" spans="25:44">
      <c r="Y36" s="37" t="s">
        <v>223</v>
      </c>
      <c r="Z36" s="37" t="s">
        <v>224</v>
      </c>
      <c r="AA36" s="37" t="s">
        <v>146</v>
      </c>
      <c r="AB36" s="38">
        <v>62500</v>
      </c>
      <c r="AM36" s="52" t="s">
        <v>168</v>
      </c>
      <c r="AN36" s="53" t="s">
        <v>169</v>
      </c>
      <c r="AO36" s="53" t="s">
        <v>152</v>
      </c>
      <c r="AP36" s="60">
        <v>63000</v>
      </c>
      <c r="AQ36" s="58" t="e">
        <f t="shared" si="8"/>
        <v>#N/A</v>
      </c>
      <c r="AR36" s="59"/>
    </row>
    <row r="37" spans="25:44">
      <c r="Y37" s="37" t="s">
        <v>225</v>
      </c>
      <c r="Z37" s="37" t="s">
        <v>226</v>
      </c>
      <c r="AA37" s="37" t="s">
        <v>111</v>
      </c>
      <c r="AB37" s="38">
        <v>58000</v>
      </c>
      <c r="AM37" s="39" t="s">
        <v>171</v>
      </c>
      <c r="AN37" s="41" t="s">
        <v>172</v>
      </c>
      <c r="AO37" s="41" t="s">
        <v>146</v>
      </c>
      <c r="AP37" s="57">
        <v>60500</v>
      </c>
      <c r="AQ37" s="58" t="e">
        <f t="shared" si="8"/>
        <v>#N/A</v>
      </c>
      <c r="AR37" s="59"/>
    </row>
    <row r="38" spans="25:44">
      <c r="Y38" s="37" t="s">
        <v>227</v>
      </c>
      <c r="Z38" s="37" t="s">
        <v>228</v>
      </c>
      <c r="AA38" s="37" t="s">
        <v>179</v>
      </c>
      <c r="AB38" s="38">
        <v>60000</v>
      </c>
      <c r="AM38" s="52" t="s">
        <v>174</v>
      </c>
      <c r="AN38" s="53" t="s">
        <v>175</v>
      </c>
      <c r="AO38" s="53" t="s">
        <v>162</v>
      </c>
      <c r="AP38" s="60">
        <v>66000</v>
      </c>
      <c r="AQ38" s="58" t="e">
        <f>LOOKUP(AP29,AU30:AV34)</f>
        <v>#N/A</v>
      </c>
      <c r="AR38" s="59"/>
    </row>
    <row r="39" ht="28.8" spans="25:44">
      <c r="Y39" s="37" t="s">
        <v>229</v>
      </c>
      <c r="Z39" s="37" t="s">
        <v>230</v>
      </c>
      <c r="AA39" s="37" t="s">
        <v>152</v>
      </c>
      <c r="AB39" s="38">
        <v>64500</v>
      </c>
      <c r="AM39" s="39" t="s">
        <v>153</v>
      </c>
      <c r="AN39" s="41" t="s">
        <v>178</v>
      </c>
      <c r="AO39" s="41" t="s">
        <v>179</v>
      </c>
      <c r="AP39" s="57">
        <v>59000</v>
      </c>
      <c r="AQ39" s="58" t="e">
        <f t="shared" si="8"/>
        <v>#N/A</v>
      </c>
      <c r="AR39" s="59"/>
    </row>
    <row r="40" ht="28.8" spans="4:44">
      <c r="D40" s="21" t="s">
        <v>231</v>
      </c>
      <c r="E40" s="18"/>
      <c r="F40" s="18"/>
      <c r="G40" s="18"/>
      <c r="I40" s="9"/>
      <c r="J40"/>
      <c r="M40" s="29" t="s">
        <v>232</v>
      </c>
      <c r="N40" s="30"/>
      <c r="O40" s="30"/>
      <c r="P40" s="30"/>
      <c r="Q40" s="30"/>
      <c r="R40" s="30"/>
      <c r="S40" s="30"/>
      <c r="Y40" s="37" t="s">
        <v>233</v>
      </c>
      <c r="Z40" s="37" t="s">
        <v>234</v>
      </c>
      <c r="AA40" s="37" t="s">
        <v>146</v>
      </c>
      <c r="AB40" s="38">
        <v>63000</v>
      </c>
      <c r="AM40" s="52" t="s">
        <v>180</v>
      </c>
      <c r="AN40" s="53" t="s">
        <v>181</v>
      </c>
      <c r="AO40" s="53" t="s">
        <v>146</v>
      </c>
      <c r="AP40" s="60">
        <v>62000</v>
      </c>
      <c r="AQ40" s="58" t="e">
        <f t="shared" si="8"/>
        <v>#N/A</v>
      </c>
      <c r="AR40" s="59"/>
    </row>
    <row r="41" ht="15.6" spans="4:44">
      <c r="D41" s="22" t="s">
        <v>13</v>
      </c>
      <c r="E41" s="22" t="s">
        <v>235</v>
      </c>
      <c r="F41" s="22" t="s">
        <v>236</v>
      </c>
      <c r="G41" s="22" t="s">
        <v>237</v>
      </c>
      <c r="I41" s="9"/>
      <c r="J41"/>
      <c r="M41" s="30"/>
      <c r="N41" s="30"/>
      <c r="O41" s="30"/>
      <c r="P41" s="30"/>
      <c r="Q41" s="30"/>
      <c r="R41" s="30"/>
      <c r="S41" s="30"/>
      <c r="Y41" s="37" t="s">
        <v>238</v>
      </c>
      <c r="Z41" s="37" t="s">
        <v>239</v>
      </c>
      <c r="AA41" s="37" t="s">
        <v>162</v>
      </c>
      <c r="AB41" s="38">
        <v>69000</v>
      </c>
      <c r="AM41" s="39" t="s">
        <v>183</v>
      </c>
      <c r="AN41" s="41" t="s">
        <v>184</v>
      </c>
      <c r="AO41" s="41" t="s">
        <v>111</v>
      </c>
      <c r="AP41" s="57">
        <v>57000</v>
      </c>
      <c r="AQ41" s="58" t="e">
        <f t="shared" si="8"/>
        <v>#N/A</v>
      </c>
      <c r="AR41" s="59"/>
    </row>
    <row r="42" spans="4:44">
      <c r="D42" s="15">
        <v>44989</v>
      </c>
      <c r="E42" s="10" t="s">
        <v>240</v>
      </c>
      <c r="F42" s="9">
        <v>23</v>
      </c>
      <c r="G42" t="s">
        <v>65</v>
      </c>
      <c r="I42" s="9"/>
      <c r="J42"/>
      <c r="M42" s="30"/>
      <c r="N42" s="30"/>
      <c r="O42" s="30"/>
      <c r="P42" s="30"/>
      <c r="Q42" s="30"/>
      <c r="R42" s="30"/>
      <c r="S42" s="30"/>
      <c r="Y42" s="37" t="s">
        <v>241</v>
      </c>
      <c r="Z42" s="37" t="s">
        <v>242</v>
      </c>
      <c r="AA42" s="37" t="s">
        <v>111</v>
      </c>
      <c r="AB42" s="38">
        <v>58500</v>
      </c>
      <c r="AM42" s="52" t="s">
        <v>186</v>
      </c>
      <c r="AN42" s="53" t="s">
        <v>187</v>
      </c>
      <c r="AO42" s="53" t="s">
        <v>152</v>
      </c>
      <c r="AP42" s="60">
        <v>64000</v>
      </c>
      <c r="AQ42" s="58" t="e">
        <f t="shared" si="8"/>
        <v>#N/A</v>
      </c>
      <c r="AR42" s="59"/>
    </row>
    <row r="43" ht="28.8" spans="4:44">
      <c r="D43" s="15">
        <v>44991</v>
      </c>
      <c r="E43" s="10" t="s">
        <v>243</v>
      </c>
      <c r="F43" s="9">
        <v>2000</v>
      </c>
      <c r="G43" t="s">
        <v>56</v>
      </c>
      <c r="I43" s="9"/>
      <c r="J43"/>
      <c r="N43" s="13" t="s">
        <v>13</v>
      </c>
      <c r="O43" s="13" t="s">
        <v>14</v>
      </c>
      <c r="P43" s="13" t="s">
        <v>15</v>
      </c>
      <c r="Q43" s="14" t="s">
        <v>16</v>
      </c>
      <c r="R43" s="13" t="s">
        <v>17</v>
      </c>
      <c r="Y43" s="37" t="s">
        <v>244</v>
      </c>
      <c r="Z43" s="37" t="s">
        <v>245</v>
      </c>
      <c r="AA43" s="37" t="s">
        <v>146</v>
      </c>
      <c r="AB43" s="38">
        <v>63500</v>
      </c>
      <c r="AM43" s="39" t="s">
        <v>190</v>
      </c>
      <c r="AN43" s="41" t="s">
        <v>191</v>
      </c>
      <c r="AO43" s="41" t="s">
        <v>179</v>
      </c>
      <c r="AP43" s="57">
        <v>59500</v>
      </c>
      <c r="AQ43" s="58" t="e">
        <f t="shared" si="8"/>
        <v>#N/A</v>
      </c>
      <c r="AR43" s="59"/>
    </row>
    <row r="44" spans="4:28">
      <c r="D44" s="15">
        <v>45006</v>
      </c>
      <c r="E44" s="10" t="s">
        <v>246</v>
      </c>
      <c r="F44" s="9">
        <v>10000</v>
      </c>
      <c r="G44" t="s">
        <v>247</v>
      </c>
      <c r="I44" s="9"/>
      <c r="J44"/>
      <c r="N44" s="15" t="s">
        <v>50</v>
      </c>
      <c r="O44" s="9" t="s">
        <v>6</v>
      </c>
      <c r="P44" s="9" t="s">
        <v>9</v>
      </c>
      <c r="Q44" s="16">
        <v>920</v>
      </c>
      <c r="R44" s="18" t="s">
        <v>3</v>
      </c>
      <c r="Y44" s="37" t="s">
        <v>248</v>
      </c>
      <c r="Z44" s="37" t="s">
        <v>249</v>
      </c>
      <c r="AA44" s="37" t="s">
        <v>179</v>
      </c>
      <c r="AB44" s="38">
        <v>60500</v>
      </c>
    </row>
    <row r="45" spans="4:28">
      <c r="D45" s="15">
        <v>44997</v>
      </c>
      <c r="E45" s="9" t="s">
        <v>250</v>
      </c>
      <c r="G45" s="9" t="s">
        <v>251</v>
      </c>
      <c r="N45" s="15" t="s">
        <v>148</v>
      </c>
      <c r="O45" s="9" t="s">
        <v>4</v>
      </c>
      <c r="P45" s="9" t="s">
        <v>5</v>
      </c>
      <c r="Q45" s="16">
        <v>1920</v>
      </c>
      <c r="R45" s="18" t="s">
        <v>3</v>
      </c>
      <c r="Y45" s="37" t="s">
        <v>252</v>
      </c>
      <c r="Z45" s="37" t="s">
        <v>253</v>
      </c>
      <c r="AA45" s="37" t="s">
        <v>162</v>
      </c>
      <c r="AB45" s="38">
        <v>70000</v>
      </c>
    </row>
    <row r="46" spans="7:42">
      <c r="G46" s="9" t="s">
        <v>251</v>
      </c>
      <c r="N46" s="15" t="s">
        <v>50</v>
      </c>
      <c r="O46" s="9" t="s">
        <v>6</v>
      </c>
      <c r="P46" s="9" t="s">
        <v>9</v>
      </c>
      <c r="Q46" s="16">
        <v>1987</v>
      </c>
      <c r="R46" s="18" t="s">
        <v>3</v>
      </c>
      <c r="Y46" s="37" t="s">
        <v>254</v>
      </c>
      <c r="Z46" s="37" t="s">
        <v>255</v>
      </c>
      <c r="AA46" s="37" t="s">
        <v>152</v>
      </c>
      <c r="AB46" s="38">
        <v>65000</v>
      </c>
      <c r="AM46" s="54" t="s">
        <v>256</v>
      </c>
      <c r="AN46" s="55"/>
      <c r="AO46" s="55"/>
      <c r="AP46" s="55"/>
    </row>
    <row r="47" ht="15.6" spans="14:46">
      <c r="N47" s="15" t="s">
        <v>150</v>
      </c>
      <c r="O47" s="9" t="s">
        <v>4</v>
      </c>
      <c r="P47" s="9" t="s">
        <v>7</v>
      </c>
      <c r="Q47" s="16">
        <v>1987</v>
      </c>
      <c r="R47" s="18" t="s">
        <v>3</v>
      </c>
      <c r="Y47" s="37" t="s">
        <v>257</v>
      </c>
      <c r="Z47" s="37" t="s">
        <v>258</v>
      </c>
      <c r="AA47" s="37" t="s">
        <v>146</v>
      </c>
      <c r="AB47" s="38">
        <v>64000</v>
      </c>
      <c r="AM47" s="55"/>
      <c r="AN47" s="55"/>
      <c r="AO47" s="55"/>
      <c r="AP47" s="55"/>
      <c r="AR47" s="26" t="s">
        <v>188</v>
      </c>
      <c r="AS47" s="26" t="s">
        <v>259</v>
      </c>
      <c r="AT47" s="26" t="s">
        <v>260</v>
      </c>
    </row>
    <row r="48" spans="14:46">
      <c r="N48" s="15" t="s">
        <v>154</v>
      </c>
      <c r="O48" s="9" t="s">
        <v>4</v>
      </c>
      <c r="P48" s="9" t="s">
        <v>155</v>
      </c>
      <c r="Q48" s="16">
        <v>2000</v>
      </c>
      <c r="R48" s="19" t="s">
        <v>56</v>
      </c>
      <c r="Y48" s="37" t="s">
        <v>261</v>
      </c>
      <c r="Z48" s="37" t="s">
        <v>262</v>
      </c>
      <c r="AA48" s="37" t="s">
        <v>111</v>
      </c>
      <c r="AB48" s="38">
        <v>59000</v>
      </c>
      <c r="AN48" s="52" t="s">
        <v>180</v>
      </c>
      <c r="AR48" t="str">
        <f>INDEX(AN29:AN43,5)</f>
        <v>Sarah Wilson</v>
      </c>
      <c r="AS48">
        <f>MATCH(AN48,AM29:AM43,0)</f>
        <v>12</v>
      </c>
      <c r="AT48" t="str">
        <f>INDEX(AN29:AN43,MATCH(AN48,AM29:AM43,0))</f>
        <v>Charles Walker</v>
      </c>
    </row>
    <row r="49" spans="14:40">
      <c r="N49" s="15" t="s">
        <v>29</v>
      </c>
      <c r="O49" s="9" t="s">
        <v>2</v>
      </c>
      <c r="P49" s="9" t="s">
        <v>30</v>
      </c>
      <c r="Q49" s="16">
        <v>2109</v>
      </c>
      <c r="R49" s="17" t="s">
        <v>31</v>
      </c>
      <c r="Y49" s="37" t="s">
        <v>263</v>
      </c>
      <c r="Z49" s="37" t="s">
        <v>264</v>
      </c>
      <c r="AA49" s="37" t="s">
        <v>162</v>
      </c>
      <c r="AB49" s="38">
        <v>71000</v>
      </c>
      <c r="AN49" s="51" t="s">
        <v>73</v>
      </c>
    </row>
    <row r="50" spans="14:46">
      <c r="N50" s="15" t="s">
        <v>265</v>
      </c>
      <c r="O50" s="9" t="s">
        <v>2</v>
      </c>
      <c r="P50" s="9" t="s">
        <v>30</v>
      </c>
      <c r="Q50" s="16">
        <v>2109</v>
      </c>
      <c r="R50" s="17" t="s">
        <v>31</v>
      </c>
      <c r="Y50" s="37" t="s">
        <v>266</v>
      </c>
      <c r="Z50" s="37" t="s">
        <v>267</v>
      </c>
      <c r="AA50" s="37" t="s">
        <v>146</v>
      </c>
      <c r="AB50" s="38">
        <v>64500</v>
      </c>
      <c r="AT50">
        <f>INDEX(AP29:AP43,MATCH(AN48,AM29:AM43,0))</f>
        <v>62000</v>
      </c>
    </row>
    <row r="51" spans="14:40">
      <c r="N51" s="15" t="s">
        <v>170</v>
      </c>
      <c r="O51" s="9" t="s">
        <v>2</v>
      </c>
      <c r="P51" s="9" t="s">
        <v>30</v>
      </c>
      <c r="Q51" s="16">
        <v>2109</v>
      </c>
      <c r="R51" s="17" t="s">
        <v>31</v>
      </c>
      <c r="Y51" s="37" t="s">
        <v>268</v>
      </c>
      <c r="Z51" s="37" t="s">
        <v>269</v>
      </c>
      <c r="AA51" s="37" t="s">
        <v>152</v>
      </c>
      <c r="AB51" s="38">
        <v>65500</v>
      </c>
      <c r="AN51" t="str" cm="1">
        <f t="array" ref="AN51">_xlfn.XLOOKUP(AN48,AM29:AM43,_xlfn.XLOOKUP(AN49,AN28:AP28,AN29:AP43))</f>
        <v>Charles Walker</v>
      </c>
    </row>
    <row r="52" spans="14:28">
      <c r="N52" s="15" t="s">
        <v>55</v>
      </c>
      <c r="O52" s="9" t="s">
        <v>6</v>
      </c>
      <c r="P52" s="9" t="s">
        <v>9</v>
      </c>
      <c r="Q52" s="16">
        <v>3000</v>
      </c>
      <c r="R52" s="19" t="s">
        <v>56</v>
      </c>
      <c r="Y52" s="37" t="s">
        <v>270</v>
      </c>
      <c r="Z52" s="37" t="s">
        <v>271</v>
      </c>
      <c r="AA52" s="37" t="s">
        <v>111</v>
      </c>
      <c r="AB52" s="38">
        <v>59500</v>
      </c>
    </row>
    <row r="53" spans="14:28">
      <c r="N53" s="15" t="s">
        <v>163</v>
      </c>
      <c r="O53" s="9" t="s">
        <v>8</v>
      </c>
      <c r="P53" s="9" t="s">
        <v>64</v>
      </c>
      <c r="Q53" s="16">
        <v>4900</v>
      </c>
      <c r="R53" s="20" t="s">
        <v>65</v>
      </c>
      <c r="Y53" s="37" t="s">
        <v>272</v>
      </c>
      <c r="Z53" s="37" t="s">
        <v>273</v>
      </c>
      <c r="AA53" s="37" t="s">
        <v>162</v>
      </c>
      <c r="AB53" s="38">
        <v>72000</v>
      </c>
    </row>
    <row r="54" spans="14:28">
      <c r="N54" s="15" t="s">
        <v>63</v>
      </c>
      <c r="O54" s="9" t="s">
        <v>8</v>
      </c>
      <c r="P54" s="9" t="s">
        <v>64</v>
      </c>
      <c r="Q54" s="16">
        <v>5900</v>
      </c>
      <c r="R54" s="20" t="s">
        <v>65</v>
      </c>
      <c r="Y54" s="37" t="s">
        <v>274</v>
      </c>
      <c r="Z54" s="37" t="s">
        <v>275</v>
      </c>
      <c r="AA54" s="37" t="s">
        <v>179</v>
      </c>
      <c r="AB54" s="38">
        <v>61000</v>
      </c>
    </row>
    <row r="55" spans="14:28">
      <c r="N55" s="15" t="s">
        <v>29</v>
      </c>
      <c r="O55" s="9" t="s">
        <v>2</v>
      </c>
      <c r="P55" s="9" t="s">
        <v>30</v>
      </c>
      <c r="Q55" s="16">
        <v>7454</v>
      </c>
      <c r="R55" s="17" t="s">
        <v>31</v>
      </c>
      <c r="Y55" s="37" t="s">
        <v>276</v>
      </c>
      <c r="Z55" s="37" t="s">
        <v>277</v>
      </c>
      <c r="AA55" s="37" t="s">
        <v>152</v>
      </c>
      <c r="AB55" s="38">
        <v>66000</v>
      </c>
    </row>
    <row r="56" spans="14:18">
      <c r="N56" s="15" t="s">
        <v>107</v>
      </c>
      <c r="O56" s="9" t="s">
        <v>2</v>
      </c>
      <c r="P56" s="9" t="s">
        <v>30</v>
      </c>
      <c r="Q56" s="16">
        <v>7454</v>
      </c>
      <c r="R56" s="17" t="s">
        <v>31</v>
      </c>
    </row>
    <row r="57" spans="14:18">
      <c r="N57" s="15" t="s">
        <v>173</v>
      </c>
      <c r="O57" s="9" t="s">
        <v>2</v>
      </c>
      <c r="P57" s="9" t="s">
        <v>30</v>
      </c>
      <c r="Q57" s="16">
        <v>7454</v>
      </c>
      <c r="R57" s="17" t="s">
        <v>31</v>
      </c>
    </row>
    <row r="58" spans="14:18">
      <c r="N58" s="15" t="s">
        <v>159</v>
      </c>
      <c r="O58" s="9" t="s">
        <v>6</v>
      </c>
      <c r="P58" s="9" t="s">
        <v>9</v>
      </c>
      <c r="Q58" s="16">
        <v>8875</v>
      </c>
      <c r="R58" s="19" t="s">
        <v>56</v>
      </c>
    </row>
    <row r="59" spans="14:18">
      <c r="N59" s="15" t="s">
        <v>166</v>
      </c>
      <c r="O59" s="9" t="s">
        <v>8</v>
      </c>
      <c r="P59" s="9" t="s">
        <v>167</v>
      </c>
      <c r="Q59" s="16">
        <v>9268</v>
      </c>
      <c r="R59" s="20" t="s">
        <v>65</v>
      </c>
    </row>
    <row r="60" spans="14:18">
      <c r="N60" s="15" t="s">
        <v>67</v>
      </c>
      <c r="O60" s="9" t="s">
        <v>8</v>
      </c>
      <c r="P60" s="9" t="s">
        <v>64</v>
      </c>
      <c r="Q60" s="16">
        <v>9868</v>
      </c>
      <c r="R60" s="20" t="s">
        <v>65</v>
      </c>
    </row>
    <row r="61" spans="14:18">
      <c r="N61" s="15" t="s">
        <v>60</v>
      </c>
      <c r="O61" s="9" t="s">
        <v>6</v>
      </c>
      <c r="P61" s="9" t="s">
        <v>9</v>
      </c>
      <c r="Q61" s="16">
        <v>9875</v>
      </c>
      <c r="R61" s="19" t="s">
        <v>56</v>
      </c>
    </row>
    <row r="62" spans="14:18">
      <c r="N62" s="15" t="s">
        <v>177</v>
      </c>
      <c r="O62" s="9" t="s">
        <v>2</v>
      </c>
      <c r="P62" s="9" t="s">
        <v>47</v>
      </c>
      <c r="Q62" s="16">
        <v>18000</v>
      </c>
      <c r="R62" s="17" t="s">
        <v>31</v>
      </c>
    </row>
    <row r="63" spans="14:18">
      <c r="N63" s="15">
        <v>45272</v>
      </c>
      <c r="O63" s="9" t="s">
        <v>2</v>
      </c>
      <c r="P63" s="9" t="s">
        <v>47</v>
      </c>
      <c r="Q63" s="16">
        <v>21000</v>
      </c>
      <c r="R63" s="17" t="s">
        <v>31</v>
      </c>
    </row>
    <row r="64" spans="14:18">
      <c r="N64" s="15" t="s">
        <v>143</v>
      </c>
      <c r="O64" s="9" t="s">
        <v>2</v>
      </c>
      <c r="P64" s="9" t="s">
        <v>47</v>
      </c>
      <c r="Q64" s="16">
        <v>23000</v>
      </c>
      <c r="R64" s="17" t="s">
        <v>31</v>
      </c>
    </row>
  </sheetData>
  <sortState ref="AU30:AV34">
    <sortCondition ref="AV30:AV34"/>
  </sortState>
  <mergeCells count="28">
    <mergeCell ref="AD27:AE27"/>
    <mergeCell ref="AQ28:AR28"/>
    <mergeCell ref="AQ29:AR29"/>
    <mergeCell ref="AQ30:AR30"/>
    <mergeCell ref="M31:S31"/>
    <mergeCell ref="AQ31:AR31"/>
    <mergeCell ref="AD32:AE32"/>
    <mergeCell ref="AQ32:AR32"/>
    <mergeCell ref="AQ33:AR33"/>
    <mergeCell ref="AQ34:AR34"/>
    <mergeCell ref="AQ35:AR35"/>
    <mergeCell ref="AQ36:AR36"/>
    <mergeCell ref="AQ37:AR37"/>
    <mergeCell ref="AQ38:AR38"/>
    <mergeCell ref="AQ39:AR39"/>
    <mergeCell ref="D40:G40"/>
    <mergeCell ref="AQ40:AR40"/>
    <mergeCell ref="AQ41:AR41"/>
    <mergeCell ref="AQ42:AR42"/>
    <mergeCell ref="AQ43:AR43"/>
    <mergeCell ref="B8:B10"/>
    <mergeCell ref="B11:B13"/>
    <mergeCell ref="AM46:AP47"/>
    <mergeCell ref="AD15:AE17"/>
    <mergeCell ref="M40:S42"/>
    <mergeCell ref="A1:M2"/>
    <mergeCell ref="AM11:AR13"/>
    <mergeCell ref="AM25:AR27"/>
  </mergeCells>
  <conditionalFormatting sqref="N43:N64">
    <cfRule type="duplicateValues" dxfId="24" priority="3"/>
    <cfRule type="timePeriod" dxfId="25" priority="4" timePeriod="today">
      <formula>FLOOR(N43,1)=TODAY()</formula>
    </cfRule>
    <cfRule type="duplicateValues" dxfId="24" priority="7"/>
    <cfRule type="duplicateValues" dxfId="24" priority="11"/>
    <cfRule type="duplicateValues" dxfId="24" priority="15"/>
    <cfRule type="duplicateValues" dxfId="24" priority="19"/>
    <cfRule type="duplicateValues" dxfId="24" priority="23"/>
    <cfRule type="duplicateValues" dxfId="24" priority="27"/>
    <cfRule type="duplicateValues" dxfId="24" priority="31"/>
    <cfRule type="duplicateValues" dxfId="24" priority="35"/>
    <cfRule type="duplicateValues" dxfId="24" priority="39"/>
    <cfRule type="duplicateValues" dxfId="24" priority="43"/>
    <cfRule type="duplicateValues" dxfId="24" priority="47"/>
    <cfRule type="duplicateValues" dxfId="24" priority="51"/>
    <cfRule type="duplicateValues" dxfId="24" priority="55"/>
    <cfRule type="duplicateValues" dxfId="24" priority="59"/>
    <cfRule type="duplicateValues" dxfId="24" priority="63"/>
    <cfRule type="duplicateValues" dxfId="24" priority="67"/>
    <cfRule type="duplicateValues" dxfId="24" priority="71"/>
    <cfRule type="duplicateValues" dxfId="24" priority="75"/>
    <cfRule type="duplicateValues" dxfId="26" priority="79"/>
    <cfRule type="timePeriod" dxfId="27" priority="80" timePeriod="today">
      <formula>FLOOR(N43,1)=TODAY()</formula>
    </cfRule>
    <cfRule type="timePeriod" dxfId="27" priority="81" timePeriod="thisMonth">
      <formula>AND(MONTH(N43)=MONTH(TODAY()),YEAR(N43)=YEAR(TODAY()))</formula>
    </cfRule>
  </conditionalFormatting>
  <conditionalFormatting sqref="O44:O64">
    <cfRule type="containsText" dxfId="28" priority="2" operator="between" text="Resturent">
      <formula>NOT(ISERROR(SEARCH("Resturent",O44)))</formula>
    </cfRule>
    <cfRule type="containsText" dxfId="29" priority="78" operator="between" text="Resturent">
      <formula>NOT(ISERROR(SEARCH("Resturent",O44)))</formula>
    </cfRule>
  </conditionalFormatting>
  <conditionalFormatting sqref="Q44:Q6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{0b159069-fbc2-4208-a697-129bc7c06b1d}</x14:id>
        </ext>
      </extLst>
    </cfRule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{ebb7dc1e-f9ef-4194-9bdc-e192f1715823}</x14:id>
        </ext>
      </extLst>
    </cfRule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{4ee741cf-d4ac-478f-adc6-e5f88d309cfc}</x14:id>
        </ext>
      </extLst>
    </cfRule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{c48b53ee-7c58-49e6-af4f-a56ba35691e1}</x14:id>
        </ext>
      </extLst>
    </cfRule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{50181397-3ca8-4e20-8de9-796f093cdf85}</x14:id>
        </ext>
      </extLst>
    </cfRule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{736819dc-49c1-4af7-89de-29a1c1f03d27}</x14:id>
        </ext>
      </extLst>
    </cfRule>
    <cfRule type="dataBar" priority="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{3212019b-c6c4-42d5-94f3-308020ec128e}</x14:id>
        </ext>
      </extLst>
    </cfRule>
    <cfRule type="dataBar" priority="2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{77edd0fe-e22e-4980-a3ca-4d97001a4dc7}</x14:id>
        </ext>
      </extLst>
    </cfRule>
    <cfRule type="dataBar" priority="3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{c9a1be80-a369-4e13-bac9-7e04d0f069c0}</x14:id>
        </ext>
      </extLst>
    </cfRule>
    <cfRule type="dataBar" priority="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{72469181-2d17-416a-ace3-0968e1d9fede}</x14:id>
        </ext>
      </extLst>
    </cfRule>
    <cfRule type="dataBar" priority="4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{75a59d86-bb84-4fe6-9994-d714a3b51a9e}</x14:id>
        </ext>
      </extLst>
    </cfRule>
    <cfRule type="dataBar" priority="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{4fe4fdd2-35c8-4cf3-95f4-6fa7282b064c}</x14:id>
        </ext>
      </extLst>
    </cfRule>
    <cfRule type="dataBar" priority="4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{fcc65a63-f46c-42c8-92b1-372965098e15}</x14:id>
        </ext>
      </extLst>
    </cfRule>
    <cfRule type="dataBar" priority="5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{f897f29c-667e-4238-96a0-08c64be89216}</x14:id>
        </ext>
      </extLst>
    </cfRule>
    <cfRule type="dataBar" priority="5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{fee705f2-a76b-42d6-bf3b-2aa3d6488320}</x14:id>
        </ext>
      </extLst>
    </cfRule>
    <cfRule type="dataBar" priority="6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{6221d37e-fb01-40c8-a258-db788956e6fa}</x14:id>
        </ext>
      </extLst>
    </cfRule>
    <cfRule type="dataBar" priority="6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{9b1751cd-c33b-4490-9a15-b56e42f73317}</x14:id>
        </ext>
      </extLst>
    </cfRule>
    <cfRule type="dataBar" priority="6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{93d94c98-92ba-4f0c-b87b-55d421e92a31}</x14:id>
        </ext>
      </extLst>
    </cfRule>
    <cfRule type="dataBar" priority="7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{6e3b9ccc-5f88-4b51-8740-eb2ccc7098ae}</x14:id>
        </ext>
      </extLst>
    </cfRule>
    <cfRule type="dataBar" priority="7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{1f2eabf6-6670-4d89-88a7-3db1fe5b7796}</x14:id>
        </ext>
      </extLst>
    </cfRule>
  </conditionalFormatting>
  <dataValidations count="6">
    <dataValidation type="list" allowBlank="1" showInputMessage="1" showErrorMessage="1" sqref="AN48">
      <formula1>$AM$29:$AM$43</formula1>
    </dataValidation>
    <dataValidation type="list" allowBlank="1" showInputMessage="1" showErrorMessage="1" sqref="AN49">
      <formula1>$AN$28:$AP$28</formula1>
    </dataValidation>
    <dataValidation type="date" operator="between" allowBlank="1" showInputMessage="1" showErrorMessage="1" errorTitle="Invalid Date" error="date should be between 3-01-2023 to 3-31-2023." sqref="D42:D48">
      <formula1>44986</formula1>
      <formula2>45016</formula2>
    </dataValidation>
    <dataValidation type="textLength" operator="between" allowBlank="1" showInputMessage="1" showErrorMessage="1" errorTitle="Invalid Text" error="text should be less than 20 letters." sqref="E42:E48">
      <formula1>2</formula1>
      <formula2>20</formula2>
    </dataValidation>
    <dataValidation type="whole" operator="between" allowBlank="1" showInputMessage="1" showErrorMessage="1" errorTitle="Invalid Amount" error="amount should be less than 20,000." sqref="F42:F48">
      <formula1>10</formula1>
      <formula2>20000</formula2>
    </dataValidation>
    <dataValidation type="list" allowBlank="1" showInputMessage="1" showErrorMessage="1" errorTitle="Invalid Choice" error="select the correct choice" sqref="G42:G48">
      <formula1>"Cash, EasyPaisa, Upaisa, Visa Card, Master Card"</formula1>
    </dataValidation>
  </dataValidations>
  <pageMargins left="0.7" right="0.7" top="0.75" bottom="0.75" header="0.3" footer="0.3"/>
  <pageSetup paperSize="1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Button 1" r:id="rId3">
              <controlPr print="0" defaultSize="0">
                <anchor moveWithCells="1" sizeWithCells="1">
                  <from>
                    <xdr:col>12</xdr:col>
                    <xdr:colOff>7620</xdr:colOff>
                    <xdr:row>49</xdr:row>
                    <xdr:rowOff>137160</xdr:rowOff>
                  </from>
                  <to>
                    <xdr:col>13</xdr:col>
                    <xdr:colOff>0</xdr:colOff>
                    <xdr:row>53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name="Button 2" r:id="rId4">
              <controlPr print="0" defaultSize="0">
                <anchor moveWithCells="1">
                  <from>
                    <xdr:col>11</xdr:col>
                    <xdr:colOff>464820</xdr:colOff>
                    <xdr:row>49</xdr:row>
                    <xdr:rowOff>0</xdr:rowOff>
                  </from>
                  <to>
                    <xdr:col>13</xdr:col>
                    <xdr:colOff>0</xdr:colOff>
                    <xdr:row>53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name="Button 3" r:id="rId5">
              <controlPr print="0" defaultSize="0">
                <anchor moveWithCells="1">
                  <from>
                    <xdr:col>2</xdr:col>
                    <xdr:colOff>53340</xdr:colOff>
                    <xdr:row>15</xdr:row>
                    <xdr:rowOff>144780</xdr:rowOff>
                  </from>
                  <to>
                    <xdr:col>2</xdr:col>
                    <xdr:colOff>99060</xdr:colOff>
                    <xdr:row>15</xdr:row>
                    <xdr:rowOff>190500</xdr:rowOff>
                  </to>
                </anchor>
              </controlPr>
            </control>
          </mc:Choice>
        </mc:AlternateContent>
      </controls>
    </mc:Choice>
  </mc:AlternateContent>
  <tableParts count="6">
    <tablePart r:id="rId6"/>
    <tablePart r:id="rId7"/>
    <tablePart r:id="rId8"/>
    <tablePart r:id="rId9"/>
    <tablePart r:id="rId10"/>
    <tablePart r:id="rId1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b159069-fbc2-4208-a697-129bc7c06b1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ebb7dc1e-f9ef-4194-9bdc-e192f171582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4ee741cf-d4ac-478f-adc6-e5f88d309cf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c48b53ee-7c58-49e6-af4f-a56ba35691e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50181397-3ca8-4e20-8de9-796f093cdf8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736819dc-49c1-4af7-89de-29a1c1f03d2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3212019b-c6c4-42d5-94f3-308020ec128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77edd0fe-e22e-4980-a3ca-4d97001a4dc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c9a1be80-a369-4e13-bac9-7e04d0f069c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72469181-2d17-416a-ace3-0968e1d9fed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75a59d86-bb84-4fe6-9994-d714a3b51a9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4fe4fdd2-35c8-4cf3-95f4-6fa7282b064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fcc65a63-f46c-42c8-92b1-372965098e1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f897f29c-667e-4238-96a0-08c64be8921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fee705f2-a76b-42d6-bf3b-2aa3d6488320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6221d37e-fb01-40c8-a258-db788956e6f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9b1751cd-c33b-4490-9a15-b56e42f7331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93d94c98-92ba-4f0c-b87b-55d421e92a3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6e3b9ccc-5f88-4b51-8740-eb2ccc7098a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14:cfRule type="dataBar" id="{1f2eabf6-6670-4d89-88a7-3db1fe5b779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Q44:Q64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7"/>
  <sheetViews>
    <sheetView workbookViewId="0">
      <selection activeCell="A3" sqref="A3"/>
    </sheetView>
  </sheetViews>
  <sheetFormatPr defaultColWidth="9" defaultRowHeight="14.4" outlineLevelRow="6" outlineLevelCol="3"/>
  <cols>
    <col min="1" max="1" width="11.3981481481481" customWidth="1"/>
    <col min="2" max="2" width="7.39814814814815" customWidth="1"/>
    <col min="3" max="3" width="7.89814814814815" customWidth="1"/>
    <col min="4" max="4" width="6.2962962962963" customWidth="1"/>
  </cols>
  <sheetData>
    <row r="3" spans="1:4">
      <c r="A3" t="s">
        <v>0</v>
      </c>
      <c r="B3" t="s">
        <v>278</v>
      </c>
      <c r="C3" t="s">
        <v>279</v>
      </c>
      <c r="D3" t="s">
        <v>280</v>
      </c>
    </row>
    <row r="4" spans="1:4">
      <c r="A4" s="6" t="s">
        <v>2</v>
      </c>
      <c r="B4" s="7">
        <v>96689</v>
      </c>
      <c r="C4" s="7">
        <v>96689</v>
      </c>
      <c r="D4" s="2">
        <v>193378</v>
      </c>
    </row>
    <row r="5" spans="1:4">
      <c r="A5" s="6" t="s">
        <v>6</v>
      </c>
      <c r="B5" s="7">
        <v>24657</v>
      </c>
      <c r="C5" s="7">
        <v>24657</v>
      </c>
      <c r="D5" s="2">
        <v>49314</v>
      </c>
    </row>
    <row r="6" spans="1:4">
      <c r="A6" s="6" t="s">
        <v>281</v>
      </c>
      <c r="B6" s="7">
        <v>35843</v>
      </c>
      <c r="C6" s="7">
        <v>35843</v>
      </c>
      <c r="D6" s="2">
        <v>71686</v>
      </c>
    </row>
    <row r="7" spans="1:4">
      <c r="A7" s="6" t="s">
        <v>10</v>
      </c>
      <c r="B7" s="7">
        <v>157189</v>
      </c>
      <c r="C7" s="7">
        <v>157189</v>
      </c>
      <c r="D7" s="2">
        <v>314378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9"/>
  <sheetViews>
    <sheetView workbookViewId="0">
      <selection activeCell="M15" sqref="M15"/>
    </sheetView>
  </sheetViews>
  <sheetFormatPr defaultColWidth="9" defaultRowHeight="14.4" outlineLevelCol="4"/>
  <cols>
    <col min="1" max="1" width="17.6018518518519" customWidth="1"/>
    <col min="2" max="2" width="14.2037037037037" customWidth="1"/>
    <col min="3" max="3" width="9" customWidth="1"/>
    <col min="4" max="4" width="8.10185185185185" customWidth="1"/>
    <col min="5" max="5" width="9.7037037037037" customWidth="1"/>
  </cols>
  <sheetData>
    <row r="3" spans="1:2">
      <c r="A3" t="s">
        <v>282</v>
      </c>
      <c r="B3" t="s">
        <v>283</v>
      </c>
    </row>
    <row r="4" spans="1:5">
      <c r="A4" t="s">
        <v>0</v>
      </c>
      <c r="B4" t="s">
        <v>284</v>
      </c>
      <c r="C4" t="s">
        <v>285</v>
      </c>
      <c r="D4" t="s">
        <v>286</v>
      </c>
      <c r="E4" t="s">
        <v>10</v>
      </c>
    </row>
    <row r="5" spans="1:5">
      <c r="A5" s="6" t="s">
        <v>287</v>
      </c>
      <c r="B5" s="2">
        <v>693926.2</v>
      </c>
      <c r="C5" s="2">
        <v>316372.1</v>
      </c>
      <c r="D5" s="2">
        <v>720852</v>
      </c>
      <c r="E5" s="2">
        <v>1731150.3</v>
      </c>
    </row>
    <row r="6" spans="1:5">
      <c r="A6" s="6" t="s">
        <v>288</v>
      </c>
      <c r="B6" s="2">
        <v>524605.4</v>
      </c>
      <c r="C6" s="2">
        <v>542732.3</v>
      </c>
      <c r="D6" s="2">
        <v>487181.2</v>
      </c>
      <c r="E6" s="2">
        <v>1554518.9</v>
      </c>
    </row>
    <row r="7" spans="1:5">
      <c r="A7" s="6" t="s">
        <v>289</v>
      </c>
      <c r="B7" s="2">
        <v>542344</v>
      </c>
      <c r="C7" s="2">
        <v>643409.8</v>
      </c>
      <c r="D7" s="2">
        <v>379093</v>
      </c>
      <c r="E7" s="2">
        <v>1564846.8</v>
      </c>
    </row>
    <row r="8" spans="1:5">
      <c r="A8" s="6" t="s">
        <v>290</v>
      </c>
      <c r="B8" s="2">
        <v>353046.1</v>
      </c>
      <c r="C8" s="2">
        <v>476995.2</v>
      </c>
      <c r="D8" s="2">
        <v>327280.8</v>
      </c>
      <c r="E8" s="2">
        <v>1157322.1</v>
      </c>
    </row>
    <row r="9" spans="1:5">
      <c r="A9" s="6" t="s">
        <v>10</v>
      </c>
      <c r="B9" s="2">
        <v>2113921.7</v>
      </c>
      <c r="C9" s="2">
        <v>1979509.4</v>
      </c>
      <c r="D9" s="2">
        <v>1914407</v>
      </c>
      <c r="E9" s="2">
        <v>6007838.1</v>
      </c>
    </row>
  </sheetData>
  <pageMargins left="0.7" right="0.7" top="0.75" bottom="0.75" header="0.3" footer="0.3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0"/>
  <sheetViews>
    <sheetView workbookViewId="0">
      <selection activeCell="AE16" sqref="AE16"/>
    </sheetView>
  </sheetViews>
  <sheetFormatPr defaultColWidth="9" defaultRowHeight="14.4" outlineLevelCol="1"/>
  <cols>
    <col min="1" max="1" width="14.1018518518519" customWidth="1"/>
    <col min="2" max="2" width="17.7962962962963" customWidth="1"/>
    <col min="3" max="101" width="4.5" customWidth="1"/>
    <col min="102" max="102" width="6.2962962962963" customWidth="1"/>
    <col min="103" max="103" width="9.7037037037037" customWidth="1"/>
  </cols>
  <sheetData>
    <row r="3" spans="1:2">
      <c r="A3" t="s">
        <v>0</v>
      </c>
      <c r="B3" t="s">
        <v>291</v>
      </c>
    </row>
    <row r="4" spans="1:2">
      <c r="A4" s="6" t="s">
        <v>292</v>
      </c>
      <c r="B4" s="2">
        <v>23</v>
      </c>
    </row>
    <row r="5" spans="1:2">
      <c r="A5" s="6" t="s">
        <v>293</v>
      </c>
      <c r="B5" s="2">
        <v>17</v>
      </c>
    </row>
    <row r="6" spans="1:2">
      <c r="A6" s="6" t="s">
        <v>294</v>
      </c>
      <c r="B6" s="2">
        <v>16</v>
      </c>
    </row>
    <row r="7" spans="1:2">
      <c r="A7" s="6" t="s">
        <v>295</v>
      </c>
      <c r="B7" s="2">
        <v>24</v>
      </c>
    </row>
    <row r="8" spans="1:2">
      <c r="A8" s="6" t="s">
        <v>296</v>
      </c>
      <c r="B8" s="2">
        <v>20</v>
      </c>
    </row>
    <row r="9" spans="1:2">
      <c r="A9" s="6" t="s">
        <v>281</v>
      </c>
      <c r="B9" s="2"/>
    </row>
    <row r="10" spans="1:2">
      <c r="A10" s="6" t="s">
        <v>10</v>
      </c>
      <c r="B10" s="2">
        <v>100</v>
      </c>
    </row>
  </sheetData>
  <pageMargins left="0.7" right="0.7" top="0.75" bottom="0.75" header="0.3" footer="0.3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"/>
  <sheetViews>
    <sheetView workbookViewId="0">
      <selection activeCell="A1" sqref="$A1:$XFD1048576"/>
    </sheetView>
  </sheetViews>
  <sheetFormatPr defaultColWidth="9" defaultRowHeight="14.4"/>
  <cols>
    <col min="1" max="1" width="14.3981481481481" style="3" customWidth="1"/>
    <col min="2" max="2" width="9.2037037037037" style="3" customWidth="1"/>
    <col min="3" max="3" width="12.7962962962963" style="3" customWidth="1"/>
    <col min="4" max="4" width="12.5" style="3" customWidth="1"/>
    <col min="5" max="5" width="12" style="3" customWidth="1"/>
    <col min="6" max="6" width="15" style="3" customWidth="1"/>
    <col min="7" max="7" width="10.3981481481481" style="3" customWidth="1"/>
    <col min="8" max="8" width="31.8981481481481" style="3" customWidth="1"/>
    <col min="9" max="9" width="15.6018518518519" style="3" customWidth="1"/>
    <col min="10" max="10" width="15" style="3" customWidth="1"/>
    <col min="11" max="11" width="16.3981481481481" style="3" customWidth="1"/>
    <col min="12" max="12" width="29.5" style="3" customWidth="1"/>
    <col min="13" max="13" width="14.2037037037037" style="3" customWidth="1"/>
    <col min="14" max="14" width="7.60185185185185" style="3" customWidth="1"/>
    <col min="15" max="15" width="9.7037037037037" style="3" customWidth="1"/>
    <col min="16" max="16384" width="8.7962962962963" style="3"/>
  </cols>
  <sheetData>
    <row r="1" spans="1:15">
      <c r="A1" s="4" t="s">
        <v>297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302</v>
      </c>
      <c r="G1" s="4" t="s">
        <v>303</v>
      </c>
      <c r="H1" s="4" t="s">
        <v>304</v>
      </c>
      <c r="I1" s="4" t="s">
        <v>305</v>
      </c>
      <c r="J1" s="4" t="s">
        <v>306</v>
      </c>
      <c r="K1" s="4" t="s">
        <v>307</v>
      </c>
      <c r="L1" s="4" t="s">
        <v>308</v>
      </c>
      <c r="M1" s="4" t="s">
        <v>309</v>
      </c>
      <c r="N1" s="4" t="s">
        <v>310</v>
      </c>
      <c r="O1" s="4" t="s">
        <v>311</v>
      </c>
    </row>
    <row r="2" spans="1:15">
      <c r="A2" s="3" t="s">
        <v>109</v>
      </c>
      <c r="B2" s="3" t="s">
        <v>312</v>
      </c>
      <c r="C2" s="3" t="s">
        <v>313</v>
      </c>
      <c r="D2" s="3" t="s">
        <v>314</v>
      </c>
      <c r="E2" s="5">
        <v>17731</v>
      </c>
      <c r="F2" s="3" t="s">
        <v>287</v>
      </c>
      <c r="G2" s="3" t="s">
        <v>286</v>
      </c>
      <c r="H2" s="3" t="s">
        <v>315</v>
      </c>
      <c r="I2" s="3">
        <v>85869.3</v>
      </c>
      <c r="J2" s="3">
        <v>5</v>
      </c>
      <c r="K2" s="3" t="s">
        <v>296</v>
      </c>
      <c r="L2" s="3" t="s">
        <v>316</v>
      </c>
      <c r="M2" s="3" t="b">
        <v>0</v>
      </c>
      <c r="N2" s="3">
        <v>83</v>
      </c>
      <c r="O2" s="3" t="s">
        <v>317</v>
      </c>
    </row>
    <row r="3" spans="1:15">
      <c r="A3" s="3" t="s">
        <v>144</v>
      </c>
      <c r="B3" s="3" t="s">
        <v>318</v>
      </c>
      <c r="C3" s="3" t="s">
        <v>319</v>
      </c>
      <c r="D3" s="3" t="s">
        <v>320</v>
      </c>
      <c r="E3" s="5">
        <v>37655</v>
      </c>
      <c r="F3" s="3" t="s">
        <v>290</v>
      </c>
      <c r="G3" s="3" t="s">
        <v>286</v>
      </c>
      <c r="H3" s="3" t="s">
        <v>321</v>
      </c>
      <c r="I3" s="3">
        <v>56531.2</v>
      </c>
      <c r="J3" s="3">
        <v>5</v>
      </c>
      <c r="K3" s="3" t="s">
        <v>294</v>
      </c>
      <c r="L3" s="3" t="s">
        <v>322</v>
      </c>
      <c r="M3" s="3" t="b">
        <v>1</v>
      </c>
      <c r="N3" s="3">
        <v>40</v>
      </c>
      <c r="O3" s="3" t="s">
        <v>317</v>
      </c>
    </row>
    <row r="4" spans="1:15">
      <c r="A4" s="3" t="s">
        <v>149</v>
      </c>
      <c r="B4" s="3" t="s">
        <v>312</v>
      </c>
      <c r="C4" s="3" t="s">
        <v>323</v>
      </c>
      <c r="D4" s="3" t="s">
        <v>324</v>
      </c>
      <c r="E4" s="5">
        <v>31930</v>
      </c>
      <c r="F4" s="3" t="s">
        <v>287</v>
      </c>
      <c r="G4" s="3" t="s">
        <v>285</v>
      </c>
      <c r="H4" s="3" t="s">
        <v>325</v>
      </c>
      <c r="I4" s="3">
        <v>102622.3</v>
      </c>
      <c r="J4" s="3">
        <v>1</v>
      </c>
      <c r="K4" s="3" t="s">
        <v>294</v>
      </c>
      <c r="L4" s="3" t="s">
        <v>326</v>
      </c>
      <c r="M4" s="3" t="b">
        <v>0</v>
      </c>
      <c r="N4" s="3">
        <v>25</v>
      </c>
      <c r="O4" s="3" t="s">
        <v>327</v>
      </c>
    </row>
    <row r="5" spans="1:15">
      <c r="A5" s="3" t="s">
        <v>151</v>
      </c>
      <c r="B5" s="3" t="s">
        <v>328</v>
      </c>
      <c r="C5" s="3" t="s">
        <v>329</v>
      </c>
      <c r="D5" s="3" t="s">
        <v>330</v>
      </c>
      <c r="E5" s="5">
        <v>30240</v>
      </c>
      <c r="F5" s="3" t="s">
        <v>290</v>
      </c>
      <c r="G5" s="3" t="s">
        <v>284</v>
      </c>
      <c r="H5" s="3" t="s">
        <v>331</v>
      </c>
      <c r="I5" s="3">
        <v>15617.8</v>
      </c>
      <c r="J5" s="3">
        <v>5</v>
      </c>
      <c r="K5" s="3" t="s">
        <v>295</v>
      </c>
      <c r="L5" s="3" t="s">
        <v>332</v>
      </c>
      <c r="M5" s="3" t="b">
        <v>1</v>
      </c>
      <c r="N5" s="3">
        <v>50</v>
      </c>
      <c r="O5" s="3" t="s">
        <v>317</v>
      </c>
    </row>
    <row r="6" spans="1:15">
      <c r="A6" s="3" t="s">
        <v>156</v>
      </c>
      <c r="B6" s="3" t="s">
        <v>333</v>
      </c>
      <c r="C6" s="3" t="s">
        <v>334</v>
      </c>
      <c r="D6" s="3" t="s">
        <v>335</v>
      </c>
      <c r="E6" s="5">
        <v>18163</v>
      </c>
      <c r="F6" s="3" t="s">
        <v>287</v>
      </c>
      <c r="G6" s="3" t="s">
        <v>286</v>
      </c>
      <c r="H6" s="3" t="s">
        <v>336</v>
      </c>
      <c r="I6" s="3">
        <v>52720.8</v>
      </c>
      <c r="J6" s="3">
        <v>4</v>
      </c>
      <c r="K6" s="3" t="s">
        <v>293</v>
      </c>
      <c r="L6" s="3" t="s">
        <v>337</v>
      </c>
      <c r="M6" s="3" t="b">
        <v>0</v>
      </c>
      <c r="N6" s="3">
        <v>46</v>
      </c>
      <c r="O6" s="3" t="s">
        <v>327</v>
      </c>
    </row>
    <row r="7" spans="1:15">
      <c r="A7" s="3" t="s">
        <v>160</v>
      </c>
      <c r="B7" s="3" t="s">
        <v>312</v>
      </c>
      <c r="C7" s="3" t="s">
        <v>338</v>
      </c>
      <c r="D7" s="3" t="s">
        <v>334</v>
      </c>
      <c r="E7" s="5">
        <v>33808</v>
      </c>
      <c r="F7" s="3" t="s">
        <v>288</v>
      </c>
      <c r="G7" s="3" t="s">
        <v>286</v>
      </c>
      <c r="H7" s="3" t="s">
        <v>339</v>
      </c>
      <c r="I7" s="3">
        <v>18837.5</v>
      </c>
      <c r="J7" s="3">
        <v>2</v>
      </c>
      <c r="K7" s="3" t="s">
        <v>292</v>
      </c>
      <c r="L7" s="3" t="s">
        <v>340</v>
      </c>
      <c r="M7" s="3" t="b">
        <v>1</v>
      </c>
      <c r="N7" s="3">
        <v>56</v>
      </c>
      <c r="O7" s="3" t="s">
        <v>317</v>
      </c>
    </row>
    <row r="8" spans="1:15">
      <c r="A8" s="3" t="s">
        <v>164</v>
      </c>
      <c r="B8" s="3" t="s">
        <v>333</v>
      </c>
      <c r="C8" s="3" t="s">
        <v>341</v>
      </c>
      <c r="D8" s="3" t="s">
        <v>342</v>
      </c>
      <c r="E8" s="5">
        <v>31546</v>
      </c>
      <c r="F8" s="3" t="s">
        <v>289</v>
      </c>
      <c r="G8" s="3" t="s">
        <v>286</v>
      </c>
      <c r="H8" s="3" t="s">
        <v>343</v>
      </c>
      <c r="I8" s="3">
        <v>84901.3</v>
      </c>
      <c r="J8" s="3">
        <v>0</v>
      </c>
      <c r="K8" s="3" t="s">
        <v>292</v>
      </c>
      <c r="L8" s="3" t="s">
        <v>344</v>
      </c>
      <c r="M8" s="3" t="b">
        <v>0</v>
      </c>
      <c r="N8" s="3">
        <v>32</v>
      </c>
      <c r="O8" s="3" t="s">
        <v>317</v>
      </c>
    </row>
    <row r="9" spans="1:15">
      <c r="A9" s="3" t="s">
        <v>168</v>
      </c>
      <c r="B9" s="3" t="s">
        <v>345</v>
      </c>
      <c r="C9" s="3" t="s">
        <v>346</v>
      </c>
      <c r="D9" s="3" t="s">
        <v>347</v>
      </c>
      <c r="E9" s="5">
        <v>15975</v>
      </c>
      <c r="F9" s="3" t="s">
        <v>289</v>
      </c>
      <c r="G9" s="3" t="s">
        <v>284</v>
      </c>
      <c r="H9" s="3" t="s">
        <v>348</v>
      </c>
      <c r="I9" s="3">
        <v>81409.9</v>
      </c>
      <c r="J9" s="3">
        <v>3</v>
      </c>
      <c r="K9" s="3" t="s">
        <v>295</v>
      </c>
      <c r="L9" s="3" t="s">
        <v>349</v>
      </c>
      <c r="M9" s="3" t="b">
        <v>1</v>
      </c>
      <c r="N9" s="3">
        <v>22</v>
      </c>
      <c r="O9" s="3" t="s">
        <v>317</v>
      </c>
    </row>
    <row r="10" spans="1:15">
      <c r="A10" s="3" t="s">
        <v>171</v>
      </c>
      <c r="B10" s="3" t="s">
        <v>312</v>
      </c>
      <c r="C10" s="3" t="s">
        <v>350</v>
      </c>
      <c r="D10" s="3" t="s">
        <v>351</v>
      </c>
      <c r="E10" s="5">
        <v>19190</v>
      </c>
      <c r="F10" s="3" t="s">
        <v>288</v>
      </c>
      <c r="G10" s="3" t="s">
        <v>284</v>
      </c>
      <c r="H10" s="3" t="s">
        <v>352</v>
      </c>
      <c r="I10" s="3">
        <v>36491.4</v>
      </c>
      <c r="J10" s="3">
        <v>5</v>
      </c>
      <c r="K10" s="3" t="s">
        <v>296</v>
      </c>
      <c r="L10" s="3" t="s">
        <v>353</v>
      </c>
      <c r="M10" s="3" t="b">
        <v>1</v>
      </c>
      <c r="N10" s="3">
        <v>71</v>
      </c>
      <c r="O10" s="3" t="s">
        <v>327</v>
      </c>
    </row>
    <row r="11" spans="1:15">
      <c r="A11" s="3" t="s">
        <v>174</v>
      </c>
      <c r="B11" s="3" t="s">
        <v>318</v>
      </c>
      <c r="C11" s="3" t="s">
        <v>354</v>
      </c>
      <c r="D11" s="3" t="s">
        <v>355</v>
      </c>
      <c r="E11" s="5">
        <v>30945</v>
      </c>
      <c r="F11" s="3" t="s">
        <v>289</v>
      </c>
      <c r="G11" s="3" t="s">
        <v>284</v>
      </c>
      <c r="H11" s="3" t="s">
        <v>356</v>
      </c>
      <c r="I11" s="3">
        <v>106500.9</v>
      </c>
      <c r="J11" s="3">
        <v>1</v>
      </c>
      <c r="K11" s="3" t="s">
        <v>294</v>
      </c>
      <c r="L11" s="3" t="s">
        <v>357</v>
      </c>
      <c r="M11" s="3" t="b">
        <v>1</v>
      </c>
      <c r="N11" s="3">
        <v>24</v>
      </c>
      <c r="O11" s="3" t="s">
        <v>327</v>
      </c>
    </row>
    <row r="12" spans="1:15">
      <c r="A12" s="3" t="s">
        <v>153</v>
      </c>
      <c r="B12" s="3" t="s">
        <v>345</v>
      </c>
      <c r="C12" s="3" t="s">
        <v>358</v>
      </c>
      <c r="D12" s="3" t="s">
        <v>359</v>
      </c>
      <c r="E12" s="5">
        <v>27743</v>
      </c>
      <c r="F12" s="3" t="s">
        <v>287</v>
      </c>
      <c r="G12" s="3" t="s">
        <v>286</v>
      </c>
      <c r="H12" s="3" t="s">
        <v>360</v>
      </c>
      <c r="I12" s="3">
        <v>105878.3</v>
      </c>
      <c r="J12" s="3">
        <v>3</v>
      </c>
      <c r="K12" s="3" t="s">
        <v>293</v>
      </c>
      <c r="L12" s="3" t="s">
        <v>361</v>
      </c>
      <c r="M12" s="3" t="b">
        <v>0</v>
      </c>
      <c r="N12" s="3">
        <v>67</v>
      </c>
      <c r="O12" s="3" t="s">
        <v>327</v>
      </c>
    </row>
    <row r="13" spans="1:15">
      <c r="A13" s="3" t="s">
        <v>180</v>
      </c>
      <c r="B13" s="3" t="s">
        <v>345</v>
      </c>
      <c r="C13" s="3" t="s">
        <v>362</v>
      </c>
      <c r="D13" s="3" t="s">
        <v>363</v>
      </c>
      <c r="E13" s="5">
        <v>29103</v>
      </c>
      <c r="F13" s="3" t="s">
        <v>287</v>
      </c>
      <c r="G13" s="3" t="s">
        <v>284</v>
      </c>
      <c r="H13" s="3" t="s">
        <v>364</v>
      </c>
      <c r="I13" s="3">
        <v>49833.3</v>
      </c>
      <c r="J13" s="3">
        <v>5</v>
      </c>
      <c r="K13" s="3" t="s">
        <v>295</v>
      </c>
      <c r="L13" s="3" t="s">
        <v>353</v>
      </c>
      <c r="M13" s="3" t="b">
        <v>1</v>
      </c>
      <c r="N13" s="3">
        <v>84</v>
      </c>
      <c r="O13" s="3" t="s">
        <v>327</v>
      </c>
    </row>
    <row r="14" spans="1:15">
      <c r="A14" s="3" t="s">
        <v>183</v>
      </c>
      <c r="B14" s="3" t="s">
        <v>312</v>
      </c>
      <c r="C14" s="3" t="s">
        <v>365</v>
      </c>
      <c r="D14" s="3" t="s">
        <v>366</v>
      </c>
      <c r="E14" s="5">
        <v>36972</v>
      </c>
      <c r="F14" s="3" t="s">
        <v>288</v>
      </c>
      <c r="G14" s="3" t="s">
        <v>285</v>
      </c>
      <c r="H14" s="3" t="s">
        <v>367</v>
      </c>
      <c r="I14" s="3">
        <v>82613.3</v>
      </c>
      <c r="J14" s="3">
        <v>2</v>
      </c>
      <c r="K14" s="3" t="s">
        <v>294</v>
      </c>
      <c r="L14" s="3" t="s">
        <v>368</v>
      </c>
      <c r="M14" s="3" t="b">
        <v>0</v>
      </c>
      <c r="N14" s="3">
        <v>86</v>
      </c>
      <c r="O14" s="3" t="s">
        <v>317</v>
      </c>
    </row>
    <row r="15" spans="1:15">
      <c r="A15" s="3" t="s">
        <v>186</v>
      </c>
      <c r="B15" s="3" t="s">
        <v>345</v>
      </c>
      <c r="C15" s="3" t="s">
        <v>369</v>
      </c>
      <c r="D15" s="3" t="s">
        <v>370</v>
      </c>
      <c r="E15" s="5">
        <v>23638</v>
      </c>
      <c r="F15" s="3" t="s">
        <v>288</v>
      </c>
      <c r="G15" s="3" t="s">
        <v>284</v>
      </c>
      <c r="H15" s="3" t="s">
        <v>371</v>
      </c>
      <c r="I15" s="3">
        <v>103431.9</v>
      </c>
      <c r="J15" s="3">
        <v>2</v>
      </c>
      <c r="K15" s="3" t="s">
        <v>293</v>
      </c>
      <c r="L15" s="3" t="s">
        <v>372</v>
      </c>
      <c r="M15" s="3" t="b">
        <v>0</v>
      </c>
      <c r="N15" s="3">
        <v>87</v>
      </c>
      <c r="O15" s="3" t="s">
        <v>327</v>
      </c>
    </row>
    <row r="16" spans="1:15">
      <c r="A16" s="3" t="s">
        <v>190</v>
      </c>
      <c r="B16" s="3" t="s">
        <v>345</v>
      </c>
      <c r="C16" s="3" t="s">
        <v>373</v>
      </c>
      <c r="D16" s="3" t="s">
        <v>374</v>
      </c>
      <c r="E16" s="5">
        <v>28145</v>
      </c>
      <c r="F16" s="3" t="s">
        <v>289</v>
      </c>
      <c r="G16" s="3" t="s">
        <v>286</v>
      </c>
      <c r="H16" s="3" t="s">
        <v>375</v>
      </c>
      <c r="I16" s="3">
        <v>15024.9</v>
      </c>
      <c r="J16" s="3">
        <v>0</v>
      </c>
      <c r="K16" s="3" t="s">
        <v>295</v>
      </c>
      <c r="L16" s="3" t="s">
        <v>376</v>
      </c>
      <c r="M16" s="3" t="b">
        <v>1</v>
      </c>
      <c r="N16" s="3">
        <v>64</v>
      </c>
      <c r="O16" s="3" t="s">
        <v>317</v>
      </c>
    </row>
    <row r="17" spans="1:15">
      <c r="A17" s="3" t="s">
        <v>198</v>
      </c>
      <c r="B17" s="3" t="s">
        <v>318</v>
      </c>
      <c r="C17" s="3" t="s">
        <v>377</v>
      </c>
      <c r="D17" s="3" t="s">
        <v>378</v>
      </c>
      <c r="E17" s="5">
        <v>25364</v>
      </c>
      <c r="F17" s="3" t="s">
        <v>288</v>
      </c>
      <c r="G17" s="3" t="s">
        <v>286</v>
      </c>
      <c r="H17" s="3" t="s">
        <v>379</v>
      </c>
      <c r="I17" s="3">
        <v>41311.6</v>
      </c>
      <c r="J17" s="3">
        <v>0</v>
      </c>
      <c r="K17" s="3" t="s">
        <v>296</v>
      </c>
      <c r="L17" s="3" t="s">
        <v>380</v>
      </c>
      <c r="M17" s="3" t="b">
        <v>0</v>
      </c>
      <c r="N17" s="3">
        <v>49</v>
      </c>
      <c r="O17" s="3" t="s">
        <v>327</v>
      </c>
    </row>
    <row r="18" spans="1:15">
      <c r="A18" s="3" t="s">
        <v>207</v>
      </c>
      <c r="B18" s="3" t="s">
        <v>318</v>
      </c>
      <c r="C18" s="3" t="s">
        <v>329</v>
      </c>
      <c r="D18" s="3" t="s">
        <v>381</v>
      </c>
      <c r="E18" s="5">
        <v>26099</v>
      </c>
      <c r="F18" s="3" t="s">
        <v>288</v>
      </c>
      <c r="G18" s="3" t="s">
        <v>284</v>
      </c>
      <c r="H18" s="3" t="s">
        <v>382</v>
      </c>
      <c r="I18" s="3">
        <v>34436.6</v>
      </c>
      <c r="J18" s="3">
        <v>1</v>
      </c>
      <c r="K18" s="3" t="s">
        <v>296</v>
      </c>
      <c r="L18" s="3" t="s">
        <v>383</v>
      </c>
      <c r="M18" s="3" t="b">
        <v>1</v>
      </c>
      <c r="N18" s="3">
        <v>48</v>
      </c>
      <c r="O18" s="3" t="s">
        <v>317</v>
      </c>
    </row>
    <row r="19" spans="1:15">
      <c r="A19" s="3" t="s">
        <v>211</v>
      </c>
      <c r="B19" s="3" t="s">
        <v>384</v>
      </c>
      <c r="C19" s="3" t="s">
        <v>385</v>
      </c>
      <c r="D19" s="3" t="s">
        <v>386</v>
      </c>
      <c r="E19" s="5">
        <v>18550</v>
      </c>
      <c r="F19" s="3" t="s">
        <v>287</v>
      </c>
      <c r="G19" s="3" t="s">
        <v>286</v>
      </c>
      <c r="H19" s="3" t="s">
        <v>387</v>
      </c>
      <c r="I19" s="3">
        <v>33370.7</v>
      </c>
      <c r="J19" s="3">
        <v>5</v>
      </c>
      <c r="K19" s="3" t="s">
        <v>296</v>
      </c>
      <c r="L19" s="3" t="s">
        <v>388</v>
      </c>
      <c r="M19" s="3" t="b">
        <v>1</v>
      </c>
      <c r="N19" s="3">
        <v>79</v>
      </c>
      <c r="O19" s="3" t="s">
        <v>317</v>
      </c>
    </row>
    <row r="20" spans="1:15">
      <c r="A20" s="3" t="s">
        <v>218</v>
      </c>
      <c r="B20" s="3" t="s">
        <v>333</v>
      </c>
      <c r="C20" s="3" t="s">
        <v>329</v>
      </c>
      <c r="D20" s="3" t="s">
        <v>335</v>
      </c>
      <c r="E20" s="5">
        <v>14544</v>
      </c>
      <c r="F20" s="3" t="s">
        <v>290</v>
      </c>
      <c r="G20" s="3" t="s">
        <v>285</v>
      </c>
      <c r="H20" s="3" t="s">
        <v>389</v>
      </c>
      <c r="I20" s="3">
        <v>37504.5</v>
      </c>
      <c r="J20" s="3">
        <v>0</v>
      </c>
      <c r="K20" s="3" t="s">
        <v>296</v>
      </c>
      <c r="L20" s="3" t="s">
        <v>390</v>
      </c>
      <c r="M20" s="3" t="b">
        <v>1</v>
      </c>
      <c r="N20" s="3">
        <v>60</v>
      </c>
      <c r="O20" s="3" t="s">
        <v>317</v>
      </c>
    </row>
    <row r="21" spans="1:15">
      <c r="A21" s="3" t="s">
        <v>221</v>
      </c>
      <c r="B21" s="3" t="s">
        <v>333</v>
      </c>
      <c r="C21" s="3" t="s">
        <v>391</v>
      </c>
      <c r="D21" s="3" t="s">
        <v>392</v>
      </c>
      <c r="E21" s="5">
        <v>28965</v>
      </c>
      <c r="F21" s="3" t="s">
        <v>289</v>
      </c>
      <c r="G21" s="3" t="s">
        <v>284</v>
      </c>
      <c r="H21" s="3" t="s">
        <v>393</v>
      </c>
      <c r="I21" s="3">
        <v>16117.2</v>
      </c>
      <c r="J21" s="3">
        <v>5</v>
      </c>
      <c r="K21" s="3" t="s">
        <v>293</v>
      </c>
      <c r="L21" s="3" t="s">
        <v>394</v>
      </c>
      <c r="M21" s="3" t="b">
        <v>1</v>
      </c>
      <c r="N21" s="3">
        <v>67</v>
      </c>
      <c r="O21" s="3" t="s">
        <v>327</v>
      </c>
    </row>
    <row r="22" spans="1:15">
      <c r="A22" s="3" t="s">
        <v>223</v>
      </c>
      <c r="B22" s="3" t="s">
        <v>333</v>
      </c>
      <c r="C22" s="3" t="s">
        <v>395</v>
      </c>
      <c r="D22" s="3" t="s">
        <v>396</v>
      </c>
      <c r="E22" s="5">
        <v>25837</v>
      </c>
      <c r="F22" s="3" t="s">
        <v>287</v>
      </c>
      <c r="G22" s="3" t="s">
        <v>285</v>
      </c>
      <c r="H22" s="3" t="s">
        <v>397</v>
      </c>
      <c r="I22" s="3">
        <v>27879.5</v>
      </c>
      <c r="J22" s="3">
        <v>0</v>
      </c>
      <c r="K22" s="3" t="s">
        <v>292</v>
      </c>
      <c r="L22" s="3" t="s">
        <v>398</v>
      </c>
      <c r="M22" s="3" t="b">
        <v>1</v>
      </c>
      <c r="N22" s="3">
        <v>29</v>
      </c>
      <c r="O22" s="3" t="s">
        <v>327</v>
      </c>
    </row>
    <row r="23" spans="1:15">
      <c r="A23" s="3" t="s">
        <v>225</v>
      </c>
      <c r="B23" s="3" t="s">
        <v>312</v>
      </c>
      <c r="C23" s="3" t="s">
        <v>399</v>
      </c>
      <c r="D23" s="3" t="s">
        <v>400</v>
      </c>
      <c r="E23" s="5">
        <v>17392</v>
      </c>
      <c r="F23" s="3" t="s">
        <v>288</v>
      </c>
      <c r="G23" s="3" t="s">
        <v>285</v>
      </c>
      <c r="H23" s="3" t="s">
        <v>401</v>
      </c>
      <c r="I23" s="3">
        <v>49383.4</v>
      </c>
      <c r="J23" s="3">
        <v>2</v>
      </c>
      <c r="K23" s="3" t="s">
        <v>296</v>
      </c>
      <c r="L23" s="3" t="s">
        <v>402</v>
      </c>
      <c r="M23" s="3" t="b">
        <v>0</v>
      </c>
      <c r="N23" s="3">
        <v>29</v>
      </c>
      <c r="O23" s="3" t="s">
        <v>317</v>
      </c>
    </row>
    <row r="24" spans="1:15">
      <c r="A24" s="3" t="s">
        <v>227</v>
      </c>
      <c r="B24" s="3" t="s">
        <v>333</v>
      </c>
      <c r="C24" s="3" t="s">
        <v>403</v>
      </c>
      <c r="D24" s="3" t="s">
        <v>404</v>
      </c>
      <c r="E24" s="5">
        <v>31821</v>
      </c>
      <c r="F24" s="3" t="s">
        <v>287</v>
      </c>
      <c r="G24" s="3" t="s">
        <v>284</v>
      </c>
      <c r="H24" s="3" t="s">
        <v>405</v>
      </c>
      <c r="I24" s="3">
        <v>85532.7</v>
      </c>
      <c r="J24" s="3">
        <v>2</v>
      </c>
      <c r="K24" s="3" t="s">
        <v>295</v>
      </c>
      <c r="L24" s="3" t="s">
        <v>406</v>
      </c>
      <c r="M24" s="3" t="b">
        <v>1</v>
      </c>
      <c r="N24" s="3">
        <v>62</v>
      </c>
      <c r="O24" s="3" t="s">
        <v>327</v>
      </c>
    </row>
    <row r="25" spans="1:15">
      <c r="A25" s="3" t="s">
        <v>229</v>
      </c>
      <c r="B25" s="3" t="s">
        <v>312</v>
      </c>
      <c r="C25" s="3" t="s">
        <v>407</v>
      </c>
      <c r="D25" s="3" t="s">
        <v>408</v>
      </c>
      <c r="E25" s="5">
        <v>28857</v>
      </c>
      <c r="F25" s="3" t="s">
        <v>288</v>
      </c>
      <c r="G25" s="3" t="s">
        <v>284</v>
      </c>
      <c r="H25" s="3" t="s">
        <v>409</v>
      </c>
      <c r="I25" s="3">
        <v>91055.8</v>
      </c>
      <c r="J25" s="3">
        <v>4</v>
      </c>
      <c r="K25" s="3" t="s">
        <v>295</v>
      </c>
      <c r="L25" s="3" t="s">
        <v>410</v>
      </c>
      <c r="M25" s="3" t="b">
        <v>0</v>
      </c>
      <c r="N25" s="3">
        <v>20</v>
      </c>
      <c r="O25" s="3" t="s">
        <v>327</v>
      </c>
    </row>
    <row r="26" spans="1:15">
      <c r="A26" s="3" t="s">
        <v>233</v>
      </c>
      <c r="B26" s="3" t="s">
        <v>318</v>
      </c>
      <c r="C26" s="3" t="s">
        <v>411</v>
      </c>
      <c r="D26" s="3" t="s">
        <v>412</v>
      </c>
      <c r="E26" s="5">
        <v>32764</v>
      </c>
      <c r="F26" s="3" t="s">
        <v>289</v>
      </c>
      <c r="G26" s="3" t="s">
        <v>285</v>
      </c>
      <c r="H26" s="3" t="s">
        <v>413</v>
      </c>
      <c r="I26" s="3">
        <v>44971.3</v>
      </c>
      <c r="J26" s="3">
        <v>3</v>
      </c>
      <c r="K26" s="3" t="s">
        <v>296</v>
      </c>
      <c r="L26" s="3" t="s">
        <v>414</v>
      </c>
      <c r="M26" s="3" t="b">
        <v>1</v>
      </c>
      <c r="N26" s="3">
        <v>84</v>
      </c>
      <c r="O26" s="3" t="s">
        <v>317</v>
      </c>
    </row>
    <row r="27" spans="1:15">
      <c r="A27" s="3" t="s">
        <v>238</v>
      </c>
      <c r="B27" s="3" t="s">
        <v>333</v>
      </c>
      <c r="C27" s="3" t="s">
        <v>415</v>
      </c>
      <c r="D27" s="3" t="s">
        <v>416</v>
      </c>
      <c r="E27" s="5">
        <v>20030</v>
      </c>
      <c r="F27" s="3" t="s">
        <v>288</v>
      </c>
      <c r="G27" s="3" t="s">
        <v>285</v>
      </c>
      <c r="H27" s="3" t="s">
        <v>417</v>
      </c>
      <c r="I27" s="3">
        <v>101747.8</v>
      </c>
      <c r="J27" s="3">
        <v>2</v>
      </c>
      <c r="K27" s="3" t="s">
        <v>294</v>
      </c>
      <c r="L27" s="3" t="s">
        <v>418</v>
      </c>
      <c r="M27" s="3" t="b">
        <v>0</v>
      </c>
      <c r="N27" s="3">
        <v>34</v>
      </c>
      <c r="O27" s="3" t="s">
        <v>317</v>
      </c>
    </row>
    <row r="28" spans="1:15">
      <c r="A28" s="3" t="s">
        <v>241</v>
      </c>
      <c r="B28" s="3" t="s">
        <v>312</v>
      </c>
      <c r="C28" s="3" t="s">
        <v>419</v>
      </c>
      <c r="D28" s="3" t="s">
        <v>420</v>
      </c>
      <c r="E28" s="5">
        <v>16172</v>
      </c>
      <c r="F28" s="3" t="s">
        <v>288</v>
      </c>
      <c r="G28" s="3" t="s">
        <v>285</v>
      </c>
      <c r="H28" s="3" t="s">
        <v>421</v>
      </c>
      <c r="I28" s="3">
        <v>103778.4</v>
      </c>
      <c r="J28" s="3">
        <v>4</v>
      </c>
      <c r="K28" s="3" t="s">
        <v>294</v>
      </c>
      <c r="L28" s="3" t="s">
        <v>422</v>
      </c>
      <c r="M28" s="3" t="b">
        <v>1</v>
      </c>
      <c r="N28" s="3">
        <v>52</v>
      </c>
      <c r="O28" s="3" t="s">
        <v>327</v>
      </c>
    </row>
    <row r="29" spans="1:15">
      <c r="A29" s="3" t="s">
        <v>244</v>
      </c>
      <c r="B29" s="3" t="s">
        <v>318</v>
      </c>
      <c r="C29" s="3" t="s">
        <v>329</v>
      </c>
      <c r="D29" s="3" t="s">
        <v>423</v>
      </c>
      <c r="E29" s="5">
        <v>21716</v>
      </c>
      <c r="F29" s="3" t="s">
        <v>289</v>
      </c>
      <c r="G29" s="3" t="s">
        <v>285</v>
      </c>
      <c r="H29" s="3" t="s">
        <v>424</v>
      </c>
      <c r="I29" s="3">
        <v>41277.5</v>
      </c>
      <c r="J29" s="3">
        <v>3</v>
      </c>
      <c r="K29" s="3" t="s">
        <v>292</v>
      </c>
      <c r="L29" s="3" t="s">
        <v>425</v>
      </c>
      <c r="M29" s="3" t="b">
        <v>0</v>
      </c>
      <c r="N29" s="3">
        <v>35</v>
      </c>
      <c r="O29" s="3" t="s">
        <v>317</v>
      </c>
    </row>
    <row r="30" spans="1:15">
      <c r="A30" s="3" t="s">
        <v>248</v>
      </c>
      <c r="B30" s="3" t="s">
        <v>345</v>
      </c>
      <c r="C30" s="3" t="s">
        <v>426</v>
      </c>
      <c r="D30" s="3" t="s">
        <v>427</v>
      </c>
      <c r="E30" s="5">
        <v>18250</v>
      </c>
      <c r="F30" s="3" t="s">
        <v>289</v>
      </c>
      <c r="G30" s="3" t="s">
        <v>286</v>
      </c>
      <c r="H30" s="3" t="s">
        <v>428</v>
      </c>
      <c r="I30" s="3">
        <v>12106.6</v>
      </c>
      <c r="J30" s="3">
        <v>2</v>
      </c>
      <c r="K30" s="3" t="s">
        <v>292</v>
      </c>
      <c r="L30" s="3" t="s">
        <v>429</v>
      </c>
      <c r="M30" s="3" t="b">
        <v>0</v>
      </c>
      <c r="N30" s="3">
        <v>51</v>
      </c>
      <c r="O30" s="3" t="s">
        <v>327</v>
      </c>
    </row>
    <row r="31" spans="1:15">
      <c r="A31" s="3" t="s">
        <v>252</v>
      </c>
      <c r="B31" s="3" t="s">
        <v>333</v>
      </c>
      <c r="C31" s="3" t="s">
        <v>323</v>
      </c>
      <c r="D31" s="3" t="s">
        <v>430</v>
      </c>
      <c r="E31" s="5">
        <v>29082</v>
      </c>
      <c r="F31" s="3" t="s">
        <v>288</v>
      </c>
      <c r="G31" s="3" t="s">
        <v>286</v>
      </c>
      <c r="H31" s="3" t="s">
        <v>431</v>
      </c>
      <c r="I31" s="3">
        <v>37764.1</v>
      </c>
      <c r="J31" s="3">
        <v>2</v>
      </c>
      <c r="K31" s="3" t="s">
        <v>293</v>
      </c>
      <c r="L31" s="3" t="s">
        <v>432</v>
      </c>
      <c r="M31" s="3" t="b">
        <v>1</v>
      </c>
      <c r="N31" s="3">
        <v>46</v>
      </c>
      <c r="O31" s="3" t="s">
        <v>327</v>
      </c>
    </row>
    <row r="32" spans="1:15">
      <c r="A32" s="3" t="s">
        <v>254</v>
      </c>
      <c r="B32" s="3" t="s">
        <v>333</v>
      </c>
      <c r="C32" s="3" t="s">
        <v>338</v>
      </c>
      <c r="D32" s="3" t="s">
        <v>433</v>
      </c>
      <c r="E32" s="5">
        <v>14944</v>
      </c>
      <c r="F32" s="3" t="s">
        <v>289</v>
      </c>
      <c r="G32" s="3" t="s">
        <v>284</v>
      </c>
      <c r="H32" s="3" t="s">
        <v>434</v>
      </c>
      <c r="I32" s="3">
        <v>79185.7</v>
      </c>
      <c r="J32" s="3">
        <v>5</v>
      </c>
      <c r="K32" s="3" t="s">
        <v>292</v>
      </c>
      <c r="L32" s="3" t="s">
        <v>435</v>
      </c>
      <c r="M32" s="3" t="b">
        <v>0</v>
      </c>
      <c r="N32" s="3">
        <v>56</v>
      </c>
      <c r="O32" s="3" t="s">
        <v>317</v>
      </c>
    </row>
    <row r="33" spans="1:15">
      <c r="A33" s="3" t="s">
        <v>257</v>
      </c>
      <c r="B33" s="3" t="s">
        <v>318</v>
      </c>
      <c r="C33" s="3" t="s">
        <v>436</v>
      </c>
      <c r="D33" s="3" t="s">
        <v>335</v>
      </c>
      <c r="E33" s="5">
        <v>14473</v>
      </c>
      <c r="F33" s="3" t="s">
        <v>287</v>
      </c>
      <c r="G33" s="3" t="s">
        <v>284</v>
      </c>
      <c r="H33" s="3" t="s">
        <v>437</v>
      </c>
      <c r="I33" s="3">
        <v>50012.6</v>
      </c>
      <c r="J33" s="3">
        <v>1</v>
      </c>
      <c r="K33" s="3" t="s">
        <v>292</v>
      </c>
      <c r="L33" s="3" t="s">
        <v>438</v>
      </c>
      <c r="M33" s="3" t="b">
        <v>1</v>
      </c>
      <c r="N33" s="3">
        <v>76</v>
      </c>
      <c r="O33" s="3" t="s">
        <v>327</v>
      </c>
    </row>
    <row r="34" spans="1:15">
      <c r="A34" s="3" t="s">
        <v>261</v>
      </c>
      <c r="B34" s="3" t="s">
        <v>312</v>
      </c>
      <c r="C34" s="3" t="s">
        <v>439</v>
      </c>
      <c r="D34" s="3" t="s">
        <v>440</v>
      </c>
      <c r="E34" s="5">
        <v>27852</v>
      </c>
      <c r="F34" s="3" t="s">
        <v>290</v>
      </c>
      <c r="G34" s="3" t="s">
        <v>284</v>
      </c>
      <c r="H34" s="3" t="s">
        <v>441</v>
      </c>
      <c r="I34" s="3">
        <v>51829.8</v>
      </c>
      <c r="J34" s="3">
        <v>3</v>
      </c>
      <c r="K34" s="3" t="s">
        <v>292</v>
      </c>
      <c r="L34" s="3" t="s">
        <v>442</v>
      </c>
      <c r="M34" s="3" t="b">
        <v>1</v>
      </c>
      <c r="N34" s="3">
        <v>61</v>
      </c>
      <c r="O34" s="3" t="s">
        <v>327</v>
      </c>
    </row>
    <row r="35" spans="1:15">
      <c r="A35" s="3" t="s">
        <v>263</v>
      </c>
      <c r="B35" s="3" t="s">
        <v>318</v>
      </c>
      <c r="C35" s="3" t="s">
        <v>399</v>
      </c>
      <c r="D35" s="3" t="s">
        <v>443</v>
      </c>
      <c r="E35" s="5">
        <v>17934</v>
      </c>
      <c r="F35" s="3" t="s">
        <v>290</v>
      </c>
      <c r="G35" s="3" t="s">
        <v>285</v>
      </c>
      <c r="H35" s="3" t="s">
        <v>444</v>
      </c>
      <c r="I35" s="3">
        <v>55455.4</v>
      </c>
      <c r="J35" s="3">
        <v>1</v>
      </c>
      <c r="K35" s="3" t="s">
        <v>296</v>
      </c>
      <c r="L35" s="3" t="s">
        <v>445</v>
      </c>
      <c r="M35" s="3" t="b">
        <v>1</v>
      </c>
      <c r="N35" s="3">
        <v>68</v>
      </c>
      <c r="O35" s="3" t="s">
        <v>317</v>
      </c>
    </row>
    <row r="36" spans="1:15">
      <c r="A36" s="3" t="s">
        <v>266</v>
      </c>
      <c r="B36" s="3" t="s">
        <v>446</v>
      </c>
      <c r="C36" s="3" t="s">
        <v>323</v>
      </c>
      <c r="D36" s="3" t="s">
        <v>447</v>
      </c>
      <c r="E36" s="5">
        <v>30969</v>
      </c>
      <c r="F36" s="3" t="s">
        <v>287</v>
      </c>
      <c r="G36" s="3" t="s">
        <v>286</v>
      </c>
      <c r="H36" s="3" t="s">
        <v>448</v>
      </c>
      <c r="I36" s="3">
        <v>49338.3</v>
      </c>
      <c r="J36" s="3">
        <v>2</v>
      </c>
      <c r="K36" s="3" t="s">
        <v>292</v>
      </c>
      <c r="L36" s="3" t="s">
        <v>449</v>
      </c>
      <c r="M36" s="3" t="b">
        <v>1</v>
      </c>
      <c r="N36" s="3">
        <v>46</v>
      </c>
      <c r="O36" s="3" t="s">
        <v>317</v>
      </c>
    </row>
    <row r="37" spans="1:15">
      <c r="A37" s="3" t="s">
        <v>268</v>
      </c>
      <c r="B37" s="3" t="s">
        <v>333</v>
      </c>
      <c r="C37" s="3" t="s">
        <v>450</v>
      </c>
      <c r="D37" s="3" t="s">
        <v>451</v>
      </c>
      <c r="E37" s="5">
        <v>30299</v>
      </c>
      <c r="F37" s="3" t="s">
        <v>287</v>
      </c>
      <c r="G37" s="3" t="s">
        <v>285</v>
      </c>
      <c r="H37" s="3" t="s">
        <v>452</v>
      </c>
      <c r="I37" s="3">
        <v>37346.1</v>
      </c>
      <c r="J37" s="3">
        <v>4</v>
      </c>
      <c r="K37" s="3" t="s">
        <v>295</v>
      </c>
      <c r="L37" s="3" t="s">
        <v>453</v>
      </c>
      <c r="M37" s="3" t="b">
        <v>1</v>
      </c>
      <c r="N37" s="3">
        <v>29</v>
      </c>
      <c r="O37" s="3" t="s">
        <v>317</v>
      </c>
    </row>
    <row r="38" spans="1:15">
      <c r="A38" s="3" t="s">
        <v>270</v>
      </c>
      <c r="B38" s="3" t="s">
        <v>333</v>
      </c>
      <c r="C38" s="3" t="s">
        <v>454</v>
      </c>
      <c r="D38" s="3" t="s">
        <v>320</v>
      </c>
      <c r="E38" s="5">
        <v>14453</v>
      </c>
      <c r="F38" s="3" t="s">
        <v>289</v>
      </c>
      <c r="G38" s="3" t="s">
        <v>285</v>
      </c>
      <c r="H38" s="3" t="s">
        <v>455</v>
      </c>
      <c r="I38" s="3">
        <v>75576.6</v>
      </c>
      <c r="J38" s="3">
        <v>2</v>
      </c>
      <c r="K38" s="3" t="s">
        <v>292</v>
      </c>
      <c r="L38" s="3" t="s">
        <v>456</v>
      </c>
      <c r="M38" s="3" t="b">
        <v>1</v>
      </c>
      <c r="N38" s="3">
        <v>24</v>
      </c>
      <c r="O38" s="3" t="s">
        <v>317</v>
      </c>
    </row>
    <row r="39" spans="1:15">
      <c r="A39" s="3" t="s">
        <v>272</v>
      </c>
      <c r="B39" s="3" t="s">
        <v>333</v>
      </c>
      <c r="C39" s="3" t="s">
        <v>457</v>
      </c>
      <c r="D39" s="3" t="s">
        <v>458</v>
      </c>
      <c r="E39" s="5">
        <v>36631</v>
      </c>
      <c r="F39" s="3" t="s">
        <v>289</v>
      </c>
      <c r="G39" s="3" t="s">
        <v>284</v>
      </c>
      <c r="H39" s="3" t="s">
        <v>459</v>
      </c>
      <c r="I39" s="3">
        <v>68212.1</v>
      </c>
      <c r="J39" s="3">
        <v>5</v>
      </c>
      <c r="K39" s="3" t="s">
        <v>292</v>
      </c>
      <c r="L39" s="3" t="s">
        <v>460</v>
      </c>
      <c r="M39" s="3" t="b">
        <v>0</v>
      </c>
      <c r="N39" s="3">
        <v>21</v>
      </c>
      <c r="O39" s="3" t="s">
        <v>317</v>
      </c>
    </row>
    <row r="40" spans="1:15">
      <c r="A40" s="3" t="s">
        <v>274</v>
      </c>
      <c r="B40" s="3" t="s">
        <v>333</v>
      </c>
      <c r="C40" s="3" t="s">
        <v>334</v>
      </c>
      <c r="D40" s="3" t="s">
        <v>461</v>
      </c>
      <c r="E40" s="5">
        <v>30333</v>
      </c>
      <c r="F40" s="3" t="s">
        <v>290</v>
      </c>
      <c r="G40" s="3" t="s">
        <v>284</v>
      </c>
      <c r="H40" s="3" t="s">
        <v>462</v>
      </c>
      <c r="I40" s="3">
        <v>45830.4</v>
      </c>
      <c r="J40" s="3">
        <v>3</v>
      </c>
      <c r="K40" s="3" t="s">
        <v>296</v>
      </c>
      <c r="L40" s="3" t="s">
        <v>463</v>
      </c>
      <c r="M40" s="3" t="b">
        <v>0</v>
      </c>
      <c r="N40" s="3">
        <v>62</v>
      </c>
      <c r="O40" s="3" t="s">
        <v>317</v>
      </c>
    </row>
    <row r="41" spans="1:15">
      <c r="A41" s="3" t="s">
        <v>276</v>
      </c>
      <c r="B41" s="3" t="s">
        <v>318</v>
      </c>
      <c r="C41" s="3" t="s">
        <v>464</v>
      </c>
      <c r="D41" s="3" t="s">
        <v>465</v>
      </c>
      <c r="E41" s="5">
        <v>22718</v>
      </c>
      <c r="F41" s="3" t="s">
        <v>287</v>
      </c>
      <c r="G41" s="3" t="s">
        <v>284</v>
      </c>
      <c r="H41" s="3" t="s">
        <v>466</v>
      </c>
      <c r="I41" s="3">
        <v>69726.8</v>
      </c>
      <c r="J41" s="3">
        <v>3</v>
      </c>
      <c r="K41" s="3" t="s">
        <v>292</v>
      </c>
      <c r="L41" s="3" t="s">
        <v>467</v>
      </c>
      <c r="M41" s="3" t="b">
        <v>0</v>
      </c>
      <c r="N41" s="3">
        <v>49</v>
      </c>
      <c r="O41" s="3" t="s">
        <v>317</v>
      </c>
    </row>
    <row r="42" spans="1:15">
      <c r="A42" s="3" t="s">
        <v>468</v>
      </c>
      <c r="B42" s="3" t="s">
        <v>333</v>
      </c>
      <c r="C42" s="3" t="s">
        <v>469</v>
      </c>
      <c r="D42" s="3" t="s">
        <v>335</v>
      </c>
      <c r="E42" s="5">
        <v>16303</v>
      </c>
      <c r="F42" s="3" t="s">
        <v>288</v>
      </c>
      <c r="G42" s="3" t="s">
        <v>285</v>
      </c>
      <c r="H42" s="3" t="s">
        <v>470</v>
      </c>
      <c r="I42" s="3">
        <v>84020.2</v>
      </c>
      <c r="J42" s="3">
        <v>1</v>
      </c>
      <c r="K42" s="3" t="s">
        <v>296</v>
      </c>
      <c r="L42" s="3" t="s">
        <v>471</v>
      </c>
      <c r="M42" s="3" t="b">
        <v>1</v>
      </c>
      <c r="N42" s="3">
        <v>78</v>
      </c>
      <c r="O42" s="3" t="s">
        <v>317</v>
      </c>
    </row>
    <row r="43" spans="1:15">
      <c r="A43" s="3" t="s">
        <v>472</v>
      </c>
      <c r="B43" s="3" t="s">
        <v>333</v>
      </c>
      <c r="C43" s="3" t="s">
        <v>473</v>
      </c>
      <c r="D43" s="3" t="s">
        <v>474</v>
      </c>
      <c r="E43" s="5">
        <v>32483</v>
      </c>
      <c r="F43" s="3" t="s">
        <v>289</v>
      </c>
      <c r="G43" s="3" t="s">
        <v>285</v>
      </c>
      <c r="H43" s="3" t="s">
        <v>475</v>
      </c>
      <c r="I43" s="3">
        <v>35284.7</v>
      </c>
      <c r="J43" s="3">
        <v>3</v>
      </c>
      <c r="K43" s="3" t="s">
        <v>294</v>
      </c>
      <c r="L43" s="3" t="s">
        <v>476</v>
      </c>
      <c r="M43" s="3" t="b">
        <v>1</v>
      </c>
      <c r="N43" s="3">
        <v>38</v>
      </c>
      <c r="O43" s="3" t="s">
        <v>317</v>
      </c>
    </row>
    <row r="44" spans="1:15">
      <c r="A44" s="3" t="s">
        <v>477</v>
      </c>
      <c r="B44" s="3" t="s">
        <v>478</v>
      </c>
      <c r="C44" s="3" t="s">
        <v>479</v>
      </c>
      <c r="D44" s="3" t="s">
        <v>320</v>
      </c>
      <c r="E44" s="5">
        <v>27154</v>
      </c>
      <c r="F44" s="3" t="s">
        <v>287</v>
      </c>
      <c r="G44" s="3" t="s">
        <v>286</v>
      </c>
      <c r="H44" s="3" t="s">
        <v>480</v>
      </c>
      <c r="I44" s="3">
        <v>57398</v>
      </c>
      <c r="J44" s="3">
        <v>0</v>
      </c>
      <c r="K44" s="3" t="s">
        <v>292</v>
      </c>
      <c r="L44" s="3" t="s">
        <v>481</v>
      </c>
      <c r="M44" s="3" t="b">
        <v>1</v>
      </c>
      <c r="N44" s="3">
        <v>60</v>
      </c>
      <c r="O44" s="3" t="s">
        <v>317</v>
      </c>
    </row>
    <row r="45" spans="1:15">
      <c r="A45" s="3" t="s">
        <v>482</v>
      </c>
      <c r="B45" s="3" t="s">
        <v>312</v>
      </c>
      <c r="C45" s="3" t="s">
        <v>483</v>
      </c>
      <c r="D45" s="3" t="s">
        <v>484</v>
      </c>
      <c r="E45" s="5">
        <v>23113</v>
      </c>
      <c r="F45" s="3" t="s">
        <v>288</v>
      </c>
      <c r="G45" s="3" t="s">
        <v>286</v>
      </c>
      <c r="H45" s="3" t="s">
        <v>485</v>
      </c>
      <c r="I45" s="3">
        <v>102705.9</v>
      </c>
      <c r="J45" s="3">
        <v>3</v>
      </c>
      <c r="K45" s="3" t="s">
        <v>293</v>
      </c>
      <c r="L45" s="3" t="s">
        <v>486</v>
      </c>
      <c r="M45" s="3" t="b">
        <v>0</v>
      </c>
      <c r="N45" s="3">
        <v>26</v>
      </c>
      <c r="O45" s="3" t="s">
        <v>327</v>
      </c>
    </row>
    <row r="46" spans="1:15">
      <c r="A46" s="3" t="s">
        <v>487</v>
      </c>
      <c r="B46" s="3" t="s">
        <v>318</v>
      </c>
      <c r="C46" s="3" t="s">
        <v>488</v>
      </c>
      <c r="D46" s="3" t="s">
        <v>489</v>
      </c>
      <c r="E46" s="5">
        <v>21653</v>
      </c>
      <c r="F46" s="3" t="s">
        <v>287</v>
      </c>
      <c r="G46" s="3" t="s">
        <v>284</v>
      </c>
      <c r="H46" s="3" t="s">
        <v>490</v>
      </c>
      <c r="I46" s="3">
        <v>80360.5</v>
      </c>
      <c r="J46" s="3">
        <v>1</v>
      </c>
      <c r="K46" s="3" t="s">
        <v>294</v>
      </c>
      <c r="L46" s="3" t="s">
        <v>491</v>
      </c>
      <c r="M46" s="3" t="b">
        <v>1</v>
      </c>
      <c r="N46" s="3">
        <v>85</v>
      </c>
      <c r="O46" s="3" t="s">
        <v>327</v>
      </c>
    </row>
    <row r="47" spans="1:15">
      <c r="A47" s="3" t="s">
        <v>492</v>
      </c>
      <c r="B47" s="3" t="s">
        <v>384</v>
      </c>
      <c r="C47" s="3" t="s">
        <v>493</v>
      </c>
      <c r="D47" s="3" t="s">
        <v>494</v>
      </c>
      <c r="E47" s="5">
        <v>25729</v>
      </c>
      <c r="F47" s="3" t="s">
        <v>287</v>
      </c>
      <c r="G47" s="3" t="s">
        <v>285</v>
      </c>
      <c r="H47" s="3" t="s">
        <v>495</v>
      </c>
      <c r="I47" s="3">
        <v>73300.7</v>
      </c>
      <c r="J47" s="3">
        <v>0</v>
      </c>
      <c r="K47" s="3" t="s">
        <v>295</v>
      </c>
      <c r="L47" s="3" t="s">
        <v>496</v>
      </c>
      <c r="M47" s="3" t="b">
        <v>0</v>
      </c>
      <c r="N47" s="3">
        <v>42</v>
      </c>
      <c r="O47" s="3" t="s">
        <v>317</v>
      </c>
    </row>
    <row r="48" spans="1:15">
      <c r="A48" s="3" t="s">
        <v>497</v>
      </c>
      <c r="B48" s="3" t="s">
        <v>333</v>
      </c>
      <c r="C48" s="3" t="s">
        <v>498</v>
      </c>
      <c r="D48" s="3" t="s">
        <v>499</v>
      </c>
      <c r="E48" s="5">
        <v>12767</v>
      </c>
      <c r="F48" s="3" t="s">
        <v>288</v>
      </c>
      <c r="G48" s="3" t="s">
        <v>286</v>
      </c>
      <c r="H48" s="3" t="s">
        <v>500</v>
      </c>
      <c r="I48" s="3">
        <v>48418.7</v>
      </c>
      <c r="J48" s="3">
        <v>4</v>
      </c>
      <c r="K48" s="3" t="s">
        <v>292</v>
      </c>
      <c r="L48" s="3" t="s">
        <v>501</v>
      </c>
      <c r="M48" s="3" t="b">
        <v>0</v>
      </c>
      <c r="N48" s="3">
        <v>39</v>
      </c>
      <c r="O48" s="3" t="s">
        <v>317</v>
      </c>
    </row>
    <row r="49" spans="1:15">
      <c r="A49" s="3" t="s">
        <v>502</v>
      </c>
      <c r="B49" s="3" t="s">
        <v>312</v>
      </c>
      <c r="C49" s="3" t="s">
        <v>503</v>
      </c>
      <c r="D49" s="3" t="s">
        <v>504</v>
      </c>
      <c r="E49" s="5">
        <v>23762</v>
      </c>
      <c r="F49" s="3" t="s">
        <v>287</v>
      </c>
      <c r="G49" s="3" t="s">
        <v>284</v>
      </c>
      <c r="H49" s="3" t="s">
        <v>505</v>
      </c>
      <c r="I49" s="3">
        <v>20688.8</v>
      </c>
      <c r="J49" s="3">
        <v>1</v>
      </c>
      <c r="K49" s="3" t="s">
        <v>292</v>
      </c>
      <c r="L49" s="3" t="s">
        <v>506</v>
      </c>
      <c r="M49" s="3" t="b">
        <v>1</v>
      </c>
      <c r="N49" s="3">
        <v>59</v>
      </c>
      <c r="O49" s="3" t="s">
        <v>317</v>
      </c>
    </row>
    <row r="50" spans="1:15">
      <c r="A50" s="3" t="s">
        <v>507</v>
      </c>
      <c r="B50" s="3" t="s">
        <v>446</v>
      </c>
      <c r="C50" s="3" t="s">
        <v>508</v>
      </c>
      <c r="D50" s="3" t="s">
        <v>509</v>
      </c>
      <c r="E50" s="5">
        <v>31106</v>
      </c>
      <c r="F50" s="3" t="s">
        <v>289</v>
      </c>
      <c r="G50" s="3" t="s">
        <v>285</v>
      </c>
      <c r="H50" s="3" t="s">
        <v>510</v>
      </c>
      <c r="I50" s="3">
        <v>35855.6</v>
      </c>
      <c r="J50" s="3">
        <v>0</v>
      </c>
      <c r="K50" s="3" t="s">
        <v>295</v>
      </c>
      <c r="L50" s="3" t="s">
        <v>511</v>
      </c>
      <c r="M50" s="3" t="b">
        <v>1</v>
      </c>
      <c r="N50" s="3">
        <v>84</v>
      </c>
      <c r="O50" s="3" t="s">
        <v>327</v>
      </c>
    </row>
    <row r="51" spans="1:15">
      <c r="A51" s="3" t="s">
        <v>512</v>
      </c>
      <c r="B51" s="3" t="s">
        <v>312</v>
      </c>
      <c r="C51" s="3" t="s">
        <v>513</v>
      </c>
      <c r="D51" s="3" t="s">
        <v>514</v>
      </c>
      <c r="E51" s="5">
        <v>35085</v>
      </c>
      <c r="F51" s="3" t="s">
        <v>290</v>
      </c>
      <c r="G51" s="3" t="s">
        <v>286</v>
      </c>
      <c r="H51" s="3" t="s">
        <v>515</v>
      </c>
      <c r="I51" s="3">
        <v>101302.3</v>
      </c>
      <c r="J51" s="3">
        <v>3</v>
      </c>
      <c r="K51" s="3" t="s">
        <v>296</v>
      </c>
      <c r="L51" s="3" t="s">
        <v>516</v>
      </c>
      <c r="M51" s="3" t="b">
        <v>0</v>
      </c>
      <c r="N51" s="3">
        <v>60</v>
      </c>
      <c r="O51" s="3" t="s">
        <v>317</v>
      </c>
    </row>
    <row r="52" spans="1:15">
      <c r="A52" s="3" t="s">
        <v>517</v>
      </c>
      <c r="B52" s="3" t="s">
        <v>312</v>
      </c>
      <c r="C52" s="3" t="s">
        <v>518</v>
      </c>
      <c r="D52" s="3" t="s">
        <v>514</v>
      </c>
      <c r="E52" s="5">
        <v>18964</v>
      </c>
      <c r="F52" s="3" t="s">
        <v>287</v>
      </c>
      <c r="G52" s="3" t="s">
        <v>285</v>
      </c>
      <c r="H52" s="3" t="s">
        <v>519</v>
      </c>
      <c r="I52" s="3">
        <v>75223.5</v>
      </c>
      <c r="J52" s="3">
        <v>0</v>
      </c>
      <c r="K52" s="3" t="s">
        <v>293</v>
      </c>
      <c r="L52" s="3" t="s">
        <v>520</v>
      </c>
      <c r="M52" s="3" t="b">
        <v>1</v>
      </c>
      <c r="N52" s="3">
        <v>30</v>
      </c>
      <c r="O52" s="3" t="s">
        <v>317</v>
      </c>
    </row>
    <row r="53" spans="1:15">
      <c r="A53" s="3" t="s">
        <v>521</v>
      </c>
      <c r="B53" s="3" t="s">
        <v>345</v>
      </c>
      <c r="C53" s="3" t="s">
        <v>522</v>
      </c>
      <c r="D53" s="3" t="s">
        <v>523</v>
      </c>
      <c r="E53" s="5">
        <v>35761</v>
      </c>
      <c r="F53" s="3" t="s">
        <v>290</v>
      </c>
      <c r="G53" s="3" t="s">
        <v>285</v>
      </c>
      <c r="H53" s="3" t="s">
        <v>524</v>
      </c>
      <c r="I53" s="3">
        <v>56753.4</v>
      </c>
      <c r="J53" s="3">
        <v>4</v>
      </c>
      <c r="K53" s="3" t="s">
        <v>294</v>
      </c>
      <c r="L53" s="3" t="s">
        <v>368</v>
      </c>
      <c r="M53" s="3" t="b">
        <v>1</v>
      </c>
      <c r="N53" s="3">
        <v>88</v>
      </c>
      <c r="O53" s="3" t="s">
        <v>317</v>
      </c>
    </row>
    <row r="54" spans="1:15">
      <c r="A54" s="3" t="s">
        <v>525</v>
      </c>
      <c r="B54" s="3" t="s">
        <v>318</v>
      </c>
      <c r="C54" s="3" t="s">
        <v>526</v>
      </c>
      <c r="D54" s="3" t="s">
        <v>527</v>
      </c>
      <c r="E54" s="5">
        <v>26133</v>
      </c>
      <c r="F54" s="3" t="s">
        <v>290</v>
      </c>
      <c r="G54" s="3" t="s">
        <v>284</v>
      </c>
      <c r="H54" s="3" t="s">
        <v>528</v>
      </c>
      <c r="I54" s="3">
        <v>102857.7</v>
      </c>
      <c r="J54" s="3">
        <v>2</v>
      </c>
      <c r="K54" s="3" t="s">
        <v>293</v>
      </c>
      <c r="L54" s="3" t="s">
        <v>529</v>
      </c>
      <c r="M54" s="3" t="b">
        <v>1</v>
      </c>
      <c r="N54" s="3">
        <v>41</v>
      </c>
      <c r="O54" s="3" t="s">
        <v>327</v>
      </c>
    </row>
    <row r="55" spans="1:15">
      <c r="A55" s="3" t="s">
        <v>530</v>
      </c>
      <c r="B55" s="3" t="s">
        <v>345</v>
      </c>
      <c r="C55" s="3" t="s">
        <v>531</v>
      </c>
      <c r="D55" s="3" t="s">
        <v>532</v>
      </c>
      <c r="E55" s="5">
        <v>30259</v>
      </c>
      <c r="F55" s="3" t="s">
        <v>287</v>
      </c>
      <c r="G55" s="3" t="s">
        <v>286</v>
      </c>
      <c r="H55" s="3" t="s">
        <v>533</v>
      </c>
      <c r="I55" s="3">
        <v>49132.6</v>
      </c>
      <c r="J55" s="3">
        <v>1</v>
      </c>
      <c r="K55" s="3" t="s">
        <v>292</v>
      </c>
      <c r="L55" s="3" t="s">
        <v>534</v>
      </c>
      <c r="M55" s="3" t="b">
        <v>1</v>
      </c>
      <c r="N55" s="3">
        <v>90</v>
      </c>
      <c r="O55" s="3" t="s">
        <v>327</v>
      </c>
    </row>
    <row r="56" spans="1:15">
      <c r="A56" s="3" t="s">
        <v>535</v>
      </c>
      <c r="B56" s="3" t="s">
        <v>345</v>
      </c>
      <c r="C56" s="3" t="s">
        <v>536</v>
      </c>
      <c r="D56" s="3" t="s">
        <v>537</v>
      </c>
      <c r="E56" s="5">
        <v>21089</v>
      </c>
      <c r="F56" s="3" t="s">
        <v>289</v>
      </c>
      <c r="G56" s="3" t="s">
        <v>286</v>
      </c>
      <c r="H56" s="3" t="s">
        <v>538</v>
      </c>
      <c r="I56" s="3">
        <v>18680.2</v>
      </c>
      <c r="J56" s="3">
        <v>3</v>
      </c>
      <c r="K56" s="3" t="s">
        <v>293</v>
      </c>
      <c r="L56" s="3" t="s">
        <v>539</v>
      </c>
      <c r="M56" s="3" t="b">
        <v>0</v>
      </c>
      <c r="N56" s="3">
        <v>54</v>
      </c>
      <c r="O56" s="3" t="s">
        <v>317</v>
      </c>
    </row>
    <row r="57" spans="1:15">
      <c r="A57" s="3" t="s">
        <v>540</v>
      </c>
      <c r="B57" s="3" t="s">
        <v>345</v>
      </c>
      <c r="C57" s="3" t="s">
        <v>541</v>
      </c>
      <c r="D57" s="3" t="s">
        <v>542</v>
      </c>
      <c r="E57" s="5">
        <v>30933</v>
      </c>
      <c r="F57" s="3" t="s">
        <v>287</v>
      </c>
      <c r="G57" s="3" t="s">
        <v>284</v>
      </c>
      <c r="H57" s="3" t="s">
        <v>543</v>
      </c>
      <c r="I57" s="3">
        <v>58411.1</v>
      </c>
      <c r="J57" s="3">
        <v>4</v>
      </c>
      <c r="K57" s="3" t="s">
        <v>296</v>
      </c>
      <c r="L57" s="3" t="s">
        <v>544</v>
      </c>
      <c r="M57" s="3" t="b">
        <v>1</v>
      </c>
      <c r="N57" s="3">
        <v>20</v>
      </c>
      <c r="O57" s="3" t="s">
        <v>327</v>
      </c>
    </row>
    <row r="58" spans="1:15">
      <c r="A58" s="3" t="s">
        <v>545</v>
      </c>
      <c r="B58" s="3" t="s">
        <v>333</v>
      </c>
      <c r="C58" s="3" t="s">
        <v>546</v>
      </c>
      <c r="D58" s="3" t="s">
        <v>547</v>
      </c>
      <c r="E58" s="5">
        <v>33999</v>
      </c>
      <c r="F58" s="3" t="s">
        <v>288</v>
      </c>
      <c r="G58" s="3" t="s">
        <v>285</v>
      </c>
      <c r="H58" s="3" t="s">
        <v>548</v>
      </c>
      <c r="I58" s="3">
        <v>70770.7</v>
      </c>
      <c r="J58" s="3">
        <v>1</v>
      </c>
      <c r="K58" s="3" t="s">
        <v>296</v>
      </c>
      <c r="L58" s="3" t="s">
        <v>549</v>
      </c>
      <c r="M58" s="3" t="b">
        <v>0</v>
      </c>
      <c r="N58" s="3">
        <v>23</v>
      </c>
      <c r="O58" s="3" t="s">
        <v>327</v>
      </c>
    </row>
    <row r="59" spans="1:15">
      <c r="A59" s="3" t="s">
        <v>550</v>
      </c>
      <c r="B59" s="3" t="s">
        <v>345</v>
      </c>
      <c r="C59" s="3" t="s">
        <v>551</v>
      </c>
      <c r="D59" s="3" t="s">
        <v>523</v>
      </c>
      <c r="E59" s="5">
        <v>16974</v>
      </c>
      <c r="F59" s="3" t="s">
        <v>290</v>
      </c>
      <c r="G59" s="3" t="s">
        <v>285</v>
      </c>
      <c r="H59" s="3" t="s">
        <v>552</v>
      </c>
      <c r="I59" s="3">
        <v>43569.9</v>
      </c>
      <c r="J59" s="3">
        <v>1</v>
      </c>
      <c r="K59" s="3" t="s">
        <v>293</v>
      </c>
      <c r="L59" s="3" t="s">
        <v>553</v>
      </c>
      <c r="M59" s="3" t="b">
        <v>1</v>
      </c>
      <c r="N59" s="3">
        <v>43</v>
      </c>
      <c r="O59" s="3" t="s">
        <v>317</v>
      </c>
    </row>
    <row r="60" spans="1:15">
      <c r="A60" s="3" t="s">
        <v>554</v>
      </c>
      <c r="B60" s="3" t="s">
        <v>333</v>
      </c>
      <c r="C60" s="3" t="s">
        <v>323</v>
      </c>
      <c r="D60" s="3" t="s">
        <v>335</v>
      </c>
      <c r="E60" s="5">
        <v>31823</v>
      </c>
      <c r="F60" s="3" t="s">
        <v>288</v>
      </c>
      <c r="G60" s="3" t="s">
        <v>285</v>
      </c>
      <c r="H60" s="3" t="s">
        <v>555</v>
      </c>
      <c r="I60" s="3">
        <v>37060.1</v>
      </c>
      <c r="J60" s="3">
        <v>1</v>
      </c>
      <c r="K60" s="3" t="s">
        <v>293</v>
      </c>
      <c r="L60" s="3" t="s">
        <v>556</v>
      </c>
      <c r="M60" s="3" t="b">
        <v>1</v>
      </c>
      <c r="N60" s="3">
        <v>82</v>
      </c>
      <c r="O60" s="3" t="s">
        <v>327</v>
      </c>
    </row>
    <row r="61" spans="1:15">
      <c r="A61" s="3" t="s">
        <v>557</v>
      </c>
      <c r="B61" s="3" t="s">
        <v>312</v>
      </c>
      <c r="C61" s="3" t="s">
        <v>558</v>
      </c>
      <c r="D61" s="3" t="s">
        <v>559</v>
      </c>
      <c r="E61" s="5">
        <v>27842</v>
      </c>
      <c r="F61" s="3" t="s">
        <v>290</v>
      </c>
      <c r="G61" s="3" t="s">
        <v>284</v>
      </c>
      <c r="H61" s="3" t="s">
        <v>560</v>
      </c>
      <c r="I61" s="3">
        <v>17639.6</v>
      </c>
      <c r="J61" s="3">
        <v>1</v>
      </c>
      <c r="K61" s="3" t="s">
        <v>294</v>
      </c>
      <c r="L61" s="3" t="s">
        <v>561</v>
      </c>
      <c r="M61" s="3" t="b">
        <v>1</v>
      </c>
      <c r="N61" s="3">
        <v>86</v>
      </c>
      <c r="O61" s="3" t="s">
        <v>327</v>
      </c>
    </row>
    <row r="62" spans="1:15">
      <c r="A62" s="3" t="s">
        <v>562</v>
      </c>
      <c r="B62" s="3" t="s">
        <v>333</v>
      </c>
      <c r="C62" s="3" t="s">
        <v>563</v>
      </c>
      <c r="D62" s="3" t="s">
        <v>564</v>
      </c>
      <c r="E62" s="5">
        <v>32456</v>
      </c>
      <c r="F62" s="3" t="s">
        <v>290</v>
      </c>
      <c r="G62" s="3" t="s">
        <v>285</v>
      </c>
      <c r="H62" s="3" t="s">
        <v>565</v>
      </c>
      <c r="I62" s="3">
        <v>29865</v>
      </c>
      <c r="J62" s="3">
        <v>2</v>
      </c>
      <c r="K62" s="3" t="s">
        <v>295</v>
      </c>
      <c r="L62" s="3" t="s">
        <v>566</v>
      </c>
      <c r="M62" s="3" t="b">
        <v>0</v>
      </c>
      <c r="N62" s="3">
        <v>29</v>
      </c>
      <c r="O62" s="3" t="s">
        <v>327</v>
      </c>
    </row>
    <row r="63" spans="1:15">
      <c r="A63" s="3" t="s">
        <v>567</v>
      </c>
      <c r="B63" s="3" t="s">
        <v>312</v>
      </c>
      <c r="C63" s="3" t="s">
        <v>568</v>
      </c>
      <c r="D63" s="3" t="s">
        <v>569</v>
      </c>
      <c r="E63" s="5">
        <v>21182</v>
      </c>
      <c r="F63" s="3" t="s">
        <v>289</v>
      </c>
      <c r="G63" s="3" t="s">
        <v>286</v>
      </c>
      <c r="H63" s="3" t="s">
        <v>570</v>
      </c>
      <c r="I63" s="3">
        <v>40256.7</v>
      </c>
      <c r="J63" s="3">
        <v>1</v>
      </c>
      <c r="K63" s="3" t="s">
        <v>292</v>
      </c>
      <c r="L63" s="3" t="s">
        <v>571</v>
      </c>
      <c r="M63" s="3" t="b">
        <v>0</v>
      </c>
      <c r="N63" s="3">
        <v>18</v>
      </c>
      <c r="O63" s="3" t="s">
        <v>317</v>
      </c>
    </row>
    <row r="64" spans="1:15">
      <c r="A64" s="3" t="s">
        <v>572</v>
      </c>
      <c r="B64" s="3" t="s">
        <v>333</v>
      </c>
      <c r="C64" s="3" t="s">
        <v>573</v>
      </c>
      <c r="D64" s="3" t="s">
        <v>574</v>
      </c>
      <c r="E64" s="5">
        <v>20624</v>
      </c>
      <c r="F64" s="3" t="s">
        <v>288</v>
      </c>
      <c r="G64" s="3" t="s">
        <v>284</v>
      </c>
      <c r="H64" s="3" t="s">
        <v>575</v>
      </c>
      <c r="I64" s="3">
        <v>86543.6</v>
      </c>
      <c r="J64" s="3">
        <v>1</v>
      </c>
      <c r="K64" s="3" t="s">
        <v>295</v>
      </c>
      <c r="L64" s="3" t="s">
        <v>576</v>
      </c>
      <c r="M64" s="3" t="b">
        <v>1</v>
      </c>
      <c r="N64" s="3">
        <v>89</v>
      </c>
      <c r="O64" s="3" t="s">
        <v>327</v>
      </c>
    </row>
    <row r="65" spans="1:15">
      <c r="A65" s="3" t="s">
        <v>577</v>
      </c>
      <c r="B65" s="3" t="s">
        <v>333</v>
      </c>
      <c r="C65" s="3" t="s">
        <v>578</v>
      </c>
      <c r="D65" s="3" t="s">
        <v>579</v>
      </c>
      <c r="E65" s="5">
        <v>31924</v>
      </c>
      <c r="F65" s="3" t="s">
        <v>288</v>
      </c>
      <c r="G65" s="3" t="s">
        <v>285</v>
      </c>
      <c r="H65" s="3" t="s">
        <v>580</v>
      </c>
      <c r="I65" s="3">
        <v>13358.4</v>
      </c>
      <c r="J65" s="3">
        <v>1</v>
      </c>
      <c r="K65" s="3" t="s">
        <v>296</v>
      </c>
      <c r="L65" s="3" t="s">
        <v>581</v>
      </c>
      <c r="M65" s="3" t="b">
        <v>1</v>
      </c>
      <c r="N65" s="3">
        <v>20</v>
      </c>
      <c r="O65" s="3" t="s">
        <v>327</v>
      </c>
    </row>
    <row r="66" spans="1:15">
      <c r="A66" s="3" t="s">
        <v>582</v>
      </c>
      <c r="B66" s="3" t="s">
        <v>384</v>
      </c>
      <c r="C66" s="3" t="s">
        <v>583</v>
      </c>
      <c r="D66" s="3" t="s">
        <v>584</v>
      </c>
      <c r="E66" s="5">
        <v>16380</v>
      </c>
      <c r="F66" s="3" t="s">
        <v>287</v>
      </c>
      <c r="G66" s="3" t="s">
        <v>286</v>
      </c>
      <c r="H66" s="3" t="s">
        <v>585</v>
      </c>
      <c r="I66" s="3">
        <v>60516.5</v>
      </c>
      <c r="J66" s="3">
        <v>1</v>
      </c>
      <c r="K66" s="3" t="s">
        <v>295</v>
      </c>
      <c r="L66" s="3" t="s">
        <v>586</v>
      </c>
      <c r="M66" s="3" t="b">
        <v>0</v>
      </c>
      <c r="N66" s="3">
        <v>52</v>
      </c>
      <c r="O66" s="3" t="s">
        <v>317</v>
      </c>
    </row>
    <row r="67" spans="1:15">
      <c r="A67" s="3" t="s">
        <v>587</v>
      </c>
      <c r="B67" s="3" t="s">
        <v>345</v>
      </c>
      <c r="C67" s="3" t="s">
        <v>558</v>
      </c>
      <c r="D67" s="3" t="s">
        <v>588</v>
      </c>
      <c r="E67" s="5">
        <v>24300</v>
      </c>
      <c r="F67" s="3" t="s">
        <v>289</v>
      </c>
      <c r="G67" s="3" t="s">
        <v>285</v>
      </c>
      <c r="H67" s="3" t="s">
        <v>589</v>
      </c>
      <c r="I67" s="3">
        <v>69938</v>
      </c>
      <c r="J67" s="3">
        <v>5</v>
      </c>
      <c r="K67" s="3" t="s">
        <v>295</v>
      </c>
      <c r="L67" s="3" t="s">
        <v>590</v>
      </c>
      <c r="M67" s="3" t="b">
        <v>1</v>
      </c>
      <c r="N67" s="3">
        <v>42</v>
      </c>
      <c r="O67" s="3" t="s">
        <v>327</v>
      </c>
    </row>
    <row r="68" spans="1:15">
      <c r="A68" s="3" t="s">
        <v>591</v>
      </c>
      <c r="B68" s="3" t="s">
        <v>333</v>
      </c>
      <c r="C68" s="3" t="s">
        <v>592</v>
      </c>
      <c r="D68" s="3" t="s">
        <v>593</v>
      </c>
      <c r="E68" s="5">
        <v>29496</v>
      </c>
      <c r="F68" s="3" t="s">
        <v>290</v>
      </c>
      <c r="G68" s="3" t="s">
        <v>285</v>
      </c>
      <c r="H68" s="3" t="s">
        <v>594</v>
      </c>
      <c r="I68" s="3">
        <v>94559.3</v>
      </c>
      <c r="J68" s="3">
        <v>0</v>
      </c>
      <c r="K68" s="3" t="s">
        <v>295</v>
      </c>
      <c r="L68" s="3" t="s">
        <v>595</v>
      </c>
      <c r="M68" s="3" t="b">
        <v>1</v>
      </c>
      <c r="N68" s="3">
        <v>53</v>
      </c>
      <c r="O68" s="3" t="s">
        <v>327</v>
      </c>
    </row>
    <row r="69" spans="1:15">
      <c r="A69" s="3" t="s">
        <v>596</v>
      </c>
      <c r="B69" s="3" t="s">
        <v>478</v>
      </c>
      <c r="C69" s="3" t="s">
        <v>597</v>
      </c>
      <c r="D69" s="3" t="s">
        <v>598</v>
      </c>
      <c r="E69" s="5">
        <v>18712</v>
      </c>
      <c r="F69" s="3" t="s">
        <v>288</v>
      </c>
      <c r="G69" s="3" t="s">
        <v>284</v>
      </c>
      <c r="H69" s="3" t="s">
        <v>599</v>
      </c>
      <c r="I69" s="3">
        <v>65249.8</v>
      </c>
      <c r="J69" s="3">
        <v>3</v>
      </c>
      <c r="K69" s="3" t="s">
        <v>294</v>
      </c>
      <c r="L69" s="3" t="s">
        <v>600</v>
      </c>
      <c r="M69" s="3" t="b">
        <v>0</v>
      </c>
      <c r="N69" s="3">
        <v>30</v>
      </c>
      <c r="O69" s="3" t="s">
        <v>327</v>
      </c>
    </row>
    <row r="70" spans="1:15">
      <c r="A70" s="3" t="s">
        <v>601</v>
      </c>
      <c r="B70" s="3" t="s">
        <v>345</v>
      </c>
      <c r="C70" s="3" t="s">
        <v>602</v>
      </c>
      <c r="D70" s="3" t="s">
        <v>603</v>
      </c>
      <c r="E70" s="5">
        <v>18675</v>
      </c>
      <c r="F70" s="3" t="s">
        <v>289</v>
      </c>
      <c r="G70" s="3" t="s">
        <v>285</v>
      </c>
      <c r="H70" s="3" t="s">
        <v>604</v>
      </c>
      <c r="I70" s="3">
        <v>54365.3</v>
      </c>
      <c r="J70" s="3">
        <v>0</v>
      </c>
      <c r="K70" s="3" t="s">
        <v>296</v>
      </c>
      <c r="L70" s="3" t="s">
        <v>605</v>
      </c>
      <c r="M70" s="3" t="b">
        <v>1</v>
      </c>
      <c r="N70" s="3">
        <v>43</v>
      </c>
      <c r="O70" s="3" t="s">
        <v>317</v>
      </c>
    </row>
    <row r="71" spans="1:15">
      <c r="A71" s="3" t="s">
        <v>606</v>
      </c>
      <c r="B71" s="3" t="s">
        <v>345</v>
      </c>
      <c r="C71" s="3" t="s">
        <v>607</v>
      </c>
      <c r="D71" s="3" t="s">
        <v>592</v>
      </c>
      <c r="E71" s="5">
        <v>24759</v>
      </c>
      <c r="F71" s="3" t="s">
        <v>289</v>
      </c>
      <c r="G71" s="3" t="s">
        <v>286</v>
      </c>
      <c r="H71" s="3" t="s">
        <v>608</v>
      </c>
      <c r="I71" s="3">
        <v>42620.6</v>
      </c>
      <c r="J71" s="3">
        <v>1</v>
      </c>
      <c r="K71" s="3" t="s">
        <v>296</v>
      </c>
      <c r="L71" s="3" t="s">
        <v>609</v>
      </c>
      <c r="M71" s="3" t="b">
        <v>1</v>
      </c>
      <c r="N71" s="3">
        <v>68</v>
      </c>
      <c r="O71" s="3" t="s">
        <v>327</v>
      </c>
    </row>
    <row r="72" spans="1:15">
      <c r="A72" s="3" t="s">
        <v>610</v>
      </c>
      <c r="B72" s="3" t="s">
        <v>312</v>
      </c>
      <c r="C72" s="3" t="s">
        <v>611</v>
      </c>
      <c r="D72" s="3" t="s">
        <v>612</v>
      </c>
      <c r="E72" s="5">
        <v>16137</v>
      </c>
      <c r="F72" s="3" t="s">
        <v>287</v>
      </c>
      <c r="G72" s="3" t="s">
        <v>284</v>
      </c>
      <c r="H72" s="3" t="s">
        <v>613</v>
      </c>
      <c r="I72" s="3">
        <v>54686.5</v>
      </c>
      <c r="J72" s="3">
        <v>3</v>
      </c>
      <c r="K72" s="3" t="s">
        <v>293</v>
      </c>
      <c r="L72" s="3" t="s">
        <v>614</v>
      </c>
      <c r="M72" s="3" t="b">
        <v>0</v>
      </c>
      <c r="N72" s="3">
        <v>72</v>
      </c>
      <c r="O72" s="3" t="s">
        <v>317</v>
      </c>
    </row>
    <row r="73" spans="1:15">
      <c r="A73" s="3" t="s">
        <v>615</v>
      </c>
      <c r="B73" s="3" t="s">
        <v>318</v>
      </c>
      <c r="C73" s="3" t="s">
        <v>616</v>
      </c>
      <c r="D73" s="3" t="s">
        <v>617</v>
      </c>
      <c r="E73" s="5">
        <v>33922</v>
      </c>
      <c r="F73" s="3" t="s">
        <v>288</v>
      </c>
      <c r="G73" s="3" t="s">
        <v>284</v>
      </c>
      <c r="H73" s="3" t="s">
        <v>618</v>
      </c>
      <c r="I73" s="3">
        <v>26860.9</v>
      </c>
      <c r="J73" s="3">
        <v>2</v>
      </c>
      <c r="K73" s="3" t="s">
        <v>294</v>
      </c>
      <c r="L73" s="3" t="s">
        <v>619</v>
      </c>
      <c r="M73" s="3" t="b">
        <v>0</v>
      </c>
      <c r="N73" s="3">
        <v>46</v>
      </c>
      <c r="O73" s="3" t="s">
        <v>327</v>
      </c>
    </row>
    <row r="74" spans="1:15">
      <c r="A74" s="3" t="s">
        <v>620</v>
      </c>
      <c r="B74" s="3" t="s">
        <v>318</v>
      </c>
      <c r="C74" s="3" t="s">
        <v>621</v>
      </c>
      <c r="D74" s="3" t="s">
        <v>622</v>
      </c>
      <c r="E74" s="5">
        <v>23389</v>
      </c>
      <c r="F74" s="3" t="s">
        <v>287</v>
      </c>
      <c r="G74" s="3" t="s">
        <v>286</v>
      </c>
      <c r="H74" s="3" t="s">
        <v>623</v>
      </c>
      <c r="I74" s="3">
        <v>46426.6</v>
      </c>
      <c r="J74" s="3">
        <v>5</v>
      </c>
      <c r="K74" s="3" t="s">
        <v>293</v>
      </c>
      <c r="L74" s="3" t="s">
        <v>418</v>
      </c>
      <c r="M74" s="3" t="b">
        <v>0</v>
      </c>
      <c r="N74" s="3">
        <v>44</v>
      </c>
      <c r="O74" s="3" t="s">
        <v>327</v>
      </c>
    </row>
    <row r="75" spans="1:15">
      <c r="A75" s="3" t="s">
        <v>624</v>
      </c>
      <c r="B75" s="3" t="s">
        <v>318</v>
      </c>
      <c r="C75" s="3" t="s">
        <v>625</v>
      </c>
      <c r="D75" s="3" t="s">
        <v>626</v>
      </c>
      <c r="E75" s="5">
        <v>19534</v>
      </c>
      <c r="F75" s="3" t="s">
        <v>290</v>
      </c>
      <c r="G75" s="3" t="s">
        <v>286</v>
      </c>
      <c r="H75" s="3" t="s">
        <v>627</v>
      </c>
      <c r="I75" s="3">
        <v>82760.7</v>
      </c>
      <c r="J75" s="3">
        <v>0</v>
      </c>
      <c r="K75" s="3" t="s">
        <v>292</v>
      </c>
      <c r="L75" s="3" t="s">
        <v>628</v>
      </c>
      <c r="M75" s="3" t="b">
        <v>1</v>
      </c>
      <c r="N75" s="3">
        <v>39</v>
      </c>
      <c r="O75" s="3" t="s">
        <v>317</v>
      </c>
    </row>
    <row r="76" spans="1:15">
      <c r="A76" s="3" t="s">
        <v>629</v>
      </c>
      <c r="B76" s="3" t="s">
        <v>312</v>
      </c>
      <c r="C76" s="3" t="s">
        <v>630</v>
      </c>
      <c r="D76" s="3" t="s">
        <v>592</v>
      </c>
      <c r="E76" s="5">
        <v>35102</v>
      </c>
      <c r="F76" s="3" t="s">
        <v>287</v>
      </c>
      <c r="G76" s="3" t="s">
        <v>286</v>
      </c>
      <c r="H76" s="3" t="s">
        <v>631</v>
      </c>
      <c r="I76" s="3">
        <v>85959.5</v>
      </c>
      <c r="J76" s="3">
        <v>0</v>
      </c>
      <c r="K76" s="3" t="s">
        <v>293</v>
      </c>
      <c r="L76" s="3" t="s">
        <v>632</v>
      </c>
      <c r="M76" s="3" t="b">
        <v>1</v>
      </c>
      <c r="N76" s="3">
        <v>87</v>
      </c>
      <c r="O76" s="3" t="s">
        <v>317</v>
      </c>
    </row>
    <row r="77" spans="1:15">
      <c r="A77" s="3" t="s">
        <v>633</v>
      </c>
      <c r="B77" s="3" t="s">
        <v>333</v>
      </c>
      <c r="C77" s="3" t="s">
        <v>634</v>
      </c>
      <c r="D77" s="3" t="s">
        <v>635</v>
      </c>
      <c r="E77" s="5">
        <v>36125</v>
      </c>
      <c r="F77" s="3" t="s">
        <v>289</v>
      </c>
      <c r="G77" s="3" t="s">
        <v>284</v>
      </c>
      <c r="H77" s="3" t="s">
        <v>636</v>
      </c>
      <c r="I77" s="3">
        <v>44983.4</v>
      </c>
      <c r="J77" s="3">
        <v>1</v>
      </c>
      <c r="K77" s="3" t="s">
        <v>295</v>
      </c>
      <c r="L77" s="3" t="s">
        <v>637</v>
      </c>
      <c r="M77" s="3" t="b">
        <v>0</v>
      </c>
      <c r="N77" s="3">
        <v>55</v>
      </c>
      <c r="O77" s="3" t="s">
        <v>327</v>
      </c>
    </row>
    <row r="78" spans="1:15">
      <c r="A78" s="3" t="s">
        <v>638</v>
      </c>
      <c r="B78" s="3" t="s">
        <v>328</v>
      </c>
      <c r="C78" s="3" t="s">
        <v>639</v>
      </c>
      <c r="D78" s="3" t="s">
        <v>335</v>
      </c>
      <c r="E78" s="5">
        <v>34902</v>
      </c>
      <c r="F78" s="3" t="s">
        <v>290</v>
      </c>
      <c r="G78" s="3" t="s">
        <v>284</v>
      </c>
      <c r="H78" s="3" t="s">
        <v>640</v>
      </c>
      <c r="I78" s="3">
        <v>86477.6</v>
      </c>
      <c r="J78" s="3">
        <v>0</v>
      </c>
      <c r="K78" s="3" t="s">
        <v>295</v>
      </c>
      <c r="L78" s="3" t="s">
        <v>641</v>
      </c>
      <c r="M78" s="3" t="b">
        <v>0</v>
      </c>
      <c r="N78" s="3">
        <v>47</v>
      </c>
      <c r="O78" s="3" t="s">
        <v>317</v>
      </c>
    </row>
    <row r="79" spans="1:15">
      <c r="A79" s="3" t="s">
        <v>642</v>
      </c>
      <c r="B79" s="3" t="s">
        <v>333</v>
      </c>
      <c r="C79" s="3" t="s">
        <v>643</v>
      </c>
      <c r="D79" s="3" t="s">
        <v>644</v>
      </c>
      <c r="E79" s="5">
        <v>38208</v>
      </c>
      <c r="F79" s="3" t="s">
        <v>289</v>
      </c>
      <c r="G79" s="3" t="s">
        <v>285</v>
      </c>
      <c r="H79" s="3" t="s">
        <v>645</v>
      </c>
      <c r="I79" s="3">
        <v>65029.8</v>
      </c>
      <c r="J79" s="3">
        <v>4</v>
      </c>
      <c r="K79" s="3" t="s">
        <v>292</v>
      </c>
      <c r="L79" s="3" t="s">
        <v>646</v>
      </c>
      <c r="M79" s="3" t="b">
        <v>0</v>
      </c>
      <c r="N79" s="3">
        <v>38</v>
      </c>
      <c r="O79" s="3" t="s">
        <v>317</v>
      </c>
    </row>
    <row r="80" spans="1:15">
      <c r="A80" s="3" t="s">
        <v>647</v>
      </c>
      <c r="B80" s="3" t="s">
        <v>328</v>
      </c>
      <c r="C80" s="3" t="s">
        <v>583</v>
      </c>
      <c r="D80" s="3" t="s">
        <v>320</v>
      </c>
      <c r="E80" s="5">
        <v>21656</v>
      </c>
      <c r="F80" s="3" t="s">
        <v>287</v>
      </c>
      <c r="G80" s="3" t="s">
        <v>284</v>
      </c>
      <c r="H80" s="3" t="s">
        <v>648</v>
      </c>
      <c r="I80" s="3">
        <v>48654.1</v>
      </c>
      <c r="J80" s="3">
        <v>1</v>
      </c>
      <c r="K80" s="3" t="s">
        <v>295</v>
      </c>
      <c r="L80" s="3" t="s">
        <v>649</v>
      </c>
      <c r="M80" s="3" t="b">
        <v>0</v>
      </c>
      <c r="N80" s="3">
        <v>85</v>
      </c>
      <c r="O80" s="3" t="s">
        <v>327</v>
      </c>
    </row>
    <row r="81" spans="1:15">
      <c r="A81" s="3" t="s">
        <v>650</v>
      </c>
      <c r="B81" s="3" t="s">
        <v>345</v>
      </c>
      <c r="C81" s="3" t="s">
        <v>651</v>
      </c>
      <c r="D81" s="3" t="s">
        <v>652</v>
      </c>
      <c r="E81" s="5">
        <v>22423</v>
      </c>
      <c r="F81" s="3" t="s">
        <v>288</v>
      </c>
      <c r="G81" s="3" t="s">
        <v>286</v>
      </c>
      <c r="H81" s="3" t="s">
        <v>653</v>
      </c>
      <c r="I81" s="3">
        <v>79582.8</v>
      </c>
      <c r="J81" s="3">
        <v>0</v>
      </c>
      <c r="K81" s="3" t="s">
        <v>295</v>
      </c>
      <c r="L81" s="3" t="s">
        <v>654</v>
      </c>
      <c r="M81" s="3" t="b">
        <v>0</v>
      </c>
      <c r="N81" s="3">
        <v>71</v>
      </c>
      <c r="O81" s="3" t="s">
        <v>327</v>
      </c>
    </row>
    <row r="82" spans="1:15">
      <c r="A82" s="3" t="s">
        <v>655</v>
      </c>
      <c r="B82" s="3" t="s">
        <v>318</v>
      </c>
      <c r="C82" s="3" t="s">
        <v>656</v>
      </c>
      <c r="D82" s="3" t="s">
        <v>657</v>
      </c>
      <c r="E82" s="5">
        <v>27999</v>
      </c>
      <c r="F82" s="3" t="s">
        <v>289</v>
      </c>
      <c r="G82" s="3" t="s">
        <v>286</v>
      </c>
      <c r="H82" s="3" t="s">
        <v>658</v>
      </c>
      <c r="I82" s="3">
        <v>106445.9</v>
      </c>
      <c r="J82" s="3">
        <v>5</v>
      </c>
      <c r="K82" s="3" t="s">
        <v>296</v>
      </c>
      <c r="L82" s="3" t="s">
        <v>659</v>
      </c>
      <c r="M82" s="3" t="b">
        <v>1</v>
      </c>
      <c r="N82" s="3">
        <v>36</v>
      </c>
      <c r="O82" s="3" t="s">
        <v>317</v>
      </c>
    </row>
    <row r="83" spans="1:15">
      <c r="A83" s="3" t="s">
        <v>660</v>
      </c>
      <c r="B83" s="3" t="s">
        <v>318</v>
      </c>
      <c r="C83" s="3" t="s">
        <v>643</v>
      </c>
      <c r="D83" s="3" t="s">
        <v>335</v>
      </c>
      <c r="E83" s="5">
        <v>24344</v>
      </c>
      <c r="F83" s="3" t="s">
        <v>289</v>
      </c>
      <c r="G83" s="3" t="s">
        <v>284</v>
      </c>
      <c r="H83" s="3" t="s">
        <v>661</v>
      </c>
      <c r="I83" s="3">
        <v>37031.5</v>
      </c>
      <c r="J83" s="3">
        <v>1</v>
      </c>
      <c r="K83" s="3" t="s">
        <v>295</v>
      </c>
      <c r="L83" s="3" t="s">
        <v>662</v>
      </c>
      <c r="M83" s="3" t="b">
        <v>0</v>
      </c>
      <c r="N83" s="3">
        <v>85</v>
      </c>
      <c r="O83" s="3" t="s">
        <v>317</v>
      </c>
    </row>
    <row r="84" spans="1:15">
      <c r="A84" s="3" t="s">
        <v>663</v>
      </c>
      <c r="B84" s="3" t="s">
        <v>318</v>
      </c>
      <c r="C84" s="3" t="s">
        <v>664</v>
      </c>
      <c r="D84" s="3" t="s">
        <v>569</v>
      </c>
      <c r="E84" s="5">
        <v>26491</v>
      </c>
      <c r="F84" s="3" t="s">
        <v>290</v>
      </c>
      <c r="G84" s="3" t="s">
        <v>285</v>
      </c>
      <c r="H84" s="3" t="s">
        <v>665</v>
      </c>
      <c r="I84" s="3">
        <v>16121.6</v>
      </c>
      <c r="J84" s="3">
        <v>2</v>
      </c>
      <c r="K84" s="3" t="s">
        <v>295</v>
      </c>
      <c r="L84" s="3" t="s">
        <v>357</v>
      </c>
      <c r="M84" s="3" t="b">
        <v>1</v>
      </c>
      <c r="N84" s="3">
        <v>56</v>
      </c>
      <c r="O84" s="3" t="s">
        <v>327</v>
      </c>
    </row>
    <row r="85" spans="1:15">
      <c r="A85" s="3" t="s">
        <v>666</v>
      </c>
      <c r="B85" s="3" t="s">
        <v>318</v>
      </c>
      <c r="C85" s="3" t="s">
        <v>667</v>
      </c>
      <c r="D85" s="3" t="s">
        <v>668</v>
      </c>
      <c r="E85" s="5">
        <v>29939</v>
      </c>
      <c r="F85" s="3" t="s">
        <v>289</v>
      </c>
      <c r="G85" s="3" t="s">
        <v>286</v>
      </c>
      <c r="H85" s="3" t="s">
        <v>669</v>
      </c>
      <c r="I85" s="3">
        <v>59056.8</v>
      </c>
      <c r="J85" s="3">
        <v>1</v>
      </c>
      <c r="K85" s="3" t="s">
        <v>295</v>
      </c>
      <c r="L85" s="3" t="s">
        <v>670</v>
      </c>
      <c r="M85" s="3" t="b">
        <v>0</v>
      </c>
      <c r="N85" s="3">
        <v>88</v>
      </c>
      <c r="O85" s="3" t="s">
        <v>327</v>
      </c>
    </row>
    <row r="86" spans="1:15">
      <c r="A86" s="3" t="s">
        <v>671</v>
      </c>
      <c r="B86" s="3" t="s">
        <v>345</v>
      </c>
      <c r="C86" s="3" t="s">
        <v>488</v>
      </c>
      <c r="D86" s="3" t="s">
        <v>672</v>
      </c>
      <c r="E86" s="5">
        <v>27803</v>
      </c>
      <c r="F86" s="3" t="s">
        <v>288</v>
      </c>
      <c r="G86" s="3" t="s">
        <v>284</v>
      </c>
      <c r="H86" s="3" t="s">
        <v>673</v>
      </c>
      <c r="I86" s="3">
        <v>80535.4</v>
      </c>
      <c r="J86" s="3">
        <v>1</v>
      </c>
      <c r="K86" s="3" t="s">
        <v>294</v>
      </c>
      <c r="L86" s="3" t="s">
        <v>674</v>
      </c>
      <c r="M86" s="3" t="b">
        <v>0</v>
      </c>
      <c r="N86" s="3">
        <v>51</v>
      </c>
      <c r="O86" s="3" t="s">
        <v>317</v>
      </c>
    </row>
    <row r="87" spans="1:15">
      <c r="A87" s="3" t="s">
        <v>675</v>
      </c>
      <c r="B87" s="3" t="s">
        <v>345</v>
      </c>
      <c r="C87" s="3" t="s">
        <v>563</v>
      </c>
      <c r="D87" s="3" t="s">
        <v>676</v>
      </c>
      <c r="E87" s="5">
        <v>17732</v>
      </c>
      <c r="F87" s="3" t="s">
        <v>289</v>
      </c>
      <c r="G87" s="3" t="s">
        <v>285</v>
      </c>
      <c r="H87" s="3" t="s">
        <v>677</v>
      </c>
      <c r="I87" s="3">
        <v>55227.7</v>
      </c>
      <c r="J87" s="3">
        <v>4</v>
      </c>
      <c r="K87" s="3" t="s">
        <v>294</v>
      </c>
      <c r="L87" s="3" t="s">
        <v>678</v>
      </c>
      <c r="M87" s="3" t="b">
        <v>1</v>
      </c>
      <c r="N87" s="3">
        <v>59</v>
      </c>
      <c r="O87" s="3" t="s">
        <v>317</v>
      </c>
    </row>
    <row r="88" spans="1:15">
      <c r="A88" s="3" t="s">
        <v>679</v>
      </c>
      <c r="B88" s="3" t="s">
        <v>312</v>
      </c>
      <c r="C88" s="3" t="s">
        <v>680</v>
      </c>
      <c r="D88" s="3" t="s">
        <v>559</v>
      </c>
      <c r="E88" s="5">
        <v>17745</v>
      </c>
      <c r="F88" s="3" t="s">
        <v>290</v>
      </c>
      <c r="G88" s="3" t="s">
        <v>285</v>
      </c>
      <c r="H88" s="3" t="s">
        <v>681</v>
      </c>
      <c r="I88" s="3">
        <v>49926.8</v>
      </c>
      <c r="J88" s="3">
        <v>4</v>
      </c>
      <c r="K88" s="3" t="s">
        <v>292</v>
      </c>
      <c r="L88" s="3" t="s">
        <v>682</v>
      </c>
      <c r="M88" s="3" t="b">
        <v>1</v>
      </c>
      <c r="N88" s="3">
        <v>84</v>
      </c>
      <c r="O88" s="3" t="s">
        <v>327</v>
      </c>
    </row>
    <row r="89" spans="1:15">
      <c r="A89" s="3" t="s">
        <v>683</v>
      </c>
      <c r="B89" s="3" t="s">
        <v>312</v>
      </c>
      <c r="C89" s="3" t="s">
        <v>338</v>
      </c>
      <c r="D89" s="3" t="s">
        <v>684</v>
      </c>
      <c r="E89" s="5">
        <v>32588</v>
      </c>
      <c r="F89" s="3" t="s">
        <v>289</v>
      </c>
      <c r="G89" s="3" t="s">
        <v>285</v>
      </c>
      <c r="H89" s="3" t="s">
        <v>685</v>
      </c>
      <c r="I89" s="3">
        <v>46497</v>
      </c>
      <c r="J89" s="3">
        <v>0</v>
      </c>
      <c r="K89" s="3" t="s">
        <v>295</v>
      </c>
      <c r="L89" s="3" t="s">
        <v>686</v>
      </c>
      <c r="M89" s="3" t="b">
        <v>0</v>
      </c>
      <c r="N89" s="3">
        <v>83</v>
      </c>
      <c r="O89" s="3" t="s">
        <v>327</v>
      </c>
    </row>
    <row r="90" spans="1:15">
      <c r="A90" s="3" t="s">
        <v>687</v>
      </c>
      <c r="B90" s="3" t="s">
        <v>345</v>
      </c>
      <c r="C90" s="3" t="s">
        <v>688</v>
      </c>
      <c r="D90" s="3" t="s">
        <v>514</v>
      </c>
      <c r="E90" s="5">
        <v>24355</v>
      </c>
      <c r="F90" s="3" t="s">
        <v>289</v>
      </c>
      <c r="G90" s="3" t="s">
        <v>285</v>
      </c>
      <c r="H90" s="3" t="s">
        <v>689</v>
      </c>
      <c r="I90" s="3">
        <v>82946.6</v>
      </c>
      <c r="J90" s="3">
        <v>0</v>
      </c>
      <c r="K90" s="3" t="s">
        <v>293</v>
      </c>
      <c r="L90" s="3" t="s">
        <v>690</v>
      </c>
      <c r="M90" s="3" t="b">
        <v>1</v>
      </c>
      <c r="N90" s="3">
        <v>77</v>
      </c>
      <c r="O90" s="3" t="s">
        <v>327</v>
      </c>
    </row>
    <row r="91" spans="1:15">
      <c r="A91" s="3" t="s">
        <v>691</v>
      </c>
      <c r="B91" s="3" t="s">
        <v>312</v>
      </c>
      <c r="C91" s="3" t="s">
        <v>692</v>
      </c>
      <c r="D91" s="3" t="s">
        <v>693</v>
      </c>
      <c r="E91" s="5">
        <v>12424</v>
      </c>
      <c r="F91" s="3" t="s">
        <v>289</v>
      </c>
      <c r="G91" s="3" t="s">
        <v>284</v>
      </c>
      <c r="H91" s="3" t="s">
        <v>694</v>
      </c>
      <c r="I91" s="3">
        <v>108903.3</v>
      </c>
      <c r="J91" s="3">
        <v>2</v>
      </c>
      <c r="K91" s="3" t="s">
        <v>294</v>
      </c>
      <c r="L91" s="3" t="s">
        <v>695</v>
      </c>
      <c r="M91" s="3" t="b">
        <v>0</v>
      </c>
      <c r="N91" s="3">
        <v>31</v>
      </c>
      <c r="O91" s="3" t="s">
        <v>317</v>
      </c>
    </row>
    <row r="92" spans="1:15">
      <c r="A92" s="3" t="s">
        <v>696</v>
      </c>
      <c r="B92" s="3" t="s">
        <v>312</v>
      </c>
      <c r="C92" s="3" t="s">
        <v>697</v>
      </c>
      <c r="D92" s="3" t="s">
        <v>698</v>
      </c>
      <c r="E92" s="5">
        <v>31035</v>
      </c>
      <c r="F92" s="3" t="s">
        <v>288</v>
      </c>
      <c r="G92" s="3" t="s">
        <v>286</v>
      </c>
      <c r="H92" s="3" t="s">
        <v>699</v>
      </c>
      <c r="I92" s="3">
        <v>39013.7</v>
      </c>
      <c r="J92" s="3">
        <v>2</v>
      </c>
      <c r="K92" s="3" t="s">
        <v>294</v>
      </c>
      <c r="L92" s="3" t="s">
        <v>700</v>
      </c>
      <c r="M92" s="3" t="b">
        <v>1</v>
      </c>
      <c r="N92" s="3">
        <v>22</v>
      </c>
      <c r="O92" s="3" t="s">
        <v>327</v>
      </c>
    </row>
    <row r="93" spans="1:15">
      <c r="A93" s="3" t="s">
        <v>701</v>
      </c>
      <c r="B93" s="3" t="s">
        <v>312</v>
      </c>
      <c r="C93" s="3" t="s">
        <v>702</v>
      </c>
      <c r="D93" s="3" t="s">
        <v>703</v>
      </c>
      <c r="E93" s="5">
        <v>15487</v>
      </c>
      <c r="F93" s="3" t="s">
        <v>290</v>
      </c>
      <c r="G93" s="3" t="s">
        <v>285</v>
      </c>
      <c r="H93" s="3" t="s">
        <v>704</v>
      </c>
      <c r="I93" s="3">
        <v>93239.3</v>
      </c>
      <c r="J93" s="3">
        <v>2</v>
      </c>
      <c r="K93" s="3" t="s">
        <v>293</v>
      </c>
      <c r="L93" s="3" t="s">
        <v>705</v>
      </c>
      <c r="M93" s="3" t="b">
        <v>0</v>
      </c>
      <c r="N93" s="3">
        <v>89</v>
      </c>
      <c r="O93" s="3" t="s">
        <v>327</v>
      </c>
    </row>
    <row r="94" spans="1:15">
      <c r="A94" s="3" t="s">
        <v>706</v>
      </c>
      <c r="B94" s="3" t="s">
        <v>312</v>
      </c>
      <c r="C94" s="3" t="s">
        <v>707</v>
      </c>
      <c r="D94" s="3" t="s">
        <v>708</v>
      </c>
      <c r="E94" s="5">
        <v>14973</v>
      </c>
      <c r="F94" s="3" t="s">
        <v>289</v>
      </c>
      <c r="G94" s="3" t="s">
        <v>285</v>
      </c>
      <c r="H94" s="3" t="s">
        <v>709</v>
      </c>
      <c r="I94" s="3">
        <v>36439.7</v>
      </c>
      <c r="J94" s="3">
        <v>4</v>
      </c>
      <c r="K94" s="3" t="s">
        <v>292</v>
      </c>
      <c r="L94" s="3" t="s">
        <v>710</v>
      </c>
      <c r="M94" s="3" t="b">
        <v>0</v>
      </c>
      <c r="N94" s="3">
        <v>23</v>
      </c>
      <c r="O94" s="3" t="s">
        <v>327</v>
      </c>
    </row>
    <row r="95" spans="1:15">
      <c r="A95" s="3" t="s">
        <v>711</v>
      </c>
      <c r="B95" s="3" t="s">
        <v>312</v>
      </c>
      <c r="C95" s="3" t="s">
        <v>712</v>
      </c>
      <c r="D95" s="3" t="s">
        <v>579</v>
      </c>
      <c r="E95" s="5">
        <v>20648</v>
      </c>
      <c r="F95" s="3" t="s">
        <v>287</v>
      </c>
      <c r="G95" s="3" t="s">
        <v>286</v>
      </c>
      <c r="H95" s="3" t="s">
        <v>713</v>
      </c>
      <c r="I95" s="3">
        <v>94241.4</v>
      </c>
      <c r="J95" s="3">
        <v>5</v>
      </c>
      <c r="K95" s="3" t="s">
        <v>293</v>
      </c>
      <c r="L95" s="3" t="s">
        <v>714</v>
      </c>
      <c r="M95" s="3" t="b">
        <v>0</v>
      </c>
      <c r="N95" s="3">
        <v>48</v>
      </c>
      <c r="O95" s="3" t="s">
        <v>327</v>
      </c>
    </row>
    <row r="96" spans="1:15">
      <c r="A96" s="3" t="s">
        <v>715</v>
      </c>
      <c r="B96" s="3" t="s">
        <v>478</v>
      </c>
      <c r="C96" s="3" t="s">
        <v>716</v>
      </c>
      <c r="D96" s="3" t="s">
        <v>717</v>
      </c>
      <c r="E96" s="5">
        <v>22526</v>
      </c>
      <c r="F96" s="3" t="s">
        <v>287</v>
      </c>
      <c r="G96" s="3" t="s">
        <v>284</v>
      </c>
      <c r="H96" s="3" t="s">
        <v>718</v>
      </c>
      <c r="I96" s="3">
        <v>78417.9</v>
      </c>
      <c r="J96" s="3">
        <v>1</v>
      </c>
      <c r="K96" s="3" t="s">
        <v>292</v>
      </c>
      <c r="L96" s="3" t="s">
        <v>719</v>
      </c>
      <c r="M96" s="3" t="b">
        <v>1</v>
      </c>
      <c r="N96" s="3">
        <v>29</v>
      </c>
      <c r="O96" s="3" t="s">
        <v>327</v>
      </c>
    </row>
    <row r="97" spans="1:15">
      <c r="A97" s="3" t="s">
        <v>720</v>
      </c>
      <c r="B97" s="3" t="s">
        <v>384</v>
      </c>
      <c r="C97" s="3" t="s">
        <v>721</v>
      </c>
      <c r="D97" s="3" t="s">
        <v>722</v>
      </c>
      <c r="E97" s="5">
        <v>36657</v>
      </c>
      <c r="F97" s="3" t="s">
        <v>290</v>
      </c>
      <c r="G97" s="3" t="s">
        <v>286</v>
      </c>
      <c r="H97" s="3" t="s">
        <v>723</v>
      </c>
      <c r="I97" s="3">
        <v>86686.6</v>
      </c>
      <c r="J97" s="3">
        <v>4</v>
      </c>
      <c r="K97" s="3" t="s">
        <v>295</v>
      </c>
      <c r="L97" s="3" t="s">
        <v>674</v>
      </c>
      <c r="M97" s="3" t="b">
        <v>0</v>
      </c>
      <c r="N97" s="3">
        <v>77</v>
      </c>
      <c r="O97" s="3" t="s">
        <v>327</v>
      </c>
    </row>
    <row r="98" spans="1:15">
      <c r="A98" s="3" t="s">
        <v>724</v>
      </c>
      <c r="B98" s="3" t="s">
        <v>312</v>
      </c>
      <c r="C98" s="3" t="s">
        <v>725</v>
      </c>
      <c r="D98" s="3" t="s">
        <v>592</v>
      </c>
      <c r="E98" s="5">
        <v>35192</v>
      </c>
      <c r="F98" s="3" t="s">
        <v>287</v>
      </c>
      <c r="G98" s="3" t="s">
        <v>284</v>
      </c>
      <c r="H98" s="3" t="s">
        <v>726</v>
      </c>
      <c r="I98" s="3">
        <v>97601.9</v>
      </c>
      <c r="J98" s="3">
        <v>4</v>
      </c>
      <c r="K98" s="3" t="s">
        <v>295</v>
      </c>
      <c r="L98" s="3" t="s">
        <v>727</v>
      </c>
      <c r="M98" s="3" t="b">
        <v>0</v>
      </c>
      <c r="N98" s="3">
        <v>26</v>
      </c>
      <c r="O98" s="3" t="s">
        <v>317</v>
      </c>
    </row>
    <row r="99" spans="1:15">
      <c r="A99" s="3" t="s">
        <v>728</v>
      </c>
      <c r="B99" s="3" t="s">
        <v>312</v>
      </c>
      <c r="C99" s="3" t="s">
        <v>729</v>
      </c>
      <c r="D99" s="3" t="s">
        <v>730</v>
      </c>
      <c r="E99" s="5">
        <v>20546</v>
      </c>
      <c r="F99" s="3" t="s">
        <v>288</v>
      </c>
      <c r="G99" s="3" t="s">
        <v>286</v>
      </c>
      <c r="H99" s="3" t="s">
        <v>731</v>
      </c>
      <c r="I99" s="3">
        <v>24391.4</v>
      </c>
      <c r="J99" s="3">
        <v>1</v>
      </c>
      <c r="K99" s="3" t="s">
        <v>296</v>
      </c>
      <c r="L99" s="3" t="s">
        <v>732</v>
      </c>
      <c r="M99" s="3" t="b">
        <v>0</v>
      </c>
      <c r="N99" s="3">
        <v>18</v>
      </c>
      <c r="O99" s="3" t="s">
        <v>317</v>
      </c>
    </row>
    <row r="100" spans="1:15">
      <c r="A100" s="3" t="s">
        <v>733</v>
      </c>
      <c r="B100" s="3" t="s">
        <v>345</v>
      </c>
      <c r="C100" s="3" t="s">
        <v>734</v>
      </c>
      <c r="D100" s="3" t="s">
        <v>735</v>
      </c>
      <c r="E100" s="5">
        <v>33413</v>
      </c>
      <c r="F100" s="3" t="s">
        <v>290</v>
      </c>
      <c r="G100" s="3" t="s">
        <v>284</v>
      </c>
      <c r="H100" s="3" t="s">
        <v>736</v>
      </c>
      <c r="I100" s="3">
        <v>32793.2</v>
      </c>
      <c r="J100" s="3">
        <v>2</v>
      </c>
      <c r="K100" s="3" t="s">
        <v>296</v>
      </c>
      <c r="L100" s="3" t="s">
        <v>737</v>
      </c>
      <c r="M100" s="3" t="b">
        <v>1</v>
      </c>
      <c r="N100" s="3">
        <v>90</v>
      </c>
      <c r="O100" s="3" t="s">
        <v>317</v>
      </c>
    </row>
    <row r="101" spans="1:15">
      <c r="A101" s="3" t="s">
        <v>738</v>
      </c>
      <c r="B101" s="3" t="s">
        <v>345</v>
      </c>
      <c r="C101" s="3" t="s">
        <v>739</v>
      </c>
      <c r="D101" s="3" t="s">
        <v>740</v>
      </c>
      <c r="E101" s="5">
        <v>31862</v>
      </c>
      <c r="F101" s="3" t="s">
        <v>288</v>
      </c>
      <c r="G101" s="3" t="s">
        <v>286</v>
      </c>
      <c r="H101" s="3" t="s">
        <v>741</v>
      </c>
      <c r="I101" s="3">
        <v>95155.5</v>
      </c>
      <c r="J101" s="3">
        <v>3</v>
      </c>
      <c r="K101" s="3" t="s">
        <v>292</v>
      </c>
      <c r="L101" s="3" t="s">
        <v>467</v>
      </c>
      <c r="M101" s="3" t="b">
        <v>0</v>
      </c>
      <c r="N101" s="3">
        <v>75</v>
      </c>
      <c r="O101" s="3" t="s">
        <v>317</v>
      </c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" sqref="A1"/>
    </sheetView>
  </sheetViews>
  <sheetFormatPr defaultColWidth="9" defaultRowHeight="14.4" outlineLevelCol="7"/>
  <cols>
    <col min="1" max="1" width="9.2962962962963" customWidth="1"/>
    <col min="2" max="2" width="9.7962962962963" customWidth="1"/>
    <col min="3" max="3" width="10.6018518518519" customWidth="1"/>
    <col min="4" max="4" width="14.6018518518519" customWidth="1"/>
    <col min="5" max="5" width="14.3981481481481" customWidth="1"/>
    <col min="6" max="6" width="6.89814814814815" customWidth="1"/>
    <col min="7" max="7" width="6.2037037037037" customWidth="1"/>
    <col min="8" max="8" width="8.60185185185185" customWidth="1"/>
  </cols>
  <sheetData>
    <row r="1" spans="1:8">
      <c r="A1" t="s">
        <v>13</v>
      </c>
      <c r="B1" t="s">
        <v>742</v>
      </c>
      <c r="C1" t="s">
        <v>14</v>
      </c>
      <c r="D1" t="s">
        <v>743</v>
      </c>
      <c r="E1" t="s">
        <v>744</v>
      </c>
      <c r="F1" t="s">
        <v>22</v>
      </c>
      <c r="G1" t="s">
        <v>310</v>
      </c>
      <c r="H1" t="s">
        <v>311</v>
      </c>
    </row>
    <row r="2" spans="1:8">
      <c r="A2" s="1">
        <v>25569</v>
      </c>
      <c r="B2" s="2" t="s">
        <v>745</v>
      </c>
      <c r="C2" s="2" t="s">
        <v>746</v>
      </c>
      <c r="D2">
        <v>500</v>
      </c>
      <c r="E2">
        <v>10</v>
      </c>
      <c r="F2">
        <v>1970</v>
      </c>
      <c r="G2">
        <v>54</v>
      </c>
      <c r="H2" t="s">
        <v>747</v>
      </c>
    </row>
    <row r="3" spans="1:8">
      <c r="A3" s="1">
        <v>29222</v>
      </c>
      <c r="B3" s="2" t="s">
        <v>748</v>
      </c>
      <c r="C3" s="2" t="s">
        <v>746</v>
      </c>
      <c r="D3">
        <v>300</v>
      </c>
      <c r="E3">
        <v>5</v>
      </c>
      <c r="F3">
        <v>1980</v>
      </c>
      <c r="G3">
        <v>44</v>
      </c>
      <c r="H3" t="s">
        <v>747</v>
      </c>
    </row>
    <row r="4" spans="1:8">
      <c r="A4" s="1">
        <v>43833</v>
      </c>
      <c r="B4" s="2" t="s">
        <v>749</v>
      </c>
      <c r="C4" s="2" t="s">
        <v>746</v>
      </c>
      <c r="D4">
        <v>450</v>
      </c>
      <c r="E4">
        <v>9</v>
      </c>
      <c r="F4">
        <v>2020</v>
      </c>
      <c r="G4">
        <v>4</v>
      </c>
      <c r="H4" t="s">
        <v>750</v>
      </c>
    </row>
    <row r="5" spans="1:8">
      <c r="A5" s="1">
        <v>35434</v>
      </c>
      <c r="B5" s="2" t="s">
        <v>751</v>
      </c>
      <c r="C5" s="2" t="s">
        <v>752</v>
      </c>
      <c r="D5">
        <v>700</v>
      </c>
      <c r="E5">
        <v>14</v>
      </c>
      <c r="F5">
        <v>1997</v>
      </c>
      <c r="G5">
        <v>27</v>
      </c>
      <c r="H5" t="s">
        <v>753</v>
      </c>
    </row>
    <row r="6" spans="1:8">
      <c r="A6" s="1">
        <v>32147</v>
      </c>
      <c r="B6" s="2" t="s">
        <v>754</v>
      </c>
      <c r="C6" s="2" t="s">
        <v>752</v>
      </c>
      <c r="D6">
        <v>200</v>
      </c>
      <c r="E6">
        <v>4</v>
      </c>
      <c r="F6">
        <v>1988</v>
      </c>
      <c r="G6">
        <v>36</v>
      </c>
      <c r="H6" t="s">
        <v>753</v>
      </c>
    </row>
    <row r="7" spans="1:8">
      <c r="A7" s="1">
        <v>40914</v>
      </c>
      <c r="B7" s="2" t="s">
        <v>755</v>
      </c>
      <c r="C7" s="2" t="s">
        <v>756</v>
      </c>
      <c r="D7">
        <v>900</v>
      </c>
      <c r="E7">
        <v>18</v>
      </c>
      <c r="F7">
        <v>2012</v>
      </c>
      <c r="G7">
        <v>12</v>
      </c>
      <c r="H7" t="s">
        <v>750</v>
      </c>
    </row>
    <row r="8" spans="1:8">
      <c r="A8" s="1">
        <v>37993</v>
      </c>
      <c r="B8" s="2" t="s">
        <v>757</v>
      </c>
      <c r="C8" s="2" t="s">
        <v>756</v>
      </c>
      <c r="D8">
        <v>1000</v>
      </c>
      <c r="E8">
        <v>20</v>
      </c>
      <c r="F8">
        <v>2004</v>
      </c>
      <c r="G8">
        <v>20</v>
      </c>
      <c r="H8" t="s">
        <v>753</v>
      </c>
    </row>
    <row r="9" spans="1:8">
      <c r="A9" s="1">
        <v>45299</v>
      </c>
      <c r="B9" s="2" t="s">
        <v>745</v>
      </c>
      <c r="C9" s="2" t="s">
        <v>746</v>
      </c>
      <c r="D9">
        <v>600</v>
      </c>
      <c r="E9">
        <v>12</v>
      </c>
      <c r="F9">
        <v>2024</v>
      </c>
      <c r="G9">
        <v>0</v>
      </c>
      <c r="H9" t="s">
        <v>750</v>
      </c>
    </row>
    <row r="10" spans="1:8">
      <c r="A10" s="1">
        <v>37630</v>
      </c>
      <c r="B10" s="2" t="s">
        <v>748</v>
      </c>
      <c r="C10" s="2" t="s">
        <v>746</v>
      </c>
      <c r="D10">
        <v>400</v>
      </c>
      <c r="E10">
        <v>8</v>
      </c>
      <c r="F10">
        <v>2003</v>
      </c>
      <c r="G10">
        <v>21</v>
      </c>
      <c r="H10" t="s">
        <v>753</v>
      </c>
    </row>
    <row r="11" spans="1:8">
      <c r="A11" s="1">
        <v>42379</v>
      </c>
      <c r="B11" s="2" t="s">
        <v>751</v>
      </c>
      <c r="C11" s="2" t="s">
        <v>752</v>
      </c>
      <c r="D11">
        <v>800</v>
      </c>
      <c r="E11">
        <v>16</v>
      </c>
      <c r="F11">
        <v>2016</v>
      </c>
      <c r="G11">
        <v>8</v>
      </c>
      <c r="H11" t="s">
        <v>750</v>
      </c>
    </row>
    <row r="12" spans="1:8">
      <c r="A12" s="1">
        <v>32884</v>
      </c>
      <c r="B12" s="2" t="s">
        <v>755</v>
      </c>
      <c r="C12" s="2" t="s">
        <v>756</v>
      </c>
      <c r="D12">
        <v>950</v>
      </c>
      <c r="E12">
        <v>19</v>
      </c>
      <c r="F12">
        <v>1990</v>
      </c>
      <c r="G12">
        <v>34</v>
      </c>
      <c r="H12" t="s">
        <v>753</v>
      </c>
    </row>
    <row r="13" spans="1:8">
      <c r="A13" s="1">
        <v>35076</v>
      </c>
      <c r="B13" s="2" t="s">
        <v>757</v>
      </c>
      <c r="C13" s="2" t="s">
        <v>756</v>
      </c>
      <c r="D13">
        <v>1050</v>
      </c>
      <c r="E13">
        <v>21</v>
      </c>
      <c r="F13">
        <v>1996</v>
      </c>
      <c r="G13">
        <v>28</v>
      </c>
      <c r="H13" t="s">
        <v>753</v>
      </c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39690797-8EF0-440A-B5E9-69E035DEF236}">
  <ds:schemaRefs/>
</ds:datastoreItem>
</file>

<file path=customXml/itemProps2.xml><?xml version="1.0" encoding="utf-8"?>
<ds:datastoreItem xmlns:ds="http://schemas.openxmlformats.org/officeDocument/2006/customXml" ds:itemID="{6D4B7965-9B99-402D-BF35-66898513A5C0}">
  <ds:schemaRefs/>
</ds:datastoreItem>
</file>

<file path=customXml/itemProps3.xml><?xml version="1.0" encoding="utf-8"?>
<ds:datastoreItem xmlns:ds="http://schemas.openxmlformats.org/officeDocument/2006/customXml" ds:itemID="{A6F015A8-3125-45DD-9D13-9459C984D0A3}">
  <ds:schemaRefs/>
</ds:datastoreItem>
</file>

<file path=customXml/itemProps4.xml><?xml version="1.0" encoding="utf-8"?>
<ds:datastoreItem xmlns:ds="http://schemas.openxmlformats.org/officeDocument/2006/customXml" ds:itemID="{9115B537-74B1-4275-8B6A-BC403553A1C9}">
  <ds:schemaRefs/>
</ds:datastoreItem>
</file>

<file path=customXml/itemProps5.xml><?xml version="1.0" encoding="utf-8"?>
<ds:datastoreItem xmlns:ds="http://schemas.openxmlformats.org/officeDocument/2006/customXml" ds:itemID="{82AE1DE5-910B-4B04-BAFC-6A741CA43F89}">
  <ds:schemaRefs/>
</ds:datastoreItem>
</file>

<file path=customXml/itemProps6.xml><?xml version="1.0" encoding="utf-8"?>
<ds:datastoreItem xmlns:ds="http://schemas.openxmlformats.org/officeDocument/2006/customXml" ds:itemID="{A94FB178-B2FF-4030-9D71-B8944A719480}">
  <ds:schemaRefs/>
</ds:datastoreItem>
</file>

<file path=customXml/itemProps7.xml><?xml version="1.0" encoding="utf-8"?>
<ds:datastoreItem xmlns:ds="http://schemas.openxmlformats.org/officeDocument/2006/customXml" ds:itemID="{94DC940C-6FE0-4E0C-B51C-7C4860768AC9}">
  <ds:schemaRefs/>
</ds:datastoreItem>
</file>

<file path=customXml/itemProps8.xml><?xml version="1.0" encoding="utf-8"?>
<ds:datastoreItem xmlns:ds="http://schemas.openxmlformats.org/officeDocument/2006/customXml" ds:itemID="{050C8B4B-79E1-40D7-A84C-A3E5E7AB2F91}">
  <ds:schemaRefs/>
</ds:datastoreItem>
</file>

<file path=customXml/itemProps9.xml><?xml version="1.0" encoding="utf-8"?>
<ds:datastoreItem xmlns:ds="http://schemas.openxmlformats.org/officeDocument/2006/customXml" ds:itemID="{A75D23E5-E6E5-432B-9A0C-E9EE0DA3DBE5}">
  <ds:schemaRefs/>
</ds:datastoreItem>
</file>

<file path=customXml/itemProps10.xml><?xml version="1.0" encoding="utf-8"?>
<ds:datastoreItem xmlns:ds="http://schemas.openxmlformats.org/officeDocument/2006/customXml" ds:itemID="{F5889872-E7FF-4D06-8C73-32A010668C11}">
  <ds:schemaRefs/>
</ds:datastoreItem>
</file>

<file path=customXml/itemProps11.xml><?xml version="1.0" encoding="utf-8"?>
<ds:datastoreItem xmlns:ds="http://schemas.openxmlformats.org/officeDocument/2006/customXml" ds:itemID="{25343982-8A6D-4ADA-9DF0-B36FCFCE4741}">
  <ds:schemaRefs/>
</ds:datastoreItem>
</file>

<file path=customXml/itemProps12.xml><?xml version="1.0" encoding="utf-8"?>
<ds:datastoreItem xmlns:ds="http://schemas.openxmlformats.org/officeDocument/2006/customXml" ds:itemID="{7D1B36F8-68DB-490A-995B-7B9E2FFB09F6}">
  <ds:schemaRefs/>
</ds:datastoreItem>
</file>

<file path=customXml/itemProps13.xml><?xml version="1.0" encoding="utf-8"?>
<ds:datastoreItem xmlns:ds="http://schemas.openxmlformats.org/officeDocument/2006/customXml" ds:itemID="{0C2A9F1B-824E-4C94-9D42-A0404785F674}">
  <ds:schemaRefs/>
</ds:datastoreItem>
</file>

<file path=customXml/itemProps14.xml><?xml version="1.0" encoding="utf-8"?>
<ds:datastoreItem xmlns:ds="http://schemas.openxmlformats.org/officeDocument/2006/customXml" ds:itemID="{69A17A43-5DF9-498C-98B8-29EF0D57973A}">
  <ds:schemaRefs/>
</ds:datastoreItem>
</file>

<file path=customXml/itemProps15.xml><?xml version="1.0" encoding="utf-8"?>
<ds:datastoreItem xmlns:ds="http://schemas.openxmlformats.org/officeDocument/2006/customXml" ds:itemID="{A9047069-F940-489E-8E55-CA40C53DB7B3}">
  <ds:schemaRefs/>
</ds:datastoreItem>
</file>

<file path=customXml/itemProps16.xml><?xml version="1.0" encoding="utf-8"?>
<ds:datastoreItem xmlns:ds="http://schemas.openxmlformats.org/officeDocument/2006/customXml" ds:itemID="{53FF0567-27DA-4CFB-BF3E-D007A39DFE2C}">
  <ds:schemaRefs/>
</ds:datastoreItem>
</file>

<file path=customXml/itemProps17.xml><?xml version="1.0" encoding="utf-8"?>
<ds:datastoreItem xmlns:ds="http://schemas.openxmlformats.org/officeDocument/2006/customXml" ds:itemID="{AE5AA2E5-EA6F-4F4E-BC8C-5C9AE458F636}">
  <ds:schemaRefs/>
</ds:datastoreItem>
</file>

<file path=customXml/itemProps18.xml><?xml version="1.0" encoding="utf-8"?>
<ds:datastoreItem xmlns:ds="http://schemas.openxmlformats.org/officeDocument/2006/customXml" ds:itemID="{DBDD406F-020A-4A9C-92DC-6BF00F678A03}">
  <ds:schemaRefs/>
</ds:datastoreItem>
</file>

<file path=customXml/itemProps19.xml><?xml version="1.0" encoding="utf-8"?>
<ds:datastoreItem xmlns:ds="http://schemas.openxmlformats.org/officeDocument/2006/customXml" ds:itemID="{980081C4-90CF-421B-8CC4-AA9AA41B27C3}">
  <ds:schemaRefs/>
</ds:datastoreItem>
</file>

<file path=customXml/itemProps20.xml><?xml version="1.0" encoding="utf-8"?>
<ds:datastoreItem xmlns:ds="http://schemas.openxmlformats.org/officeDocument/2006/customXml" ds:itemID="{72B40EC4-66CA-45E5-B7C5-E5B0B9768336}">
  <ds:schemaRefs/>
</ds:datastoreItem>
</file>

<file path=customXml/itemProps21.xml><?xml version="1.0" encoding="utf-8"?>
<ds:datastoreItem xmlns:ds="http://schemas.openxmlformats.org/officeDocument/2006/customXml" ds:itemID="{2CF78631-84B9-42E1-B040-EDE36C2BE5B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Pivot</vt:lpstr>
      <vt:lpstr>Sheet1</vt:lpstr>
      <vt:lpstr>Sheet4</vt:lpstr>
      <vt:lpstr>Visual Pivot</vt:lpstr>
      <vt:lpstr>visual_2</vt:lpstr>
      <vt:lpstr>Visualizatioin</vt:lpstr>
      <vt:lpstr>sales_data_for_power_query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Asad</dc:creator>
  <cp:lastModifiedBy>Huzaifa Asad</cp:lastModifiedBy>
  <dcterms:created xsi:type="dcterms:W3CDTF">2024-07-25T11:33:00Z</dcterms:created>
  <dcterms:modified xsi:type="dcterms:W3CDTF">2025-01-24T20:51:47Z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1F9E48ACD63344AC891E97052E31DF30_13</vt:lpwstr>
  </property>
  <property fmtid="{D5CDD505-2E9C-101B-9397-08002B2CF9AE}" pid="3" name="KSOProductBuildVer">
    <vt:lpwstr>1033-12.2.0.19307</vt:lpwstr>
  </property>
</Properties>
</file>