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ill\Desktop\GA_DataScience_BootCamp\DAT-NYC-24\classes\08\08_lab_logistic_regression\Github_projects\Study\"/>
    </mc:Choice>
  </mc:AlternateContent>
  <bookViews>
    <workbookView xWindow="0" yWindow="0" windowWidth="20520" windowHeight="9465" xr2:uid="{00000000-000D-0000-FFFF-FFFF00000000}"/>
  </bookViews>
  <sheets>
    <sheet name="Sheet1" sheetId="2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2" l="1"/>
  <c r="E45" i="2"/>
  <c r="E46" i="2"/>
  <c r="E47" i="2"/>
  <c r="E48" i="2"/>
  <c r="E49" i="2"/>
  <c r="E50" i="2"/>
  <c r="E51" i="2"/>
  <c r="E52" i="2"/>
  <c r="E53" i="2"/>
  <c r="E43" i="2"/>
  <c r="D44" i="2"/>
  <c r="D45" i="2"/>
  <c r="D46" i="2"/>
  <c r="D47" i="2"/>
  <c r="F47" i="2" s="1"/>
  <c r="D48" i="2"/>
  <c r="D49" i="2"/>
  <c r="D50" i="2"/>
  <c r="D51" i="2"/>
  <c r="F51" i="2" s="1"/>
  <c r="D52" i="2"/>
  <c r="D53" i="2"/>
  <c r="D43" i="2"/>
  <c r="F27" i="2"/>
  <c r="L27" i="2" s="1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D30" i="2"/>
  <c r="D29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8" i="2"/>
  <c r="H9" i="2"/>
  <c r="J9" i="2" s="1"/>
  <c r="K9" i="2" s="1"/>
  <c r="H10" i="2"/>
  <c r="J10" i="2" s="1"/>
  <c r="K10" i="2" s="1"/>
  <c r="H11" i="2"/>
  <c r="J11" i="2" s="1"/>
  <c r="K11" i="2" s="1"/>
  <c r="H12" i="2"/>
  <c r="J12" i="2" s="1"/>
  <c r="K12" i="2" s="1"/>
  <c r="H13" i="2"/>
  <c r="J13" i="2" s="1"/>
  <c r="K13" i="2" s="1"/>
  <c r="H14" i="2"/>
  <c r="J14" i="2" s="1"/>
  <c r="K14" i="2" s="1"/>
  <c r="H15" i="2"/>
  <c r="J15" i="2" s="1"/>
  <c r="K15" i="2" s="1"/>
  <c r="H16" i="2"/>
  <c r="J16" i="2" s="1"/>
  <c r="K16" i="2" s="1"/>
  <c r="H17" i="2"/>
  <c r="J17" i="2" s="1"/>
  <c r="K17" i="2" s="1"/>
  <c r="H18" i="2"/>
  <c r="J18" i="2" s="1"/>
  <c r="K18" i="2" s="1"/>
  <c r="H19" i="2"/>
  <c r="J19" i="2" s="1"/>
  <c r="K19" i="2" s="1"/>
  <c r="H20" i="2"/>
  <c r="J20" i="2" s="1"/>
  <c r="K20" i="2" s="1"/>
  <c r="H21" i="2"/>
  <c r="J21" i="2" s="1"/>
  <c r="K21" i="2" s="1"/>
  <c r="H22" i="2"/>
  <c r="J22" i="2" s="1"/>
  <c r="K22" i="2" s="1"/>
  <c r="H23" i="2"/>
  <c r="J23" i="2" s="1"/>
  <c r="K23" i="2" s="1"/>
  <c r="H24" i="2"/>
  <c r="J24" i="2" s="1"/>
  <c r="K24" i="2" s="1"/>
  <c r="H25" i="2"/>
  <c r="J25" i="2" s="1"/>
  <c r="K25" i="2" s="1"/>
  <c r="H26" i="2"/>
  <c r="J26" i="2" s="1"/>
  <c r="K26" i="2" s="1"/>
  <c r="H27" i="2"/>
  <c r="J27" i="2" s="1"/>
  <c r="K27" i="2" s="1"/>
  <c r="H8" i="2"/>
  <c r="J8" i="2" s="1"/>
  <c r="K8" i="2" s="1"/>
  <c r="F43" i="2" l="1"/>
  <c r="F50" i="2"/>
  <c r="F46" i="2"/>
  <c r="F53" i="2"/>
  <c r="F49" i="2"/>
  <c r="F45" i="2"/>
  <c r="F52" i="2"/>
  <c r="F48" i="2"/>
  <c r="F44" i="2"/>
  <c r="L23" i="2"/>
  <c r="M11" i="2"/>
  <c r="L19" i="2"/>
  <c r="N27" i="2"/>
  <c r="M27" i="2"/>
  <c r="N15" i="2"/>
  <c r="M23" i="2"/>
  <c r="N11" i="2"/>
  <c r="L15" i="2"/>
  <c r="M19" i="2"/>
  <c r="N23" i="2"/>
  <c r="L11" i="2"/>
  <c r="M15" i="2"/>
  <c r="N19" i="2"/>
  <c r="N8" i="2"/>
  <c r="L8" i="2"/>
  <c r="M8" i="2"/>
  <c r="N10" i="2"/>
  <c r="M10" i="2"/>
  <c r="L10" i="2"/>
  <c r="L25" i="2"/>
  <c r="L21" i="2"/>
  <c r="L17" i="2"/>
  <c r="L13" i="2"/>
  <c r="L9" i="2"/>
  <c r="M25" i="2"/>
  <c r="M21" i="2"/>
  <c r="M17" i="2"/>
  <c r="M13" i="2"/>
  <c r="M9" i="2"/>
  <c r="N25" i="2"/>
  <c r="N21" i="2"/>
  <c r="N17" i="2"/>
  <c r="N13" i="2"/>
  <c r="N9" i="2"/>
  <c r="N12" i="2" l="1"/>
  <c r="M12" i="2"/>
  <c r="L12" i="2"/>
  <c r="N14" i="2" l="1"/>
  <c r="M14" i="2"/>
  <c r="L14" i="2"/>
  <c r="N16" i="2" l="1"/>
  <c r="M16" i="2"/>
  <c r="L16" i="2"/>
  <c r="N18" i="2" l="1"/>
  <c r="M18" i="2"/>
  <c r="L18" i="2"/>
  <c r="N20" i="2" l="1"/>
  <c r="M20" i="2"/>
  <c r="L20" i="2"/>
  <c r="N22" i="2" l="1"/>
  <c r="M22" i="2"/>
  <c r="L22" i="2"/>
  <c r="N24" i="2" l="1"/>
  <c r="M24" i="2"/>
  <c r="L24" i="2"/>
  <c r="N26" i="2" l="1"/>
  <c r="M26" i="2"/>
  <c r="L26" i="2"/>
  <c r="D34" i="2" s="1"/>
  <c r="D35" i="2" l="1"/>
  <c r="D37" i="2"/>
  <c r="D36" i="2"/>
</calcChain>
</file>

<file path=xl/sharedStrings.xml><?xml version="1.0" encoding="utf-8"?>
<sst xmlns="http://schemas.openxmlformats.org/spreadsheetml/2006/main" count="58" uniqueCount="34">
  <si>
    <t xml:space="preserve">At Threshold = </t>
  </si>
  <si>
    <t>TRUE POSITIVES</t>
  </si>
  <si>
    <t>True Positive Rate</t>
  </si>
  <si>
    <t>False Positive Rate</t>
  </si>
  <si>
    <t>FALSE POSITIVES</t>
  </si>
  <si>
    <t>Precision</t>
  </si>
  <si>
    <t>Correct</t>
  </si>
  <si>
    <t>Accuracy</t>
  </si>
  <si>
    <t>Class A</t>
  </si>
  <si>
    <t>Class B</t>
  </si>
  <si>
    <t>Out of all the one I predicted to be true how many were actually NOT true.</t>
  </si>
  <si>
    <t>Out of all the ones I predicted to be true how many were actually true.</t>
  </si>
  <si>
    <t>Out of all the true values how many were correctly predicted</t>
  </si>
  <si>
    <t>P(X)</t>
  </si>
  <si>
    <t>Actual</t>
  </si>
  <si>
    <t>Class A (0)</t>
  </si>
  <si>
    <t>Class B (1)</t>
  </si>
  <si>
    <t>Lift</t>
  </si>
  <si>
    <t>Recall, Sensitivity, True Positive Rate</t>
  </si>
  <si>
    <t>Explanation</t>
  </si>
  <si>
    <t>Inputs</t>
  </si>
  <si>
    <t>Data Point</t>
  </si>
  <si>
    <t>Decision output @threshold</t>
  </si>
  <si>
    <t>Roll positive prediction (1)</t>
  </si>
  <si>
    <t>Roll Percent Total</t>
  </si>
  <si>
    <t>Roll % positive targets</t>
  </si>
  <si>
    <t>Frequencies</t>
  </si>
  <si>
    <t>Class</t>
  </si>
  <si>
    <t>Total</t>
  </si>
  <si>
    <t>At Threshold =</t>
  </si>
  <si>
    <t>P(x) st.dev</t>
  </si>
  <si>
    <t>P(x) mean</t>
  </si>
  <si>
    <t>Freq. Bin P(X)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</si>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</sst>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/>
      </patternFill>
    </fill>
    <fill>
      <patternFill patternType="solid">
        <fgColor rgb="FFFFFF00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2" xfId="0" applyFont="1" applyBorder="1"/>
    <xf numFmtId="0" fontId="0" fillId="0" borderId="2" xfId="0" applyBorder="1"/>
    <xf numFmtId="2" fontId="0" fillId="0" borderId="2" xfId="0" applyNumberFormat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0" fillId="4" borderId="3" xfId="0" applyFont="1" applyFill="1" applyBorder="1"/>
    <xf numFmtId="9" fontId="0" fillId="4" borderId="3" xfId="2" applyNumberFormat="1" applyFont="1" applyFill="1" applyBorder="1"/>
    <xf numFmtId="171" fontId="0" fillId="4" borderId="3" xfId="1" applyNumberFormat="1" applyFont="1" applyFill="1" applyBorder="1"/>
    <xf numFmtId="0" fontId="0" fillId="0" borderId="3" xfId="0" applyFont="1" applyBorder="1"/>
    <xf numFmtId="9" fontId="0" fillId="0" borderId="3" xfId="2" applyNumberFormat="1" applyFont="1" applyBorder="1"/>
    <xf numFmtId="171" fontId="0" fillId="0" borderId="3" xfId="1" applyNumberFormat="1" applyFont="1" applyBorder="1"/>
    <xf numFmtId="0" fontId="3" fillId="3" borderId="0" xfId="0" applyFont="1" applyFill="1" applyBorder="1"/>
    <xf numFmtId="0" fontId="0" fillId="0" borderId="2" xfId="0" applyBorder="1" applyAlignment="1">
      <alignment horizontal="left" wrapText="1"/>
    </xf>
    <xf numFmtId="0" fontId="4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5" borderId="1" xfId="0" applyFont="1" applyFill="1" applyBorder="1"/>
    <xf numFmtId="0" fontId="0" fillId="2" borderId="1" xfId="0" applyFont="1" applyFill="1" applyBorder="1"/>
    <xf numFmtId="0" fontId="1" fillId="6" borderId="2" xfId="0" applyFont="1" applyFill="1" applyBorder="1"/>
    <xf numFmtId="0" fontId="5" fillId="7" borderId="0" xfId="0" applyFont="1" applyFill="1" applyBorder="1"/>
    <xf numFmtId="0" fontId="5" fillId="8" borderId="0" xfId="0" applyFont="1" applyFill="1" applyBorder="1"/>
    <xf numFmtId="0" fontId="0" fillId="0" borderId="3" xfId="0" applyFont="1" applyFill="1" applyBorder="1"/>
    <xf numFmtId="0" fontId="3" fillId="3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0" fillId="4" borderId="2" xfId="0" applyFont="1" applyFill="1" applyBorder="1"/>
    <xf numFmtId="0" fontId="0" fillId="0" borderId="2" xfId="0" applyFont="1" applyBorder="1"/>
    <xf numFmtId="0" fontId="1" fillId="4" borderId="2" xfId="0" applyFont="1" applyFill="1" applyBorder="1"/>
    <xf numFmtId="0" fontId="6" fillId="8" borderId="4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(* #,##0.0_);_(* \(#,##0.0\);_(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Frequency Plot  of Predicted Probabilities for each class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Sheet1!$D$42</c:f>
              <c:strCache>
                <c:ptCount val="1"/>
                <c:pt idx="0">
                  <c:v>Class A (0)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Sheet1!$C$43:$C$53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Sheet1!$D$43:$D$53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C-451C-9CCE-63C02F9673DF}"/>
            </c:ext>
          </c:extLst>
        </c:ser>
        <c:ser>
          <c:idx val="1"/>
          <c:order val="1"/>
          <c:tx>
            <c:strRef>
              <c:f>Sheet1!$E$42</c:f>
              <c:strCache>
                <c:ptCount val="1"/>
                <c:pt idx="0">
                  <c:v>Class B 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Sheet1!$C$43:$C$53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Sheet1!$E$43:$E$53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C-451C-9CCE-63C02F96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751624"/>
        <c:axId val="530753264"/>
      </c:barChart>
      <c:scatterChart>
        <c:scatterStyle val="smoothMarker"/>
        <c:varyColors val="0"/>
        <c:ser>
          <c:idx val="2"/>
          <c:order val="2"/>
          <c:tx>
            <c:v>Threshold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Sheet1!$D$33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C11C-451C-9CCE-63C02F96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51624"/>
        <c:axId val="530753264"/>
      </c:scatterChart>
      <c:catAx>
        <c:axId val="530751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3264"/>
        <c:crosses val="autoZero"/>
        <c:auto val="1"/>
        <c:lblAlgn val="ctr"/>
        <c:lblOffset val="100"/>
        <c:noMultiLvlLbl val="0"/>
      </c:catAx>
      <c:valAx>
        <c:axId val="5307532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16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Sheet1!$E$61:$E$71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Sheet1!$D$61:$D$71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1D-4F99-931C-1870EA80E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47520"/>
        <c:axId val="522148504"/>
      </c:scatterChart>
      <c:valAx>
        <c:axId val="52214752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48504"/>
        <c:crosses val="autoZero"/>
        <c:crossBetween val="midCat"/>
      </c:valAx>
      <c:valAx>
        <c:axId val="52214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4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</a:t>
            </a:r>
            <a:r>
              <a:rPr lang="en-US" baseline="0"/>
              <a:t> Chart @.5 Threshold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Sheet1!$I$8:$I$27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Sheet1!$K$8:$K$27</c:f>
              <c:numCache>
                <c:formatCode>_(* #,##0.0_);_(* \(#,##0.0\);_(* "-"??_);_(@_)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1.7777777777777779</c:v>
                </c:pt>
                <c:pt idx="9">
                  <c:v>1.8</c:v>
                </c:pt>
                <c:pt idx="10">
                  <c:v>1.6363636363636362</c:v>
                </c:pt>
                <c:pt idx="11">
                  <c:v>1.6666666666666667</c:v>
                </c:pt>
                <c:pt idx="12">
                  <c:v>1.5384615384615383</c:v>
                </c:pt>
                <c:pt idx="13">
                  <c:v>1.4285714285714286</c:v>
                </c:pt>
                <c:pt idx="14">
                  <c:v>1.3333333333333333</c:v>
                </c:pt>
                <c:pt idx="15">
                  <c:v>1.25</c:v>
                </c:pt>
                <c:pt idx="16">
                  <c:v>1.1764705882352942</c:v>
                </c:pt>
                <c:pt idx="17">
                  <c:v>1.1111111111111112</c:v>
                </c:pt>
                <c:pt idx="18">
                  <c:v>1.0526315789473684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5-4D03-8527-DE658E45BB57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Sheet1!$I$8:$I$27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9B5-4D03-8527-DE658E45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42088"/>
        <c:axId val="584875768"/>
      </c:scatterChart>
      <c:valAx>
        <c:axId val="5284420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test instances (decreasing by score)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75768"/>
        <c:crosses val="autoZero"/>
        <c:crossBetween val="midCat"/>
      </c:valAx>
      <c:valAx>
        <c:axId val="58487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4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Response @.5 Threshold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Model @.5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Sheet1!$I$8:$I$27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Sheet1!$J$8:$J$27</c:f>
              <c:numCache>
                <c:formatCode>0%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A5-4D33-AA34-BD4293595B68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Sheet1!$I$8:$I$27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Sheet1!$I$8:$I$27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A5-4D33-AA34-BD4293595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68440"/>
        <c:axId val="520669424"/>
      </c:scatterChart>
      <c:valAx>
        <c:axId val="52066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test instances (decreasing by score)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9424"/>
        <c:crosses val="autoZero"/>
        <c:crossBetween val="midCat"/>
      </c:valAx>
      <c:valAx>
        <c:axId val="520669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Positives Targeted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Sheet1!$D$61:$D$71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0.3</c:v>
                </c:pt>
                <c:pt idx="10">
                  <c:v>0</c:v>
                </c:pt>
              </c:numCache>
            </c:numRef>
          </c:xVal>
          <c:yVal>
            <c:numRef>
              <c:f>Sheet1!$F$61:$F$71</c:f>
              <c:numCache>
                <c:formatCode>0.00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0.52631578947368418</c:v>
                </c:pt>
                <c:pt idx="3">
                  <c:v>0.66666666666666663</c:v>
                </c:pt>
                <c:pt idx="4">
                  <c:v>0.76923076923076927</c:v>
                </c:pt>
                <c:pt idx="5">
                  <c:v>0.81818181818181823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A-4ADE-B608-33B5484D7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09048"/>
        <c:axId val="538109704"/>
      </c:scatterChart>
      <c:valAx>
        <c:axId val="538109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TPR,</a:t>
                </a:r>
                <a:r>
                  <a:rPr lang="en-US" baseline="0"/>
                  <a:t> Recall, Sensitivity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09704"/>
        <c:crosses val="autoZero"/>
        <c:crossBetween val="midCat"/>
      </c:valAx>
      <c:valAx>
        <c:axId val="53810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0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40</xdr:row>
      <xdr:rowOff>76199</xdr:rowOff>
    </xdr:from>
    <xdr:to>
      <xdr:col>10</xdr:col>
      <xdr:colOff>485775</xdr:colOff>
      <xdr:row>56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73115-FA8A-4F35-A290-0AE93AF94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395286</xdr:colOff>
      <xdr:row>57</xdr:row>
      <xdr:rowOff>66675</xdr:rowOff>
    </xdr:from>
    <xdr:to>
      <xdr:col>15</xdr:col>
      <xdr:colOff>542924</xdr:colOff>
      <xdr:row>76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7D4138-671F-47FD-B110-54DC372AB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928686</xdr:colOff>
      <xdr:row>29</xdr:row>
      <xdr:rowOff>38100</xdr:rowOff>
    </xdr:from>
    <xdr:to>
      <xdr:col>12</xdr:col>
      <xdr:colOff>380999</xdr:colOff>
      <xdr:row>40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EA9EB7-1395-49DD-BBB0-3389E7AB1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962024</xdr:colOff>
      <xdr:row>30</xdr:row>
      <xdr:rowOff>28574</xdr:rowOff>
    </xdr:from>
    <xdr:to>
      <xdr:col>20</xdr:col>
      <xdr:colOff>276224</xdr:colOff>
      <xdr:row>41</xdr:row>
      <xdr:rowOff>161924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A22058-2B60-4870-8D16-86E154719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114299</xdr:colOff>
      <xdr:row>57</xdr:row>
      <xdr:rowOff>190499</xdr:rowOff>
    </xdr:from>
    <xdr:to>
      <xdr:col>10</xdr:col>
      <xdr:colOff>200024</xdr:colOff>
      <xdr:row>77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EB0E3F-9459-4AF8-80AA-F8F85244D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05A83B-279F-41BF-9E8E-D1178423B126}" name="Table4" displayName="Table4" ref="C7:N27" totalsRowShown="0" headerRowDxfId="12" dataDxfId="13" tableBorderDxfId="22">
  <autoFilter ref="C7:N27" xr:uid="{4F4E79D9-30AF-49E7-829E-AC70ED4382CA}"/>
  <tableColumns count="12">
    <tableColumn id="1" xr3:uid="{499ACC8F-4E16-468D-B62B-BD3B5EDE17C6}" name="Data Point" dataDxfId="21"/>
    <tableColumn id="2" xr3:uid="{2E090211-5CBC-41A9-9E60-FFC021EA1614}" name="Class" dataDxfId="11"/>
    <tableColumn id="3" xr3:uid="{36A30979-F74B-4BE5-B97D-DDB603A8C348}" name="P(X)" dataDxfId="10"/>
    <tableColumn id="4" xr3:uid="{B32EB264-A566-463D-BC15-201AAEEE35F4}" name="Decision output @threshold" dataDxfId="8">
      <calculatedColumnFormula>IF(E8&gt;=D33,1,0)</calculatedColumnFormula>
    </tableColumn>
    <tableColumn id="5" xr3:uid="{913510B8-B257-4D05-97DD-E708A177B2D4}" name="Actual" dataDxfId="9"/>
    <tableColumn id="6" xr3:uid="{F63CB19B-DBEF-46E8-BCE5-C6A4CBA2C464}" name="Roll positive prediction (1)" dataDxfId="20">
      <calculatedColumnFormula>SUM($G$8:G8)</calculatedColumnFormula>
    </tableColumn>
    <tableColumn id="7" xr3:uid="{0E5F79C7-F6B9-4E0B-969C-3780206F19FD}" name="Roll Percent Total" dataDxfId="19" dataCellStyle="Percent">
      <calculatedColumnFormula>COUNT($G$8:G8)/COUNT($G$8:$G$27)</calculatedColumnFormula>
    </tableColumn>
    <tableColumn id="8" xr3:uid="{497EB5A3-15A8-47E8-AA43-8B16A44D9C9F}" name="Roll % positive targets" dataDxfId="18" dataCellStyle="Percent">
      <calculatedColumnFormula>H8/SUM($G$8:$G$27)</calculatedColumnFormula>
    </tableColumn>
    <tableColumn id="9" xr3:uid="{B40D6380-D741-49A3-89E0-6FFE0F114618}" name="Lift" dataDxfId="17" dataCellStyle="Comma">
      <calculatedColumnFormula>J8/I8</calculatedColumnFormula>
    </tableColumn>
    <tableColumn id="10" xr3:uid="{6618864B-7F76-438C-B8AE-A108959A60F3}" name="TRUE POSITIVES" dataDxfId="16">
      <calculatedColumnFormula>IF(F8=1,IF(G8=1,1,0),0)</calculatedColumnFormula>
    </tableColumn>
    <tableColumn id="11" xr3:uid="{E0A9A70C-A6BB-4FB1-9733-A34DCB8C9CA2}" name="FALSE POSITIVES" dataDxfId="15">
      <calculatedColumnFormula>IF(F8=1,IF(G8=0,1,0),0)</calculatedColumnFormula>
    </tableColumn>
    <tableColumn id="12" xr3:uid="{0363E5BE-E092-4155-8660-D462D09207C3}" name="Correct" dataDxfId="14">
      <calculatedColumnFormula>IF(F8=G8,1,0)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284DE4-4A05-4E69-AA36-A7247F1C86C3}" name="Table5" displayName="Table5" ref="C42:F53" totalsRowShown="0">
  <autoFilter ref="C42:F53" xr:uid="{14440106-422C-4072-BFAD-4B8A23BB931D}"/>
  <tableColumns count="4">
    <tableColumn id="1" xr3:uid="{8957CC22-C9D4-4204-A8D1-4E4FBE75B2DF}" name="Freq. Bin P(X)"/>
    <tableColumn id="2" xr3:uid="{D5BE5D22-8595-4F7E-A8A7-499A45BDEAA5}" name="Class A (0)">
      <calculatedColumnFormula>COUNTIFS(Table4[P(X)],"&gt;="&amp;$C43,Table4[P(X)],"&lt;"&amp;$C44,Table4[Class],"=Class A")</calculatedColumnFormula>
    </tableColumn>
    <tableColumn id="3" xr3:uid="{677BA82F-75A2-4731-A220-4E46DEDAA0F2}" name="Class B (1)">
      <calculatedColumnFormula>COUNTIFS(Table4[P(X)],"&gt;="&amp;$C43,Table4[P(X)],"&lt;"&amp;$C44,Table4[Class],"=Class B")</calculatedColumnFormula>
    </tableColumn>
    <tableColumn id="4" xr3:uid="{3D1D962A-ACFE-4D76-B94E-1170EE2383DE}" name="Total">
      <calculatedColumnFormula>SUM(D43:E43)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09F419-C3AE-4A76-97B8-A2A531D1EE2F}" name="Table6" displayName="Table6" ref="C60:G71" totalsRowShown="0" headerRowDxfId="0" headerRowBorderDxfId="6" tableBorderDxfId="7">
  <autoFilter ref="C60:G71" xr:uid="{4FC1A3F0-CE3C-41DB-B4DF-3DFA1EB8D539}"/>
  <tableColumns count="5">
    <tableColumn id="1" xr3:uid="{3F74965C-FA7B-4BE4-82D6-171F4627ABBB}" name="At Threshold = " dataDxfId="5"/>
    <tableColumn id="2" xr3:uid="{346AA21F-DF73-4BE1-8E1F-C978A7737E97}" name="True Positive Rate" dataDxfId="4"/>
    <tableColumn id="3" xr3:uid="{48CF1A51-A9BB-486F-AB7C-444427D968AC}" name="False Positive Rate" dataDxfId="3"/>
    <tableColumn id="4" xr3:uid="{27CD602F-BDAA-47A6-9A2D-659E5D67F0FE}" name="Precision" dataDxfId="2"/>
    <tableColumn id="5" xr3:uid="{B4B3F4BF-BC29-49A6-A129-95E9391E3948}" name="Accurac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F5CC-C5F3-428A-BC86-6A41DD08648D}">
  <dimension ref="C2:N71"/>
  <sheetViews>
    <sheetView tabSelected="1" topLeftCell="B31" zoomScale="85" zoomScaleNormal="85" workbookViewId="0">
      <selection activeCell="E57" sqref="E57"/>
    </sheetView>
  </sheetViews>
  <sheetFormatPr defaultRowHeight="15" x14ac:dyDescent="0.25"/>
  <cols>
    <col min="3" max="3" width="18" customWidth="1"/>
    <col min="4" max="4" width="19.5703125" bestFit="1" customWidth="1"/>
    <col min="5" max="5" width="28" customWidth="1"/>
    <col min="6" max="6" width="28.7109375" bestFit="1" customWidth="1"/>
    <col min="7" max="7" width="18.42578125" bestFit="1" customWidth="1"/>
    <col min="8" max="8" width="26.5703125" customWidth="1"/>
    <col min="9" max="10" width="22.7109375" customWidth="1"/>
    <col min="11" max="11" width="17.140625" customWidth="1"/>
    <col min="12" max="13" width="17.7109375" customWidth="1"/>
    <col min="14" max="14" width="9.5703125" customWidth="1"/>
  </cols>
  <sheetData>
    <row r="2" spans="3:14" x14ac:dyDescent="0.25">
      <c r="C2" s="7" t="s">
        <v>33</v>
      </c>
      <c r="D2" s="7"/>
    </row>
    <row r="3" spans="3:14" x14ac:dyDescent="0.25">
      <c r="C3" s="28" t="s">
        <v>8</v>
      </c>
      <c r="D3" s="28">
        <v>10</v>
      </c>
    </row>
    <row r="4" spans="3:14" x14ac:dyDescent="0.25">
      <c r="C4" s="29" t="s">
        <v>9</v>
      </c>
      <c r="D4" s="4">
        <v>10</v>
      </c>
    </row>
    <row r="5" spans="3:14" x14ac:dyDescent="0.25">
      <c r="C5" s="30" t="s">
        <v>28</v>
      </c>
      <c r="D5" s="30">
        <v>20</v>
      </c>
    </row>
    <row r="7" spans="3:14" x14ac:dyDescent="0.25">
      <c r="C7" s="15" t="s">
        <v>21</v>
      </c>
      <c r="D7" s="15" t="s">
        <v>27</v>
      </c>
      <c r="E7" s="23" t="s">
        <v>13</v>
      </c>
      <c r="F7" s="24" t="s">
        <v>22</v>
      </c>
      <c r="G7" s="15" t="s">
        <v>14</v>
      </c>
      <c r="H7" s="15" t="s">
        <v>23</v>
      </c>
      <c r="I7" s="15" t="s">
        <v>24</v>
      </c>
      <c r="J7" s="15" t="s">
        <v>25</v>
      </c>
      <c r="K7" s="15" t="s">
        <v>17</v>
      </c>
      <c r="L7" s="15" t="s">
        <v>1</v>
      </c>
      <c r="M7" s="15" t="s">
        <v>4</v>
      </c>
      <c r="N7" s="15" t="s">
        <v>6</v>
      </c>
    </row>
    <row r="8" spans="3:14" x14ac:dyDescent="0.25">
      <c r="C8" s="9">
        <v>1</v>
      </c>
      <c r="D8" s="9" t="s">
        <v>9</v>
      </c>
      <c r="E8" s="9">
        <v>0.9</v>
      </c>
      <c r="F8" s="25">
        <f>IF(E8&gt;=$D$33,1,0)</f>
        <v>1</v>
      </c>
      <c r="G8" s="9">
        <v>1</v>
      </c>
      <c r="H8" s="9">
        <f>SUM($G$8:G8)</f>
        <v>1</v>
      </c>
      <c r="I8" s="10">
        <f>COUNT($G$8:G8)/COUNT($G$8:$G$27)</f>
        <v>0.05</v>
      </c>
      <c r="J8" s="10">
        <f>H8/SUM($G$8:$G$27)</f>
        <v>0.1</v>
      </c>
      <c r="K8" s="11">
        <f>J8/I8</f>
        <v>2</v>
      </c>
      <c r="L8" s="9">
        <f>IF(F8=1,IF(G8=1,1,0),0)</f>
        <v>1</v>
      </c>
      <c r="M8" s="9">
        <f>IF(F8=1,IF(G8=0,1,0),0)</f>
        <v>0</v>
      </c>
      <c r="N8" s="9">
        <f>IF(F8=G8,1,0)</f>
        <v>1</v>
      </c>
    </row>
    <row r="9" spans="3:14" x14ac:dyDescent="0.25">
      <c r="C9" s="12">
        <v>2</v>
      </c>
      <c r="D9" s="12" t="s">
        <v>9</v>
      </c>
      <c r="E9" s="12">
        <v>0.9</v>
      </c>
      <c r="F9" s="25">
        <f>IF(E9&gt;=$D$33,1,0)</f>
        <v>1</v>
      </c>
      <c r="G9" s="12">
        <v>1</v>
      </c>
      <c r="H9" s="12">
        <f>SUM($G$8:G9)</f>
        <v>2</v>
      </c>
      <c r="I9" s="13">
        <f>COUNT($G$8:G9)/COUNT($G$8:$G$27)</f>
        <v>0.1</v>
      </c>
      <c r="J9" s="13">
        <f t="shared" ref="J9:J27" si="0">H9/SUM($G$8:$G$27)</f>
        <v>0.2</v>
      </c>
      <c r="K9" s="14">
        <f t="shared" ref="K9:K27" si="1">J9/I9</f>
        <v>2</v>
      </c>
      <c r="L9" s="12">
        <f t="shared" ref="L9:L27" si="2">IF(F9=1,IF(G9=1,1,0),0)</f>
        <v>1</v>
      </c>
      <c r="M9" s="12">
        <f t="shared" ref="M9:M27" si="3">IF(F9=1,IF(G9=0,1,0),0)</f>
        <v>0</v>
      </c>
      <c r="N9" s="12">
        <f t="shared" ref="N9:N27" si="4">IF(F9=G9,1,0)</f>
        <v>1</v>
      </c>
    </row>
    <row r="10" spans="3:14" x14ac:dyDescent="0.25">
      <c r="C10" s="9">
        <v>3</v>
      </c>
      <c r="D10" s="9" t="s">
        <v>9</v>
      </c>
      <c r="E10" s="9">
        <v>0.9</v>
      </c>
      <c r="F10" s="25">
        <f>IF(E10&gt;=$D$33,1,0)</f>
        <v>1</v>
      </c>
      <c r="G10" s="9">
        <v>1</v>
      </c>
      <c r="H10" s="9">
        <f>SUM($G$8:G10)</f>
        <v>3</v>
      </c>
      <c r="I10" s="10">
        <f>COUNT($G$8:G10)/COUNT($G$8:$G$27)</f>
        <v>0.15</v>
      </c>
      <c r="J10" s="10">
        <f t="shared" si="0"/>
        <v>0.3</v>
      </c>
      <c r="K10" s="11">
        <f t="shared" si="1"/>
        <v>2</v>
      </c>
      <c r="L10" s="9">
        <f t="shared" si="2"/>
        <v>1</v>
      </c>
      <c r="M10" s="9">
        <f t="shared" si="3"/>
        <v>0</v>
      </c>
      <c r="N10" s="9">
        <f t="shared" si="4"/>
        <v>1</v>
      </c>
    </row>
    <row r="11" spans="3:14" x14ac:dyDescent="0.25">
      <c r="C11" s="12">
        <v>4</v>
      </c>
      <c r="D11" s="12" t="s">
        <v>9</v>
      </c>
      <c r="E11" s="12">
        <v>0.8</v>
      </c>
      <c r="F11" s="25">
        <f>IF(E11&gt;=$D$33,1,0)</f>
        <v>1</v>
      </c>
      <c r="G11" s="12">
        <v>1</v>
      </c>
      <c r="H11" s="12">
        <f>SUM($G$8:G11)</f>
        <v>4</v>
      </c>
      <c r="I11" s="13">
        <f>COUNT($G$8:G11)/COUNT($G$8:$G$27)</f>
        <v>0.2</v>
      </c>
      <c r="J11" s="13">
        <f t="shared" si="0"/>
        <v>0.4</v>
      </c>
      <c r="K11" s="14">
        <f t="shared" si="1"/>
        <v>2</v>
      </c>
      <c r="L11" s="12">
        <f t="shared" si="2"/>
        <v>1</v>
      </c>
      <c r="M11" s="12">
        <f t="shared" si="3"/>
        <v>0</v>
      </c>
      <c r="N11" s="12">
        <f t="shared" si="4"/>
        <v>1</v>
      </c>
    </row>
    <row r="12" spans="3:14" x14ac:dyDescent="0.25">
      <c r="C12" s="9">
        <v>5</v>
      </c>
      <c r="D12" s="9" t="s">
        <v>9</v>
      </c>
      <c r="E12" s="9">
        <v>0.75</v>
      </c>
      <c r="F12" s="25">
        <f>IF(E12&gt;=$D$33,1,0)</f>
        <v>1</v>
      </c>
      <c r="G12" s="9">
        <v>1</v>
      </c>
      <c r="H12" s="9">
        <f>SUM($G$8:G12)</f>
        <v>5</v>
      </c>
      <c r="I12" s="10">
        <f>COUNT($G$8:G12)/COUNT($G$8:$G$27)</f>
        <v>0.25</v>
      </c>
      <c r="J12" s="10">
        <f t="shared" si="0"/>
        <v>0.5</v>
      </c>
      <c r="K12" s="11">
        <f t="shared" si="1"/>
        <v>2</v>
      </c>
      <c r="L12" s="9">
        <f t="shared" si="2"/>
        <v>1</v>
      </c>
      <c r="M12" s="9">
        <f t="shared" si="3"/>
        <v>0</v>
      </c>
      <c r="N12" s="9">
        <f t="shared" si="4"/>
        <v>1</v>
      </c>
    </row>
    <row r="13" spans="3:14" x14ac:dyDescent="0.25">
      <c r="C13" s="12">
        <v>6</v>
      </c>
      <c r="D13" s="12" t="s">
        <v>9</v>
      </c>
      <c r="E13" s="12">
        <v>0.75</v>
      </c>
      <c r="F13" s="25">
        <f>IF(E13&gt;=$D$33,1,0)</f>
        <v>1</v>
      </c>
      <c r="G13" s="12">
        <v>1</v>
      </c>
      <c r="H13" s="12">
        <f>SUM($G$8:G13)</f>
        <v>6</v>
      </c>
      <c r="I13" s="13">
        <f>COUNT($G$8:G13)/COUNT($G$8:$G$27)</f>
        <v>0.3</v>
      </c>
      <c r="J13" s="13">
        <f t="shared" si="0"/>
        <v>0.6</v>
      </c>
      <c r="K13" s="14">
        <f t="shared" si="1"/>
        <v>2</v>
      </c>
      <c r="L13" s="12">
        <f t="shared" si="2"/>
        <v>1</v>
      </c>
      <c r="M13" s="12">
        <f t="shared" si="3"/>
        <v>0</v>
      </c>
      <c r="N13" s="12">
        <f t="shared" si="4"/>
        <v>1</v>
      </c>
    </row>
    <row r="14" spans="3:14" x14ac:dyDescent="0.25">
      <c r="C14" s="9">
        <v>7</v>
      </c>
      <c r="D14" s="9" t="s">
        <v>9</v>
      </c>
      <c r="E14" s="9">
        <v>0.6</v>
      </c>
      <c r="F14" s="25">
        <f>IF(E14&gt;=$D$33,1,0)</f>
        <v>1</v>
      </c>
      <c r="G14" s="9">
        <v>1</v>
      </c>
      <c r="H14" s="9">
        <f>SUM($G$8:G14)</f>
        <v>7</v>
      </c>
      <c r="I14" s="10">
        <f>COUNT($G$8:G14)/COUNT($G$8:$G$27)</f>
        <v>0.35</v>
      </c>
      <c r="J14" s="10">
        <f t="shared" si="0"/>
        <v>0.7</v>
      </c>
      <c r="K14" s="11">
        <f t="shared" si="1"/>
        <v>2</v>
      </c>
      <c r="L14" s="9">
        <f t="shared" si="2"/>
        <v>1</v>
      </c>
      <c r="M14" s="9">
        <f t="shared" si="3"/>
        <v>0</v>
      </c>
      <c r="N14" s="9">
        <f t="shared" si="4"/>
        <v>1</v>
      </c>
    </row>
    <row r="15" spans="3:14" x14ac:dyDescent="0.25">
      <c r="C15" s="12">
        <v>8</v>
      </c>
      <c r="D15" s="12" t="s">
        <v>9</v>
      </c>
      <c r="E15" s="12">
        <v>0.6</v>
      </c>
      <c r="F15" s="25">
        <f>IF(E15&gt;=$D$33,1,0)</f>
        <v>1</v>
      </c>
      <c r="G15" s="12">
        <v>1</v>
      </c>
      <c r="H15" s="12">
        <f>SUM($G$8:G15)</f>
        <v>8</v>
      </c>
      <c r="I15" s="13">
        <f>COUNT($G$8:G15)/COUNT($G$8:$G$27)</f>
        <v>0.4</v>
      </c>
      <c r="J15" s="13">
        <f t="shared" si="0"/>
        <v>0.8</v>
      </c>
      <c r="K15" s="14">
        <f t="shared" si="1"/>
        <v>2</v>
      </c>
      <c r="L15" s="12">
        <f t="shared" si="2"/>
        <v>1</v>
      </c>
      <c r="M15" s="12">
        <f t="shared" si="3"/>
        <v>0</v>
      </c>
      <c r="N15" s="12">
        <f t="shared" si="4"/>
        <v>1</v>
      </c>
    </row>
    <row r="16" spans="3:14" x14ac:dyDescent="0.25">
      <c r="C16" s="9">
        <v>9</v>
      </c>
      <c r="D16" s="9" t="s">
        <v>8</v>
      </c>
      <c r="E16" s="9">
        <v>0.6</v>
      </c>
      <c r="F16" s="25">
        <f>IF(E16&gt;=$D$33,1,0)</f>
        <v>1</v>
      </c>
      <c r="G16" s="9">
        <v>0</v>
      </c>
      <c r="H16" s="9">
        <f>SUM($G$8:G16)</f>
        <v>8</v>
      </c>
      <c r="I16" s="10">
        <f>COUNT($G$8:G16)/COUNT($G$8:$G$27)</f>
        <v>0.45</v>
      </c>
      <c r="J16" s="10">
        <f t="shared" si="0"/>
        <v>0.8</v>
      </c>
      <c r="K16" s="11">
        <f t="shared" si="1"/>
        <v>1.7777777777777779</v>
      </c>
      <c r="L16" s="9">
        <f t="shared" si="2"/>
        <v>0</v>
      </c>
      <c r="M16" s="9">
        <f t="shared" si="3"/>
        <v>1</v>
      </c>
      <c r="N16" s="9">
        <f t="shared" si="4"/>
        <v>0</v>
      </c>
    </row>
    <row r="17" spans="3:14" x14ac:dyDescent="0.25">
      <c r="C17" s="12">
        <v>10</v>
      </c>
      <c r="D17" s="12" t="s">
        <v>9</v>
      </c>
      <c r="E17" s="12">
        <v>0.5</v>
      </c>
      <c r="F17" s="25">
        <f>IF(E17&gt;=$D$33,1,0)</f>
        <v>1</v>
      </c>
      <c r="G17" s="12">
        <v>1</v>
      </c>
      <c r="H17" s="12">
        <f>SUM($G$8:G17)</f>
        <v>9</v>
      </c>
      <c r="I17" s="13">
        <f>COUNT($G$8:G17)/COUNT($G$8:$G$27)</f>
        <v>0.5</v>
      </c>
      <c r="J17" s="13">
        <f t="shared" si="0"/>
        <v>0.9</v>
      </c>
      <c r="K17" s="14">
        <f t="shared" si="1"/>
        <v>1.8</v>
      </c>
      <c r="L17" s="12">
        <f t="shared" si="2"/>
        <v>1</v>
      </c>
      <c r="M17" s="12">
        <f t="shared" si="3"/>
        <v>0</v>
      </c>
      <c r="N17" s="12">
        <f t="shared" si="4"/>
        <v>1</v>
      </c>
    </row>
    <row r="18" spans="3:14" x14ac:dyDescent="0.25">
      <c r="C18" s="9">
        <v>11</v>
      </c>
      <c r="D18" s="9" t="s">
        <v>8</v>
      </c>
      <c r="E18" s="9">
        <v>0.5</v>
      </c>
      <c r="F18" s="25">
        <f>IF(E18&gt;=$D$33,1,0)</f>
        <v>1</v>
      </c>
      <c r="G18" s="9">
        <v>0</v>
      </c>
      <c r="H18" s="9">
        <f>SUM($G$8:G18)</f>
        <v>9</v>
      </c>
      <c r="I18" s="10">
        <f>COUNT($G$8:G18)/COUNT($G$8:$G$27)</f>
        <v>0.55000000000000004</v>
      </c>
      <c r="J18" s="10">
        <f t="shared" si="0"/>
        <v>0.9</v>
      </c>
      <c r="K18" s="11">
        <f t="shared" si="1"/>
        <v>1.6363636363636362</v>
      </c>
      <c r="L18" s="9">
        <f t="shared" si="2"/>
        <v>0</v>
      </c>
      <c r="M18" s="9">
        <f t="shared" si="3"/>
        <v>1</v>
      </c>
      <c r="N18" s="9">
        <f t="shared" si="4"/>
        <v>0</v>
      </c>
    </row>
    <row r="19" spans="3:14" x14ac:dyDescent="0.25">
      <c r="C19" s="12">
        <v>12</v>
      </c>
      <c r="D19" s="12" t="s">
        <v>9</v>
      </c>
      <c r="E19" s="12">
        <v>0.45</v>
      </c>
      <c r="F19" s="25">
        <f>IF(E19&gt;=$D$33,1,0)</f>
        <v>0</v>
      </c>
      <c r="G19" s="12">
        <v>1</v>
      </c>
      <c r="H19" s="12">
        <f>SUM($G$8:G19)</f>
        <v>10</v>
      </c>
      <c r="I19" s="13">
        <f>COUNT($G$8:G19)/COUNT($G$8:$G$27)</f>
        <v>0.6</v>
      </c>
      <c r="J19" s="13">
        <f t="shared" si="0"/>
        <v>1</v>
      </c>
      <c r="K19" s="14">
        <f t="shared" si="1"/>
        <v>1.6666666666666667</v>
      </c>
      <c r="L19" s="12">
        <f t="shared" si="2"/>
        <v>0</v>
      </c>
      <c r="M19" s="12">
        <f t="shared" si="3"/>
        <v>0</v>
      </c>
      <c r="N19" s="12">
        <f t="shared" si="4"/>
        <v>0</v>
      </c>
    </row>
    <row r="20" spans="3:14" x14ac:dyDescent="0.25">
      <c r="C20" s="9">
        <v>13</v>
      </c>
      <c r="D20" s="9" t="s">
        <v>8</v>
      </c>
      <c r="E20" s="9">
        <v>0.4</v>
      </c>
      <c r="F20" s="25">
        <f>IF(E20&gt;=$D$33,1,0)</f>
        <v>0</v>
      </c>
      <c r="G20" s="9">
        <v>0</v>
      </c>
      <c r="H20" s="9">
        <f>SUM($G$8:G20)</f>
        <v>10</v>
      </c>
      <c r="I20" s="10">
        <f>COUNT($G$8:G20)/COUNT($G$8:$G$27)</f>
        <v>0.65</v>
      </c>
      <c r="J20" s="10">
        <f t="shared" si="0"/>
        <v>1</v>
      </c>
      <c r="K20" s="11">
        <f t="shared" si="1"/>
        <v>1.5384615384615383</v>
      </c>
      <c r="L20" s="9">
        <f t="shared" si="2"/>
        <v>0</v>
      </c>
      <c r="M20" s="9">
        <f t="shared" si="3"/>
        <v>0</v>
      </c>
      <c r="N20" s="9">
        <f t="shared" si="4"/>
        <v>1</v>
      </c>
    </row>
    <row r="21" spans="3:14" x14ac:dyDescent="0.25">
      <c r="C21" s="12">
        <v>14</v>
      </c>
      <c r="D21" s="12" t="s">
        <v>8</v>
      </c>
      <c r="E21" s="12">
        <v>0.3</v>
      </c>
      <c r="F21" s="25">
        <f>IF(E21&gt;=$D$33,1,0)</f>
        <v>0</v>
      </c>
      <c r="G21" s="12">
        <v>0</v>
      </c>
      <c r="H21" s="12">
        <f>SUM($G$8:G21)</f>
        <v>10</v>
      </c>
      <c r="I21" s="13">
        <f>COUNT($G$8:G21)/COUNT($G$8:$G$27)</f>
        <v>0.7</v>
      </c>
      <c r="J21" s="13">
        <f t="shared" si="0"/>
        <v>1</v>
      </c>
      <c r="K21" s="14">
        <f t="shared" si="1"/>
        <v>1.4285714285714286</v>
      </c>
      <c r="L21" s="12">
        <f t="shared" si="2"/>
        <v>0</v>
      </c>
      <c r="M21" s="12">
        <f t="shared" si="3"/>
        <v>0</v>
      </c>
      <c r="N21" s="12">
        <f t="shared" si="4"/>
        <v>1</v>
      </c>
    </row>
    <row r="22" spans="3:14" x14ac:dyDescent="0.25">
      <c r="C22" s="9">
        <v>15</v>
      </c>
      <c r="D22" s="9" t="s">
        <v>8</v>
      </c>
      <c r="E22" s="9">
        <v>0.3</v>
      </c>
      <c r="F22" s="25">
        <f>IF(E22&gt;=$D$33,1,0)</f>
        <v>0</v>
      </c>
      <c r="G22" s="9">
        <v>0</v>
      </c>
      <c r="H22" s="9">
        <f>SUM($G$8:G22)</f>
        <v>10</v>
      </c>
      <c r="I22" s="10">
        <f>COUNT($G$8:G22)/COUNT($G$8:$G$27)</f>
        <v>0.75</v>
      </c>
      <c r="J22" s="10">
        <f t="shared" si="0"/>
        <v>1</v>
      </c>
      <c r="K22" s="11">
        <f t="shared" si="1"/>
        <v>1.3333333333333333</v>
      </c>
      <c r="L22" s="9">
        <f t="shared" si="2"/>
        <v>0</v>
      </c>
      <c r="M22" s="9">
        <f t="shared" si="3"/>
        <v>0</v>
      </c>
      <c r="N22" s="9">
        <f t="shared" si="4"/>
        <v>1</v>
      </c>
    </row>
    <row r="23" spans="3:14" x14ac:dyDescent="0.25">
      <c r="C23" s="12">
        <v>16</v>
      </c>
      <c r="D23" s="12" t="s">
        <v>8</v>
      </c>
      <c r="E23" s="12">
        <v>0.2</v>
      </c>
      <c r="F23" s="25">
        <f>IF(E23&gt;=$D$33,1,0)</f>
        <v>0</v>
      </c>
      <c r="G23" s="12">
        <v>0</v>
      </c>
      <c r="H23" s="12">
        <f>SUM($G$8:G23)</f>
        <v>10</v>
      </c>
      <c r="I23" s="13">
        <f>COUNT($G$8:G23)/COUNT($G$8:$G$27)</f>
        <v>0.8</v>
      </c>
      <c r="J23" s="13">
        <f t="shared" si="0"/>
        <v>1</v>
      </c>
      <c r="K23" s="14">
        <f t="shared" si="1"/>
        <v>1.25</v>
      </c>
      <c r="L23" s="12">
        <f t="shared" si="2"/>
        <v>0</v>
      </c>
      <c r="M23" s="12">
        <f t="shared" si="3"/>
        <v>0</v>
      </c>
      <c r="N23" s="12">
        <f t="shared" si="4"/>
        <v>1</v>
      </c>
    </row>
    <row r="24" spans="3:14" x14ac:dyDescent="0.25">
      <c r="C24" s="9">
        <v>17</v>
      </c>
      <c r="D24" s="9" t="s">
        <v>8</v>
      </c>
      <c r="E24" s="9">
        <v>0.2</v>
      </c>
      <c r="F24" s="25">
        <f>IF(E24&gt;=$D$33,1,0)</f>
        <v>0</v>
      </c>
      <c r="G24" s="9">
        <v>0</v>
      </c>
      <c r="H24" s="9">
        <f>SUM($G$8:G24)</f>
        <v>10</v>
      </c>
      <c r="I24" s="10">
        <f>COUNT($G$8:G24)/COUNT($G$8:$G$27)</f>
        <v>0.85</v>
      </c>
      <c r="J24" s="10">
        <f t="shared" si="0"/>
        <v>1</v>
      </c>
      <c r="K24" s="11">
        <f t="shared" si="1"/>
        <v>1.1764705882352942</v>
      </c>
      <c r="L24" s="9">
        <f t="shared" si="2"/>
        <v>0</v>
      </c>
      <c r="M24" s="9">
        <f t="shared" si="3"/>
        <v>0</v>
      </c>
      <c r="N24" s="9">
        <f t="shared" si="4"/>
        <v>1</v>
      </c>
    </row>
    <row r="25" spans="3:14" x14ac:dyDescent="0.25">
      <c r="C25" s="12">
        <v>18</v>
      </c>
      <c r="D25" s="12" t="s">
        <v>8</v>
      </c>
      <c r="E25" s="12">
        <v>0.2</v>
      </c>
      <c r="F25" s="25">
        <f>IF(E25&gt;=$D$33,1,0)</f>
        <v>0</v>
      </c>
      <c r="G25" s="12">
        <v>0</v>
      </c>
      <c r="H25" s="12">
        <f>SUM($G$8:G25)</f>
        <v>10</v>
      </c>
      <c r="I25" s="13">
        <f>COUNT($G$8:G25)/COUNT($G$8:$G$27)</f>
        <v>0.9</v>
      </c>
      <c r="J25" s="13">
        <f t="shared" si="0"/>
        <v>1</v>
      </c>
      <c r="K25" s="14">
        <f t="shared" si="1"/>
        <v>1.1111111111111112</v>
      </c>
      <c r="L25" s="12">
        <f t="shared" si="2"/>
        <v>0</v>
      </c>
      <c r="M25" s="12">
        <f t="shared" si="3"/>
        <v>0</v>
      </c>
      <c r="N25" s="12">
        <f t="shared" si="4"/>
        <v>1</v>
      </c>
    </row>
    <row r="26" spans="3:14" x14ac:dyDescent="0.25">
      <c r="C26" s="9">
        <v>19</v>
      </c>
      <c r="D26" s="9" t="s">
        <v>8</v>
      </c>
      <c r="E26" s="9">
        <v>0.2</v>
      </c>
      <c r="F26" s="25">
        <f>IF(E26&gt;=$D$33,1,0)</f>
        <v>0</v>
      </c>
      <c r="G26" s="9">
        <v>0</v>
      </c>
      <c r="H26" s="9">
        <f>SUM($G$8:G26)</f>
        <v>10</v>
      </c>
      <c r="I26" s="10">
        <f>COUNT($G$8:G26)/COUNT($G$8:$G$27)</f>
        <v>0.95</v>
      </c>
      <c r="J26" s="10">
        <f t="shared" si="0"/>
        <v>1</v>
      </c>
      <c r="K26" s="11">
        <f t="shared" si="1"/>
        <v>1.0526315789473684</v>
      </c>
      <c r="L26" s="9">
        <f t="shared" si="2"/>
        <v>0</v>
      </c>
      <c r="M26" s="9">
        <f t="shared" si="3"/>
        <v>0</v>
      </c>
      <c r="N26" s="9">
        <f t="shared" si="4"/>
        <v>1</v>
      </c>
    </row>
    <row r="27" spans="3:14" x14ac:dyDescent="0.25">
      <c r="C27" s="12">
        <v>20</v>
      </c>
      <c r="D27" s="12" t="s">
        <v>8</v>
      </c>
      <c r="E27" s="12">
        <v>0.1</v>
      </c>
      <c r="F27" s="25">
        <f>IF(E27&gt;=$D$33,1,0)</f>
        <v>0</v>
      </c>
      <c r="G27" s="12">
        <v>0</v>
      </c>
      <c r="H27" s="12">
        <f>SUM($G$8:G27)</f>
        <v>10</v>
      </c>
      <c r="I27" s="13">
        <f>COUNT($G$8:G27)/COUNT($G$8:$G$27)</f>
        <v>1</v>
      </c>
      <c r="J27" s="13">
        <f t="shared" si="0"/>
        <v>1</v>
      </c>
      <c r="K27" s="14">
        <f t="shared" si="1"/>
        <v>1</v>
      </c>
      <c r="L27" s="12">
        <f t="shared" si="2"/>
        <v>0</v>
      </c>
      <c r="M27" s="12">
        <f t="shared" si="3"/>
        <v>0</v>
      </c>
      <c r="N27" s="12">
        <f t="shared" si="4"/>
        <v>1</v>
      </c>
    </row>
    <row r="29" spans="3:14" x14ac:dyDescent="0.25">
      <c r="C29" s="22" t="s">
        <v>30</v>
      </c>
      <c r="D29" s="5">
        <f>_xlfn.STDEV.S(E8:E27)</f>
        <v>0.26520845822822031</v>
      </c>
    </row>
    <row r="30" spans="3:14" x14ac:dyDescent="0.25">
      <c r="C30" s="22" t="s">
        <v>31</v>
      </c>
      <c r="D30" s="5">
        <f>AVERAGE(E8:E27)</f>
        <v>0.50749999999999984</v>
      </c>
    </row>
    <row r="32" spans="3:14" x14ac:dyDescent="0.25">
      <c r="C32" s="26" t="s">
        <v>20</v>
      </c>
      <c r="D32" s="26"/>
      <c r="E32" s="26" t="s">
        <v>19</v>
      </c>
      <c r="F32" s="26"/>
    </row>
    <row r="33" spans="3:6" ht="15.75" x14ac:dyDescent="0.25">
      <c r="C33" s="27" t="s">
        <v>29</v>
      </c>
      <c r="D33" s="17">
        <v>0.5</v>
      </c>
      <c r="E33" s="6"/>
      <c r="F33" s="6"/>
    </row>
    <row r="34" spans="3:6" ht="33.75" customHeight="1" x14ac:dyDescent="0.25">
      <c r="C34" s="8" t="s">
        <v>18</v>
      </c>
      <c r="D34" s="18">
        <f>SUM(Table4[TRUE POSITIVES])/SUM(Table4[Actual])</f>
        <v>0.9</v>
      </c>
      <c r="E34" s="16" t="s">
        <v>12</v>
      </c>
      <c r="F34" s="16"/>
    </row>
    <row r="35" spans="3:6" ht="39.75" customHeight="1" x14ac:dyDescent="0.25">
      <c r="C35" s="3" t="s">
        <v>3</v>
      </c>
      <c r="D35" s="18">
        <f>SUM(Table4[FALSE POSITIVES])/COUNTIF(Table4[Actual],"=0")</f>
        <v>0.2</v>
      </c>
      <c r="E35" s="16" t="s">
        <v>10</v>
      </c>
      <c r="F35" s="16"/>
    </row>
    <row r="36" spans="3:6" ht="30" customHeight="1" x14ac:dyDescent="0.25">
      <c r="C36" s="3" t="s">
        <v>5</v>
      </c>
      <c r="D36" s="19">
        <f>SUM(Table4[TRUE POSITIVES])/SUM(Table4[Decision output @threshold])</f>
        <v>0.81818181818181823</v>
      </c>
      <c r="E36" s="16" t="s">
        <v>11</v>
      </c>
      <c r="F36" s="16"/>
    </row>
    <row r="37" spans="3:6" x14ac:dyDescent="0.25">
      <c r="C37" s="3" t="s">
        <v>7</v>
      </c>
      <c r="D37" s="19">
        <f>AVERAGE(Table4[Correct])</f>
        <v>0.85</v>
      </c>
      <c r="E37" s="6"/>
      <c r="F37" s="6"/>
    </row>
    <row r="41" spans="3:6" x14ac:dyDescent="0.25">
      <c r="C41" s="1" t="s">
        <v>26</v>
      </c>
    </row>
    <row r="42" spans="3:6" x14ac:dyDescent="0.25">
      <c r="C42" t="s">
        <v>32</v>
      </c>
      <c r="D42" t="s">
        <v>15</v>
      </c>
      <c r="E42" t="s">
        <v>16</v>
      </c>
      <c r="F42" t="s">
        <v>28</v>
      </c>
    </row>
    <row r="43" spans="3:6" x14ac:dyDescent="0.25">
      <c r="C43">
        <v>0</v>
      </c>
      <c r="D43">
        <f>COUNTIFS(Table4[P(X)],"&gt;="&amp;$C43,Table4[P(X)],"&lt;"&amp;$C44,Table4[Class],"=Class A")</f>
        <v>0</v>
      </c>
      <c r="E43">
        <f>COUNTIFS(Table4[P(X)],"&gt;="&amp;$C43,Table4[P(X)],"&lt;"&amp;$C44,Table4[Class],"=Class B")</f>
        <v>0</v>
      </c>
      <c r="F43">
        <f>SUM(D43:E43)</f>
        <v>0</v>
      </c>
    </row>
    <row r="44" spans="3:6" x14ac:dyDescent="0.25">
      <c r="C44">
        <v>0.1</v>
      </c>
      <c r="D44">
        <f>COUNTIFS(Table4[P(X)],"&gt;="&amp;$C44,Table4[P(X)],"&lt;"&amp;$C45,Table4[Class],"=Class A")</f>
        <v>1</v>
      </c>
      <c r="E44">
        <f>COUNTIFS(Table4[P(X)],"&gt;="&amp;$C44,Table4[P(X)],"&lt;"&amp;$C45,Table4[Class],"=Class B")</f>
        <v>0</v>
      </c>
      <c r="F44">
        <f>SUM(D44:E44)</f>
        <v>1</v>
      </c>
    </row>
    <row r="45" spans="3:6" x14ac:dyDescent="0.25">
      <c r="C45">
        <v>0.2</v>
      </c>
      <c r="D45">
        <f>COUNTIFS(Table4[P(X)],"&gt;="&amp;$C45,Table4[P(X)],"&lt;"&amp;$C46,Table4[Class],"=Class A")</f>
        <v>4</v>
      </c>
      <c r="E45">
        <f>COUNTIFS(Table4[P(X)],"&gt;="&amp;$C45,Table4[P(X)],"&lt;"&amp;$C46,Table4[Class],"=Class B")</f>
        <v>0</v>
      </c>
      <c r="F45">
        <f>SUM(D45:E45)</f>
        <v>4</v>
      </c>
    </row>
    <row r="46" spans="3:6" x14ac:dyDescent="0.25">
      <c r="C46">
        <v>0.3</v>
      </c>
      <c r="D46">
        <f>COUNTIFS(Table4[P(X)],"&gt;="&amp;$C46,Table4[P(X)],"&lt;"&amp;$C47,Table4[Class],"=Class A")</f>
        <v>2</v>
      </c>
      <c r="E46">
        <f>COUNTIFS(Table4[P(X)],"&gt;="&amp;$C46,Table4[P(X)],"&lt;"&amp;$C47,Table4[Class],"=Class B")</f>
        <v>0</v>
      </c>
      <c r="F46">
        <f>SUM(D46:E46)</f>
        <v>2</v>
      </c>
    </row>
    <row r="47" spans="3:6" x14ac:dyDescent="0.25">
      <c r="C47">
        <v>0.4</v>
      </c>
      <c r="D47">
        <f>COUNTIFS(Table4[P(X)],"&gt;="&amp;$C47,Table4[P(X)],"&lt;"&amp;$C48,Table4[Class],"=Class A")</f>
        <v>1</v>
      </c>
      <c r="E47">
        <f>COUNTIFS(Table4[P(X)],"&gt;="&amp;$C47,Table4[P(X)],"&lt;"&amp;$C48,Table4[Class],"=Class B")</f>
        <v>1</v>
      </c>
      <c r="F47">
        <f>SUM(D47:E47)</f>
        <v>2</v>
      </c>
    </row>
    <row r="48" spans="3:6" x14ac:dyDescent="0.25">
      <c r="C48">
        <v>0.5</v>
      </c>
      <c r="D48">
        <f>COUNTIFS(Table4[P(X)],"&gt;="&amp;$C48,Table4[P(X)],"&lt;"&amp;$C49,Table4[Class],"=Class A")</f>
        <v>1</v>
      </c>
      <c r="E48">
        <f>COUNTIFS(Table4[P(X)],"&gt;="&amp;$C48,Table4[P(X)],"&lt;"&amp;$C49,Table4[Class],"=Class B")</f>
        <v>1</v>
      </c>
      <c r="F48">
        <f>SUM(D48:E48)</f>
        <v>2</v>
      </c>
    </row>
    <row r="49" spans="3:7" x14ac:dyDescent="0.25">
      <c r="C49">
        <v>0.6</v>
      </c>
      <c r="D49">
        <f>COUNTIFS(Table4[P(X)],"&gt;="&amp;$C49,Table4[P(X)],"&lt;"&amp;$C50,Table4[Class],"=Class A")</f>
        <v>1</v>
      </c>
      <c r="E49">
        <f>COUNTIFS(Table4[P(X)],"&gt;="&amp;$C49,Table4[P(X)],"&lt;"&amp;$C50,Table4[Class],"=Class B")</f>
        <v>2</v>
      </c>
      <c r="F49">
        <f>SUM(D49:E49)</f>
        <v>3</v>
      </c>
    </row>
    <row r="50" spans="3:7" x14ac:dyDescent="0.25">
      <c r="C50">
        <v>0.7</v>
      </c>
      <c r="D50">
        <f>COUNTIFS(Table4[P(X)],"&gt;="&amp;$C50,Table4[P(X)],"&lt;"&amp;$C51,Table4[Class],"=Class A")</f>
        <v>0</v>
      </c>
      <c r="E50">
        <f>COUNTIFS(Table4[P(X)],"&gt;="&amp;$C50,Table4[P(X)],"&lt;"&amp;$C51,Table4[Class],"=Class B")</f>
        <v>2</v>
      </c>
      <c r="F50">
        <f>SUM(D50:E50)</f>
        <v>2</v>
      </c>
    </row>
    <row r="51" spans="3:7" x14ac:dyDescent="0.25">
      <c r="C51">
        <v>0.8</v>
      </c>
      <c r="D51">
        <f>COUNTIFS(Table4[P(X)],"&gt;="&amp;$C51,Table4[P(X)],"&lt;"&amp;$C52,Table4[Class],"=Class A")</f>
        <v>0</v>
      </c>
      <c r="E51">
        <f>COUNTIFS(Table4[P(X)],"&gt;="&amp;$C51,Table4[P(X)],"&lt;"&amp;$C52,Table4[Class],"=Class B")</f>
        <v>1</v>
      </c>
      <c r="F51">
        <f>SUM(D51:E51)</f>
        <v>1</v>
      </c>
    </row>
    <row r="52" spans="3:7" x14ac:dyDescent="0.25">
      <c r="C52">
        <v>0.9</v>
      </c>
      <c r="D52">
        <f>COUNTIFS(Table4[P(X)],"&gt;="&amp;$C52,Table4[P(X)],"&lt;"&amp;$C53,Table4[Class],"=Class A")</f>
        <v>0</v>
      </c>
      <c r="E52">
        <f>COUNTIFS(Table4[P(X)],"&gt;="&amp;$C52,Table4[P(X)],"&lt;"&amp;$C53,Table4[Class],"=Class B")</f>
        <v>3</v>
      </c>
      <c r="F52">
        <f>SUM(D52:E52)</f>
        <v>3</v>
      </c>
    </row>
    <row r="53" spans="3:7" x14ac:dyDescent="0.25">
      <c r="C53">
        <v>1</v>
      </c>
      <c r="D53">
        <f>COUNTIFS(Table4[P(X)],"&gt;="&amp;$C53,Table4[P(X)],"&lt;"&amp;$C54,Table4[Class],"=Class A")</f>
        <v>0</v>
      </c>
      <c r="E53">
        <f>COUNTIFS(Table4[P(X)],"&gt;="&amp;$C53,Table4[P(X)],"&lt;"&amp;$C54,Table4[Class],"=Class B")</f>
        <v>0</v>
      </c>
      <c r="F53">
        <f>SUM(D53:E53)</f>
        <v>0</v>
      </c>
    </row>
    <row r="60" spans="3:7" ht="15.75" x14ac:dyDescent="0.25">
      <c r="C60" s="31" t="s">
        <v>0</v>
      </c>
      <c r="D60" s="32" t="s">
        <v>2</v>
      </c>
      <c r="E60" s="32" t="s">
        <v>3</v>
      </c>
      <c r="F60" s="33" t="s">
        <v>5</v>
      </c>
      <c r="G60" s="33" t="s">
        <v>7</v>
      </c>
    </row>
    <row r="61" spans="3:7" x14ac:dyDescent="0.25">
      <c r="C61" s="20">
        <v>0</v>
      </c>
      <c r="D61" s="2">
        <v>1</v>
      </c>
      <c r="E61" s="2">
        <v>1</v>
      </c>
      <c r="F61" s="2">
        <v>0.5</v>
      </c>
      <c r="G61" s="2">
        <v>0.5</v>
      </c>
    </row>
    <row r="62" spans="3:7" x14ac:dyDescent="0.25">
      <c r="C62" s="21">
        <v>0.1</v>
      </c>
      <c r="D62" s="2">
        <v>1</v>
      </c>
      <c r="E62" s="2">
        <v>1</v>
      </c>
      <c r="F62" s="2">
        <v>0.5</v>
      </c>
      <c r="G62" s="2">
        <v>0.5</v>
      </c>
    </row>
    <row r="63" spans="3:7" x14ac:dyDescent="0.25">
      <c r="C63" s="20">
        <v>0.2</v>
      </c>
      <c r="D63" s="2">
        <v>1</v>
      </c>
      <c r="E63" s="2">
        <v>0.9</v>
      </c>
      <c r="F63" s="2">
        <v>0.52631578947368418</v>
      </c>
      <c r="G63" s="2">
        <v>0.55000000000000004</v>
      </c>
    </row>
    <row r="64" spans="3:7" x14ac:dyDescent="0.25">
      <c r="C64" s="21">
        <v>0.3</v>
      </c>
      <c r="D64" s="2">
        <v>1</v>
      </c>
      <c r="E64" s="2">
        <v>0.5</v>
      </c>
      <c r="F64" s="2">
        <v>0.66666666666666663</v>
      </c>
      <c r="G64" s="2">
        <v>0.75</v>
      </c>
    </row>
    <row r="65" spans="3:7" x14ac:dyDescent="0.25">
      <c r="C65" s="20">
        <v>0.4</v>
      </c>
      <c r="D65" s="2">
        <v>1</v>
      </c>
      <c r="E65" s="2">
        <v>0.3</v>
      </c>
      <c r="F65" s="2">
        <v>0.76923076923076927</v>
      </c>
      <c r="G65" s="2">
        <v>0.85</v>
      </c>
    </row>
    <row r="66" spans="3:7" x14ac:dyDescent="0.25">
      <c r="C66" s="21">
        <v>0.5</v>
      </c>
      <c r="D66" s="2">
        <v>0.9</v>
      </c>
      <c r="E66" s="2">
        <v>0.2</v>
      </c>
      <c r="F66" s="2">
        <v>0.81818181818181823</v>
      </c>
      <c r="G66" s="2">
        <v>0.85</v>
      </c>
    </row>
    <row r="67" spans="3:7" x14ac:dyDescent="0.25">
      <c r="C67" s="20">
        <v>0.6</v>
      </c>
      <c r="D67" s="2">
        <v>0.8</v>
      </c>
      <c r="E67" s="2">
        <v>0.1</v>
      </c>
      <c r="F67" s="2">
        <v>0.88888888888888884</v>
      </c>
      <c r="G67" s="2">
        <v>0.85</v>
      </c>
    </row>
    <row r="68" spans="3:7" x14ac:dyDescent="0.25">
      <c r="C68" s="21">
        <v>0.7</v>
      </c>
      <c r="D68" s="2">
        <v>0.6</v>
      </c>
      <c r="E68" s="2">
        <v>0</v>
      </c>
      <c r="F68" s="2">
        <v>1</v>
      </c>
      <c r="G68" s="2">
        <v>0.8</v>
      </c>
    </row>
    <row r="69" spans="3:7" x14ac:dyDescent="0.25">
      <c r="C69" s="20">
        <v>0.8</v>
      </c>
      <c r="D69" s="2">
        <v>0.4</v>
      </c>
      <c r="E69" s="2">
        <v>0</v>
      </c>
      <c r="F69" s="2">
        <v>1</v>
      </c>
      <c r="G69" s="2">
        <v>0.7</v>
      </c>
    </row>
    <row r="70" spans="3:7" x14ac:dyDescent="0.25">
      <c r="C70" s="21">
        <v>0.9</v>
      </c>
      <c r="D70" s="2">
        <v>0.3</v>
      </c>
      <c r="E70" s="2">
        <v>0</v>
      </c>
      <c r="F70" s="2">
        <v>1</v>
      </c>
      <c r="G70" s="2">
        <v>0.65</v>
      </c>
    </row>
    <row r="71" spans="3:7" x14ac:dyDescent="0.25">
      <c r="C71" s="20">
        <v>1</v>
      </c>
      <c r="D71" s="2">
        <v>0</v>
      </c>
      <c r="E71" s="2">
        <v>0</v>
      </c>
      <c r="F71" s="2">
        <v>1</v>
      </c>
      <c r="G71" s="2">
        <v>0.5</v>
      </c>
    </row>
  </sheetData>
  <mergeCells count="8">
    <mergeCell ref="C2:D2"/>
    <mergeCell ref="C32:D32"/>
    <mergeCell ref="E34:F34"/>
    <mergeCell ref="E35:F35"/>
    <mergeCell ref="E36:F36"/>
    <mergeCell ref="E32:F32"/>
    <mergeCell ref="E37:F37"/>
    <mergeCell ref="E33:F33"/>
  </mergeCells>
  <pageMargins left="0.7" right="0.7" top="0.75" bottom="0.75" header="0.3" footer="0.3"/>
  <ignoredErrors>
    <ignoredError sqref="F8:F27" calculatedColumn="1"/>
  </ignoredErrors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Villamil</dc:creator>
  <cp:lastModifiedBy>Hans Villamil</cp:lastModifiedBy>
  <cp:lastPrinted>2017-11-20T02:36:40Z</cp:lastPrinted>
  <dcterms:created xsi:type="dcterms:W3CDTF">2017-11-17T19:18:16Z</dcterms:created>
  <dcterms:modified xsi:type="dcterms:W3CDTF">2017-11-20T07:40:55Z</dcterms:modified>
</cp:coreProperties>
</file>