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ill\Desktop\GA_DataScience_BootCamp\DAT-NYC-24\classes\08\08_lab_logistic_regression\Github_projects\Study\"/>
    </mc:Choice>
  </mc:AlternateContent>
  <bookViews>
    <workbookView xWindow="0" yWindow="0" windowWidth="20520" windowHeight="9465" xr2:uid="{00000000-000D-0000-FFFF-FFFF00000000}"/>
  </bookViews>
  <sheets>
    <sheet name="Sheet1" sheetId="2" r:id="rId1"/>
  </sheets>
  <definedNames>
    <definedName name="_xlnm._FilterDatabase" localSheetId="0" hidden="1">Sheet1!$D$130:$D$150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2" i="2" l="1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31" i="2"/>
  <c r="F105" i="2"/>
  <c r="F109" i="2"/>
  <c r="D111" i="2"/>
  <c r="F102" i="2" s="1"/>
  <c r="E101" i="2"/>
  <c r="E102" i="2" s="1"/>
  <c r="E103" i="2" s="1"/>
  <c r="E104" i="2" s="1"/>
  <c r="E105" i="2" s="1"/>
  <c r="E106" i="2" s="1"/>
  <c r="E107" i="2" s="1"/>
  <c r="E108" i="2" s="1"/>
  <c r="E109" i="2" s="1"/>
  <c r="E110" i="2" s="1"/>
  <c r="F57" i="2"/>
  <c r="F48" i="2"/>
  <c r="F49" i="2"/>
  <c r="F50" i="2"/>
  <c r="F51" i="2"/>
  <c r="F52" i="2"/>
  <c r="F53" i="2"/>
  <c r="F54" i="2"/>
  <c r="F55" i="2"/>
  <c r="F56" i="2"/>
  <c r="F47" i="2"/>
  <c r="E130" i="2" l="1"/>
  <c r="F132" i="2" s="1"/>
  <c r="F101" i="2"/>
  <c r="G101" i="2" s="1"/>
  <c r="F107" i="2"/>
  <c r="F103" i="2"/>
  <c r="F108" i="2"/>
  <c r="F104" i="2"/>
  <c r="F110" i="2"/>
  <c r="F106" i="2"/>
  <c r="F58" i="2"/>
  <c r="D48" i="2"/>
  <c r="D49" i="2"/>
  <c r="D50" i="2"/>
  <c r="D51" i="2"/>
  <c r="D52" i="2"/>
  <c r="D53" i="2"/>
  <c r="D54" i="2"/>
  <c r="D55" i="2"/>
  <c r="D56" i="2"/>
  <c r="D57" i="2"/>
  <c r="D47" i="2"/>
  <c r="C48" i="2"/>
  <c r="C49" i="2"/>
  <c r="C50" i="2"/>
  <c r="C51" i="2"/>
  <c r="E51" i="2" s="1"/>
  <c r="C52" i="2"/>
  <c r="C53" i="2"/>
  <c r="C54" i="2"/>
  <c r="C55" i="2"/>
  <c r="E55" i="2" s="1"/>
  <c r="C56" i="2"/>
  <c r="C57" i="2"/>
  <c r="C47" i="2"/>
  <c r="E27" i="2"/>
  <c r="K27" i="2" s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C30" i="2"/>
  <c r="C29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8" i="2"/>
  <c r="G9" i="2"/>
  <c r="I9" i="2" s="1"/>
  <c r="J9" i="2" s="1"/>
  <c r="G10" i="2"/>
  <c r="I10" i="2" s="1"/>
  <c r="J10" i="2" s="1"/>
  <c r="G11" i="2"/>
  <c r="I11" i="2" s="1"/>
  <c r="J11" i="2" s="1"/>
  <c r="G12" i="2"/>
  <c r="I12" i="2" s="1"/>
  <c r="J12" i="2" s="1"/>
  <c r="G13" i="2"/>
  <c r="I13" i="2" s="1"/>
  <c r="J13" i="2" s="1"/>
  <c r="G14" i="2"/>
  <c r="I14" i="2" s="1"/>
  <c r="J14" i="2" s="1"/>
  <c r="G15" i="2"/>
  <c r="I15" i="2" s="1"/>
  <c r="J15" i="2" s="1"/>
  <c r="G16" i="2"/>
  <c r="I16" i="2" s="1"/>
  <c r="J16" i="2" s="1"/>
  <c r="G17" i="2"/>
  <c r="I17" i="2" s="1"/>
  <c r="J17" i="2" s="1"/>
  <c r="G18" i="2"/>
  <c r="I18" i="2" s="1"/>
  <c r="J18" i="2" s="1"/>
  <c r="G19" i="2"/>
  <c r="I19" i="2" s="1"/>
  <c r="J19" i="2" s="1"/>
  <c r="G20" i="2"/>
  <c r="I20" i="2" s="1"/>
  <c r="J20" i="2" s="1"/>
  <c r="G21" i="2"/>
  <c r="I21" i="2" s="1"/>
  <c r="J21" i="2" s="1"/>
  <c r="G22" i="2"/>
  <c r="I22" i="2" s="1"/>
  <c r="J22" i="2" s="1"/>
  <c r="G23" i="2"/>
  <c r="I23" i="2" s="1"/>
  <c r="J23" i="2" s="1"/>
  <c r="G24" i="2"/>
  <c r="I24" i="2" s="1"/>
  <c r="J24" i="2" s="1"/>
  <c r="G25" i="2"/>
  <c r="I25" i="2" s="1"/>
  <c r="J25" i="2" s="1"/>
  <c r="G26" i="2"/>
  <c r="I26" i="2" s="1"/>
  <c r="J26" i="2" s="1"/>
  <c r="G27" i="2"/>
  <c r="I27" i="2" s="1"/>
  <c r="J27" i="2" s="1"/>
  <c r="G8" i="2"/>
  <c r="I8" i="2" s="1"/>
  <c r="J8" i="2" s="1"/>
  <c r="F144" i="2" l="1"/>
  <c r="F137" i="2"/>
  <c r="F138" i="2"/>
  <c r="F131" i="2"/>
  <c r="F150" i="2"/>
  <c r="F141" i="2"/>
  <c r="F135" i="2"/>
  <c r="F148" i="2"/>
  <c r="E131" i="2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F134" i="2"/>
  <c r="F139" i="2"/>
  <c r="F136" i="2"/>
  <c r="F145" i="2"/>
  <c r="F142" i="2"/>
  <c r="F147" i="2"/>
  <c r="F140" i="2"/>
  <c r="F133" i="2"/>
  <c r="F149" i="2"/>
  <c r="F146" i="2"/>
  <c r="F143" i="2"/>
  <c r="H101" i="2"/>
  <c r="G102" i="2"/>
  <c r="E47" i="2"/>
  <c r="E54" i="2"/>
  <c r="E50" i="2"/>
  <c r="E57" i="2"/>
  <c r="E53" i="2"/>
  <c r="E49" i="2"/>
  <c r="E56" i="2"/>
  <c r="E52" i="2"/>
  <c r="E48" i="2"/>
  <c r="K23" i="2"/>
  <c r="L11" i="2"/>
  <c r="K19" i="2"/>
  <c r="M27" i="2"/>
  <c r="L27" i="2"/>
  <c r="M15" i="2"/>
  <c r="L23" i="2"/>
  <c r="M11" i="2"/>
  <c r="K15" i="2"/>
  <c r="L19" i="2"/>
  <c r="M23" i="2"/>
  <c r="K11" i="2"/>
  <c r="L15" i="2"/>
  <c r="M19" i="2"/>
  <c r="M8" i="2"/>
  <c r="K8" i="2"/>
  <c r="L8" i="2"/>
  <c r="M10" i="2"/>
  <c r="L10" i="2"/>
  <c r="K10" i="2"/>
  <c r="K25" i="2"/>
  <c r="K21" i="2"/>
  <c r="K17" i="2"/>
  <c r="K13" i="2"/>
  <c r="K9" i="2"/>
  <c r="L25" i="2"/>
  <c r="L21" i="2"/>
  <c r="L17" i="2"/>
  <c r="L13" i="2"/>
  <c r="L9" i="2"/>
  <c r="M25" i="2"/>
  <c r="M21" i="2"/>
  <c r="M17" i="2"/>
  <c r="M13" i="2"/>
  <c r="M9" i="2"/>
  <c r="H102" i="2" l="1"/>
  <c r="G103" i="2"/>
  <c r="M12" i="2"/>
  <c r="L12" i="2"/>
  <c r="K12" i="2"/>
  <c r="G104" i="2" l="1"/>
  <c r="H103" i="2"/>
  <c r="M14" i="2"/>
  <c r="L14" i="2"/>
  <c r="K14" i="2"/>
  <c r="G105" i="2" l="1"/>
  <c r="H104" i="2"/>
  <c r="M16" i="2"/>
  <c r="L16" i="2"/>
  <c r="K16" i="2"/>
  <c r="G106" i="2" l="1"/>
  <c r="H105" i="2"/>
  <c r="M18" i="2"/>
  <c r="L18" i="2"/>
  <c r="K18" i="2"/>
  <c r="H106" i="2" l="1"/>
  <c r="G107" i="2"/>
  <c r="M20" i="2"/>
  <c r="L20" i="2"/>
  <c r="K20" i="2"/>
  <c r="G108" i="2" l="1"/>
  <c r="H107" i="2"/>
  <c r="M22" i="2"/>
  <c r="L22" i="2"/>
  <c r="K22" i="2"/>
  <c r="G109" i="2" l="1"/>
  <c r="H108" i="2"/>
  <c r="M24" i="2"/>
  <c r="L24" i="2"/>
  <c r="K24" i="2"/>
  <c r="G110" i="2" l="1"/>
  <c r="H110" i="2" s="1"/>
  <c r="H109" i="2"/>
  <c r="M26" i="2"/>
  <c r="L26" i="2"/>
  <c r="K26" i="2"/>
  <c r="C34" i="2" s="1"/>
  <c r="C35" i="2" l="1"/>
  <c r="C37" i="2"/>
  <c r="C36" i="2"/>
</calcChain>
</file>

<file path=xl/sharedStrings.xml><?xml version="1.0" encoding="utf-8"?>
<sst xmlns="http://schemas.openxmlformats.org/spreadsheetml/2006/main" count="66" uniqueCount="42">
  <si>
    <t xml:space="preserve">At Threshold = </t>
  </si>
  <si>
    <t>TRUE POSITIVES</t>
  </si>
  <si>
    <t>True Positive Rate</t>
  </si>
  <si>
    <t>False Positive Rate</t>
  </si>
  <si>
    <t>FALSE POSITIVES</t>
  </si>
  <si>
    <t>Precision</t>
  </si>
  <si>
    <t>Correct</t>
  </si>
  <si>
    <t>Accuracy</t>
  </si>
  <si>
    <t>Class A</t>
  </si>
  <si>
    <t>Class B</t>
  </si>
  <si>
    <t>Out of all the one I predicted to be true how many were actually NOT true.</t>
  </si>
  <si>
    <t>Out of all the ones I predicted to be true how many were actually true.</t>
  </si>
  <si>
    <t>Out of all the true values how many were correctly predicted</t>
  </si>
  <si>
    <t>P(X)</t>
  </si>
  <si>
    <t>Actual</t>
  </si>
  <si>
    <t>Class A (0)</t>
  </si>
  <si>
    <t>Class B (1)</t>
  </si>
  <si>
    <t>Lift</t>
  </si>
  <si>
    <t>Recall, Sensitivity, True Positive Rate</t>
  </si>
  <si>
    <t>Explanation</t>
  </si>
  <si>
    <t>Inputs</t>
  </si>
  <si>
    <t>Data Point</t>
  </si>
  <si>
    <t>Decision output @threshold</t>
  </si>
  <si>
    <t>Roll positive prediction (1)</t>
  </si>
  <si>
    <t>Roll Percent Total</t>
  </si>
  <si>
    <t>Roll % positive targets</t>
  </si>
  <si>
    <t>Frequencies</t>
  </si>
  <si>
    <t>Class</t>
  </si>
  <si>
    <t>Total</t>
  </si>
  <si>
    <t>At Threshold =</t>
  </si>
  <si>
    <t>P(x) st.dev</t>
  </si>
  <si>
    <t>P(x) mean</t>
  </si>
  <si>
    <t>Freq. Bin P(X)</t>
  </si>
  <si>
    <t>Population</t>
  </si>
  <si>
    <t>Threshold line</t>
  </si>
  <si>
    <t>Decile</t>
  </si>
  <si>
    <t>Cases</t>
  </si>
  <si>
    <t>Responses</t>
  </si>
  <si>
    <t>Cum.Response</t>
  </si>
  <si>
    <t>%events</t>
  </si>
  <si>
    <t>Gain</t>
  </si>
  <si>
    <t>Cumulative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</si>
</sst>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/>
      </patternFill>
    </fill>
    <fill>
      <patternFill patternType="solid">
        <fgColor rgb="FFFFFF00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2" xfId="0" applyFont="1" applyBorder="1"/>
    <xf numFmtId="0" fontId="0" fillId="0" borderId="2" xfId="0" applyBorder="1"/>
    <xf numFmtId="2" fontId="0" fillId="0" borderId="2" xfId="0" applyNumberFormat="1" applyBorder="1"/>
    <xf numFmtId="0" fontId="1" fillId="0" borderId="2" xfId="0" applyFont="1" applyBorder="1" applyAlignment="1">
      <alignment horizontal="left" wrapText="1"/>
    </xf>
    <xf numFmtId="0" fontId="0" fillId="4" borderId="3" xfId="0" applyFont="1" applyFill="1" applyBorder="1"/>
    <xf numFmtId="9" fontId="0" fillId="4" borderId="3" xfId="2" applyNumberFormat="1" applyFont="1" applyFill="1" applyBorder="1"/>
    <xf numFmtId="164" fontId="0" fillId="4" borderId="3" xfId="1" applyNumberFormat="1" applyFont="1" applyFill="1" applyBorder="1"/>
    <xf numFmtId="0" fontId="0" fillId="0" borderId="3" xfId="0" applyFont="1" applyBorder="1"/>
    <xf numFmtId="9" fontId="0" fillId="0" borderId="3" xfId="2" applyNumberFormat="1" applyFont="1" applyBorder="1"/>
    <xf numFmtId="164" fontId="0" fillId="0" borderId="3" xfId="1" applyNumberFormat="1" applyFont="1" applyBorder="1"/>
    <xf numFmtId="0" fontId="3" fillId="3" borderId="0" xfId="0" applyFont="1" applyFill="1" applyBorder="1"/>
    <xf numFmtId="0" fontId="4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5" borderId="1" xfId="0" applyFont="1" applyFill="1" applyBorder="1"/>
    <xf numFmtId="0" fontId="0" fillId="2" borderId="1" xfId="0" applyFont="1" applyFill="1" applyBorder="1"/>
    <xf numFmtId="0" fontId="1" fillId="6" borderId="2" xfId="0" applyFont="1" applyFill="1" applyBorder="1"/>
    <xf numFmtId="0" fontId="5" fillId="7" borderId="0" xfId="0" applyFont="1" applyFill="1" applyBorder="1"/>
    <xf numFmtId="0" fontId="5" fillId="8" borderId="0" xfId="0" applyFont="1" applyFill="1" applyBorder="1"/>
    <xf numFmtId="0" fontId="0" fillId="0" borderId="3" xfId="0" applyFont="1" applyFill="1" applyBorder="1"/>
    <xf numFmtId="0" fontId="4" fillId="2" borderId="2" xfId="0" applyFont="1" applyFill="1" applyBorder="1" applyAlignment="1">
      <alignment horizontal="left"/>
    </xf>
    <xf numFmtId="0" fontId="0" fillId="4" borderId="2" xfId="0" applyFont="1" applyFill="1" applyBorder="1"/>
    <xf numFmtId="0" fontId="0" fillId="0" borderId="2" xfId="0" applyFont="1" applyBorder="1"/>
    <xf numFmtId="0" fontId="1" fillId="4" borderId="2" xfId="0" applyFont="1" applyFill="1" applyBorder="1"/>
    <xf numFmtId="0" fontId="6" fillId="8" borderId="4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0" fillId="4" borderId="1" xfId="0" applyFont="1" applyFill="1" applyBorder="1"/>
    <xf numFmtId="0" fontId="7" fillId="2" borderId="0" xfId="0" applyFont="1" applyFill="1"/>
    <xf numFmtId="165" fontId="0" fillId="0" borderId="0" xfId="0" applyNumberFormat="1"/>
    <xf numFmtId="0" fontId="8" fillId="0" borderId="0" xfId="0" applyFont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2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_);_(* \(#,##0.0\);_(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Sheet1!$D$67:$D$77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0.5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Sheet1!$C$67:$C$77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1D-4F99-931C-1870EA80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47520"/>
        <c:axId val="522148504"/>
      </c:scatterChart>
      <c:valAx>
        <c:axId val="522147520"/>
        <c:scaling>
          <c:orientation val="minMax"/>
          <c:max val="1"/>
          <c:min val="-1.1000000000000003E-2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8504"/>
        <c:crosses val="autoZero"/>
        <c:crossBetween val="midCat"/>
      </c:valAx>
      <c:valAx>
        <c:axId val="52214850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Lift Chart @.5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Sheet1!$H$8:$H$27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Sheet1!$J$8:$J$27</c:f>
              <c:numCache>
                <c:formatCode>_(* #,##0.0_);_(* \(#,##0.0\);_(* "-"??_);_(@_)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1.7777777777777779</c:v>
                </c:pt>
                <c:pt idx="9">
                  <c:v>1.8</c:v>
                </c:pt>
                <c:pt idx="10">
                  <c:v>1.6363636363636362</c:v>
                </c:pt>
                <c:pt idx="11">
                  <c:v>1.6666666666666667</c:v>
                </c:pt>
                <c:pt idx="12">
                  <c:v>1.5384615384615383</c:v>
                </c:pt>
                <c:pt idx="13">
                  <c:v>1.4285714285714286</c:v>
                </c:pt>
                <c:pt idx="14">
                  <c:v>1.3333333333333333</c:v>
                </c:pt>
                <c:pt idx="15">
                  <c:v>1.25</c:v>
                </c:pt>
                <c:pt idx="16">
                  <c:v>1.1764705882352942</c:v>
                </c:pt>
                <c:pt idx="17">
                  <c:v>1.1111111111111112</c:v>
                </c:pt>
                <c:pt idx="18">
                  <c:v>1.0526315789473684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5-4D03-8527-DE658E45BB57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Sheet1!$H$8:$H$27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9B5-4D03-8527-DE658E45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42088"/>
        <c:axId val="584875768"/>
      </c:scatterChart>
      <c:valAx>
        <c:axId val="528442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test instances (decreasing by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75768"/>
        <c:crosses val="autoZero"/>
        <c:crossBetween val="midCat"/>
      </c:valAx>
      <c:valAx>
        <c:axId val="5848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4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Cumulative Response @.5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 @.5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Sheet1!$H$8:$H$27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Sheet1!$I$8:$I$27</c:f>
              <c:numCache>
                <c:formatCode>0%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5-4D33-AA34-BD4293595B68}"/>
            </c:ext>
          </c:extLst>
        </c:ser>
        <c:ser>
          <c:idx val="1"/>
          <c:order val="1"/>
          <c:tx>
            <c:v>Baseline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Sheet1!$H$8:$H$27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Sheet1!$H$8:$H$27</c:f>
              <c:numCache>
                <c:formatCode>0%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A5-4D33-AA34-BD4293595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68440"/>
        <c:axId val="520669424"/>
      </c:scatterChart>
      <c:valAx>
        <c:axId val="52066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test instances (decreasing by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9424"/>
        <c:crosses val="autoZero"/>
        <c:crossBetween val="midCat"/>
      </c:valAx>
      <c:valAx>
        <c:axId val="520669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Positives Targeted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Sheet1!$C$67:$C$77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0.3</c:v>
                </c:pt>
                <c:pt idx="10">
                  <c:v>0</c:v>
                </c:pt>
              </c:numCache>
            </c:numRef>
          </c:xVal>
          <c:yVal>
            <c:numRef>
              <c:f>Sheet1!$E$67:$E$77</c:f>
              <c:numCache>
                <c:formatCode>0.00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0.52631578947368418</c:v>
                </c:pt>
                <c:pt idx="3">
                  <c:v>0.66666666666666663</c:v>
                </c:pt>
                <c:pt idx="4">
                  <c:v>0.76923076923076927</c:v>
                </c:pt>
                <c:pt idx="5">
                  <c:v>0.81818181818181823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A-4ADE-B608-33B5484D7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09048"/>
        <c:axId val="538109704"/>
      </c:scatterChart>
      <c:valAx>
        <c:axId val="538109048"/>
        <c:scaling>
          <c:orientation val="minMax"/>
          <c:max val="1.01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TPR, Recall, 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09704"/>
        <c:crosses val="autoZero"/>
        <c:crossBetween val="midCat"/>
      </c:valAx>
      <c:valAx>
        <c:axId val="53810970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0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 Plot  of Predicted Probabilities for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Sheet1!$C$46</c:f>
              <c:strCache>
                <c:ptCount val="1"/>
                <c:pt idx="0">
                  <c:v>Class A (0)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Sheet1!$B$47:$B$57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Sheet1!$C$47:$C$57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C-451C-9CCE-63C02F9673DF}"/>
            </c:ext>
          </c:extLst>
        </c:ser>
        <c:ser>
          <c:idx val="1"/>
          <c:order val="1"/>
          <c:tx>
            <c:strRef>
              <c:f>Sheet1!$D$46</c:f>
              <c:strCache>
                <c:ptCount val="1"/>
                <c:pt idx="0">
                  <c:v>Class B (1)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Sheet1!$B$47:$B$57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Sheet1!$D$47:$D$57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C-451C-9CCE-63C02F96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51624"/>
        <c:axId val="530753264"/>
      </c:barChart>
      <c:scatterChart>
        <c:scatterStyle val="smoothMarker"/>
        <c:varyColors val="0"/>
        <c:ser>
          <c:idx val="2"/>
          <c:order val="2"/>
          <c:tx>
            <c:v>Threshold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(Sheet1!$F$58,Sheet1!$F$58)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4</c:v>
              </c:pt>
              <c:pt idx="1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C11C-451C-9CCE-63C02F96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51624"/>
        <c:axId val="530753264"/>
      </c:scatterChart>
      <c:catAx>
        <c:axId val="53075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3264"/>
        <c:crosses val="autoZero"/>
        <c:auto val="1"/>
        <c:lblAlgn val="ctr"/>
        <c:lblOffset val="100"/>
        <c:noMultiLvlLbl val="0"/>
      </c:catAx>
      <c:valAx>
        <c:axId val="5307532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16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Decile Gain</a:t>
            </a:r>
            <a:r>
              <a:rPr lang="en-US" baseline="0"/>
              <a:t> (Cumulative Response)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Sheet1!$G$101:$G$110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4-404D-BA25-BBBF7586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37048"/>
        <c:axId val="497640000"/>
      </c:scatterChart>
      <c:valAx>
        <c:axId val="49763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40000"/>
        <c:crosses val="autoZero"/>
        <c:crossBetween val="midCat"/>
      </c:valAx>
      <c:valAx>
        <c:axId val="4976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3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Decile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Sheet1!$H$101:$H$110</c:f>
              <c:numCache>
                <c:formatCode>0.00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2.0000000000000004</c:v>
                </c:pt>
                <c:pt idx="3">
                  <c:v>2</c:v>
                </c:pt>
                <c:pt idx="4">
                  <c:v>1.8</c:v>
                </c:pt>
                <c:pt idx="5">
                  <c:v>1.6666666666666667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6-4AF8-B293-547C8B89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04216"/>
        <c:axId val="568706840"/>
      </c:scatterChart>
      <c:valAx>
        <c:axId val="56870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06840"/>
        <c:crosses val="autoZero"/>
        <c:crossBetween val="midCat"/>
      </c:valAx>
      <c:valAx>
        <c:axId val="5687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0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Opportunity to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Sheet1!$C$131:$C$150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Sheet1!$F$131:$F$150</c:f>
              <c:numCache>
                <c:formatCode>0.0</c:formatCode>
                <c:ptCount val="20"/>
                <c:pt idx="0">
                  <c:v>1.7062406891798301</c:v>
                </c:pt>
                <c:pt idx="1">
                  <c:v>1.6521922808906253</c:v>
                </c:pt>
                <c:pt idx="2">
                  <c:v>1.5846317705291195</c:v>
                </c:pt>
                <c:pt idx="3">
                  <c:v>0.8482222075887057</c:v>
                </c:pt>
                <c:pt idx="4">
                  <c:v>0.7806616972271998</c:v>
                </c:pt>
                <c:pt idx="5">
                  <c:v>0.59824831925113409</c:v>
                </c:pt>
                <c:pt idx="6">
                  <c:v>0.35503048194971298</c:v>
                </c:pt>
                <c:pt idx="7">
                  <c:v>0.21990946122670124</c:v>
                </c:pt>
                <c:pt idx="8">
                  <c:v>3.7496083250635442E-2</c:v>
                </c:pt>
                <c:pt idx="9">
                  <c:v>1.7227930142183687E-2</c:v>
                </c:pt>
                <c:pt idx="10">
                  <c:v>-3.0064427110870411E-2</c:v>
                </c:pt>
                <c:pt idx="11">
                  <c:v>-7.0600733327773932E-2</c:v>
                </c:pt>
                <c:pt idx="12">
                  <c:v>-0.2800383154484421</c:v>
                </c:pt>
                <c:pt idx="13">
                  <c:v>-0.5435243058583149</c:v>
                </c:pt>
                <c:pt idx="14">
                  <c:v>-0.59757271414751956</c:v>
                </c:pt>
                <c:pt idx="15">
                  <c:v>-0.78674214315973601</c:v>
                </c:pt>
                <c:pt idx="16">
                  <c:v>-1.1583249501480182</c:v>
                </c:pt>
                <c:pt idx="17">
                  <c:v>-1.374518583304837</c:v>
                </c:pt>
                <c:pt idx="18">
                  <c:v>-1.374518583304837</c:v>
                </c:pt>
                <c:pt idx="19">
                  <c:v>-1.583956165425505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5-4A2F-9172-0619D2A5E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456288"/>
        <c:axId val="497448088"/>
      </c:barChart>
      <c:catAx>
        <c:axId val="497456288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8088"/>
        <c:crosses val="autoZero"/>
        <c:auto val="1"/>
        <c:lblAlgn val="ctr"/>
        <c:lblOffset val="100"/>
        <c:noMultiLvlLbl val="0"/>
      </c:catAx>
      <c:valAx>
        <c:axId val="4974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5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389174</xdr:colOff>
      <xdr:row>63</xdr:row>
      <xdr:rowOff>184337</xdr:rowOff>
    </xdr:from>
    <xdr:to>
      <xdr:col>14</xdr:col>
      <xdr:colOff>536812</xdr:colOff>
      <xdr:row>83</xdr:row>
      <xdr:rowOff>44824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7D4138-671F-47FD-B110-54DC372AB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257862</xdr:colOff>
      <xdr:row>27</xdr:row>
      <xdr:rowOff>157290</xdr:rowOff>
    </xdr:from>
    <xdr:to>
      <xdr:col>16</xdr:col>
      <xdr:colOff>57179</xdr:colOff>
      <xdr:row>42</xdr:row>
      <xdr:rowOff>110531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EA9EB7-1395-49DD-BBB0-3389E7AB1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444005</xdr:colOff>
      <xdr:row>27</xdr:row>
      <xdr:rowOff>131465</xdr:rowOff>
    </xdr:from>
    <xdr:to>
      <xdr:col>9</xdr:col>
      <xdr:colOff>146186</xdr:colOff>
      <xdr:row>42</xdr:row>
      <xdr:rowOff>109758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A22058-2B60-4870-8D16-86E154719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167781</xdr:colOff>
      <xdr:row>63</xdr:row>
      <xdr:rowOff>186933</xdr:rowOff>
    </xdr:from>
    <xdr:to>
      <xdr:col>9</xdr:col>
      <xdr:colOff>253506</xdr:colOff>
      <xdr:row>83</xdr:row>
      <xdr:rowOff>28371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EB0E3F-9459-4AF8-80AA-F8F85244D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130980</xdr:colOff>
      <xdr:row>44</xdr:row>
      <xdr:rowOff>78236</xdr:rowOff>
    </xdr:from>
    <xdr:to>
      <xdr:col>10</xdr:col>
      <xdr:colOff>1176387</xdr:colOff>
      <xdr:row>62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73115-FA8A-4F35-A290-0AE93AF94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649940</xdr:colOff>
      <xdr:row>111</xdr:row>
      <xdr:rowOff>40342</xdr:rowOff>
    </xdr:from>
    <xdr:to>
      <xdr:col>8</xdr:col>
      <xdr:colOff>705970</xdr:colOff>
      <xdr:row>125</xdr:row>
      <xdr:rowOff>116542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AAE385-5C82-40BA-AB6A-7E90F9417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851648</xdr:colOff>
      <xdr:row>111</xdr:row>
      <xdr:rowOff>107577</xdr:rowOff>
    </xdr:from>
    <xdr:to>
      <xdr:col>12</xdr:col>
      <xdr:colOff>414618</xdr:colOff>
      <xdr:row>125</xdr:row>
      <xdr:rowOff>183777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6EFEFF-A1E2-46F3-A1B4-E1B06C9B7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896469</xdr:colOff>
      <xdr:row>130</xdr:row>
      <xdr:rowOff>174811</xdr:rowOff>
    </xdr:from>
    <xdr:to>
      <xdr:col>10</xdr:col>
      <xdr:colOff>571500</xdr:colOff>
      <xdr:row>151</xdr:row>
      <xdr:rowOff>112058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C0856B-C338-47A2-AFA9-7E6A0EFCC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05A83B-279F-41BF-9E8E-D1178423B126}" name="Table4" displayName="Table4" ref="B7:M27" totalsRowShown="0" headerRowDxfId="22" dataDxfId="21" tableBorderDxfId="20">
  <autoFilter ref="B7:M27" xr:uid="{4F4E79D9-30AF-49E7-829E-AC70ED4382CA}"/>
  <tableColumns count="12">
    <tableColumn id="1" xr3:uid="{499ACC8F-4E16-468D-B62B-BD3B5EDE17C6}" name="Data Point" dataDxfId="19"/>
    <tableColumn id="2" xr3:uid="{2E090211-5CBC-41A9-9E60-FFC021EA1614}" name="Class" dataDxfId="18"/>
    <tableColumn id="3" xr3:uid="{36A30979-F74B-4BE5-B97D-DDB603A8C348}" name="P(X)" dataDxfId="17"/>
    <tableColumn id="4" xr3:uid="{B32EB264-A566-463D-BC15-201AAEEE35F4}" name="Decision output @threshold" dataDxfId="16">
      <calculatedColumnFormula>IF(D8&gt;=C33,1,0)</calculatedColumnFormula>
    </tableColumn>
    <tableColumn id="5" xr3:uid="{913510B8-B257-4D05-97DD-E708A177B2D4}" name="Actual" dataDxfId="15"/>
    <tableColumn id="6" xr3:uid="{F63CB19B-DBEF-46E8-BCE5-C6A4CBA2C464}" name="Roll positive prediction (1)" dataDxfId="14">
      <calculatedColumnFormula>SUM($F$8:F8)</calculatedColumnFormula>
    </tableColumn>
    <tableColumn id="7" xr3:uid="{0E5F79C7-F6B9-4E0B-969C-3780206F19FD}" name="Roll Percent Total" dataDxfId="13" dataCellStyle="Percent">
      <calculatedColumnFormula>COUNT($F$8:F8)/COUNT($F$8:$F$27)</calculatedColumnFormula>
    </tableColumn>
    <tableColumn id="8" xr3:uid="{497EB5A3-15A8-47E8-AA43-8B16A44D9C9F}" name="Roll % positive targets" dataDxfId="12" dataCellStyle="Percent">
      <calculatedColumnFormula>G8/SUM($F$8:$F$27)</calculatedColumnFormula>
    </tableColumn>
    <tableColumn id="9" xr3:uid="{B40D6380-D741-49A3-89E0-6FFE0F114618}" name="Lift" dataDxfId="11" dataCellStyle="Comma">
      <calculatedColumnFormula>I8/H8</calculatedColumnFormula>
    </tableColumn>
    <tableColumn id="10" xr3:uid="{6618864B-7F76-438C-B8AE-A108959A60F3}" name="TRUE POSITIVES" dataDxfId="10">
      <calculatedColumnFormula>IF(E8=1,IF(F8=1,1,0),0)</calculatedColumnFormula>
    </tableColumn>
    <tableColumn id="11" xr3:uid="{E0A9A70C-A6BB-4FB1-9733-A34DCB8C9CA2}" name="FALSE POSITIVES" dataDxfId="9">
      <calculatedColumnFormula>IF(E8=1,IF(F8=0,1,0),0)</calculatedColumnFormula>
    </tableColumn>
    <tableColumn id="12" xr3:uid="{0363E5BE-E092-4155-8660-D462D09207C3}" name="Correct" dataDxfId="8">
      <calculatedColumnFormula>IF(E8=F8,1,0)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284DE4-4A05-4E69-AA36-A7247F1C86C3}" name="Table5" displayName="Table5" ref="B46:F58" totalsRowCount="1">
  <autoFilter ref="B46:F57" xr:uid="{14440106-422C-4072-BFAD-4B8A23BB931D}"/>
  <tableColumns count="5">
    <tableColumn id="1" xr3:uid="{8957CC22-C9D4-4204-A8D1-4E4FBE75B2DF}" name="Freq. Bin P(X)"/>
    <tableColumn id="2" xr3:uid="{D5BE5D22-8595-4F7E-A8A7-499A45BDEAA5}" name="Class A (0)">
      <calculatedColumnFormula>COUNTIFS(Table4[P(X)],"&gt;="&amp;$B47,Table4[P(X)],"&lt;"&amp;$B48,Table4[Class],"=Class A")</calculatedColumnFormula>
    </tableColumn>
    <tableColumn id="3" xr3:uid="{677BA82F-75A2-4731-A220-4E46DEDAA0F2}" name="Class B (1)">
      <calculatedColumnFormula>COUNTIFS(Table4[P(X)],"&gt;="&amp;$B47,Table4[P(X)],"&lt;"&amp;$B48,Table4[Class],"=Class B")</calculatedColumnFormula>
    </tableColumn>
    <tableColumn id="4" xr3:uid="{3D1D962A-ACFE-4D76-B94E-1170EE2383DE}" name="Total">
      <calculatedColumnFormula>SUM(C47:D47)</calculatedColumnFormula>
    </tableColumn>
    <tableColumn id="5" xr3:uid="{214F381F-5935-4D87-99F4-1A0F90A96F45}" name="Threshold line" totalsRowFunction="custom">
      <calculatedColumnFormula>IF(AND($C$33&gt;=Table5[[#This Row],[Freq. Bin P(X)]],$C$33&lt;B48),ROW(A1:A11))</calculatedColumnFormula>
      <totalsRowFormula>MAX(Table5[Threshold line])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09F419-C3AE-4A76-97B8-A2A531D1EE2F}" name="Table6" displayName="Table6" ref="B66:F77" totalsRowShown="0" headerRowDxfId="7" headerRowBorderDxfId="6" tableBorderDxfId="5">
  <autoFilter ref="B66:F77" xr:uid="{4FC1A3F0-CE3C-41DB-B4DF-3DFA1EB8D539}"/>
  <tableColumns count="5">
    <tableColumn id="1" xr3:uid="{3F74965C-FA7B-4BE4-82D6-171F4627ABBB}" name="At Threshold = " dataDxfId="4"/>
    <tableColumn id="2" xr3:uid="{346AA21F-DF73-4BE1-8E1F-C978A7737E97}" name="True Positive Rate" dataDxfId="3"/>
    <tableColumn id="3" xr3:uid="{48CF1A51-A9BB-486F-AB7C-444427D968AC}" name="False Positive Rate" dataDxfId="2"/>
    <tableColumn id="4" xr3:uid="{27CD602F-BDAA-47A6-9A2D-659E5D67F0FE}" name="Precision" dataDxfId="1"/>
    <tableColumn id="5" xr3:uid="{B4B3F4BF-BC29-49A6-A129-95E9391E3948}" name="Accurac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F5CC-C5F3-428A-BC86-6A41DD08648D}">
  <dimension ref="B2:M150"/>
  <sheetViews>
    <sheetView showGridLines="0" tabSelected="1" zoomScale="85" zoomScaleNormal="85" workbookViewId="0">
      <selection activeCell="P11" sqref="P11"/>
    </sheetView>
  </sheetViews>
  <sheetFormatPr defaultRowHeight="15" x14ac:dyDescent="0.25"/>
  <cols>
    <col min="2" max="2" width="18" customWidth="1"/>
    <col min="3" max="3" width="19.5703125" bestFit="1" customWidth="1"/>
    <col min="4" max="4" width="28" customWidth="1"/>
    <col min="5" max="5" width="28.7109375" bestFit="1" customWidth="1"/>
    <col min="6" max="6" width="18.42578125" bestFit="1" customWidth="1"/>
    <col min="7" max="7" width="26.5703125" customWidth="1"/>
    <col min="8" max="9" width="22.7109375" customWidth="1"/>
    <col min="10" max="10" width="17.140625" customWidth="1"/>
    <col min="11" max="12" width="17.7109375" customWidth="1"/>
    <col min="13" max="13" width="9.5703125" customWidth="1"/>
  </cols>
  <sheetData>
    <row r="2" spans="2:13" x14ac:dyDescent="0.25">
      <c r="B2" s="35" t="s">
        <v>33</v>
      </c>
      <c r="C2" s="35"/>
    </row>
    <row r="3" spans="2:13" x14ac:dyDescent="0.25">
      <c r="B3" s="24" t="s">
        <v>8</v>
      </c>
      <c r="C3" s="24">
        <v>10</v>
      </c>
    </row>
    <row r="4" spans="2:13" x14ac:dyDescent="0.25">
      <c r="B4" s="25" t="s">
        <v>9</v>
      </c>
      <c r="C4" s="4">
        <v>10</v>
      </c>
    </row>
    <row r="5" spans="2:13" x14ac:dyDescent="0.25">
      <c r="B5" s="26" t="s">
        <v>28</v>
      </c>
      <c r="C5" s="26">
        <v>20</v>
      </c>
    </row>
    <row r="7" spans="2:13" x14ac:dyDescent="0.25">
      <c r="B7" s="13" t="s">
        <v>21</v>
      </c>
      <c r="C7" s="13" t="s">
        <v>27</v>
      </c>
      <c r="D7" s="20" t="s">
        <v>13</v>
      </c>
      <c r="E7" s="21" t="s">
        <v>22</v>
      </c>
      <c r="F7" s="13" t="s">
        <v>14</v>
      </c>
      <c r="G7" s="13" t="s">
        <v>23</v>
      </c>
      <c r="H7" s="13" t="s">
        <v>24</v>
      </c>
      <c r="I7" s="13" t="s">
        <v>25</v>
      </c>
      <c r="J7" s="13" t="s">
        <v>17</v>
      </c>
      <c r="K7" s="13" t="s">
        <v>1</v>
      </c>
      <c r="L7" s="13" t="s">
        <v>4</v>
      </c>
      <c r="M7" s="13" t="s">
        <v>6</v>
      </c>
    </row>
    <row r="8" spans="2:13" x14ac:dyDescent="0.25">
      <c r="B8" s="7">
        <v>1</v>
      </c>
      <c r="C8" s="7" t="s">
        <v>9</v>
      </c>
      <c r="D8" s="7">
        <v>0.9</v>
      </c>
      <c r="E8" s="22">
        <f t="shared" ref="E8:E27" si="0">IF(D8&gt;=$C$33,1,0)</f>
        <v>1</v>
      </c>
      <c r="F8" s="7">
        <v>1</v>
      </c>
      <c r="G8" s="7">
        <f>SUM($F$8:F8)</f>
        <v>1</v>
      </c>
      <c r="H8" s="8">
        <f>COUNT($F$8:F8)/COUNT($F$8:$F$27)</f>
        <v>0.05</v>
      </c>
      <c r="I8" s="8">
        <f>G8/SUM($F$8:$F$27)</f>
        <v>0.1</v>
      </c>
      <c r="J8" s="9">
        <f>I8/H8</f>
        <v>2</v>
      </c>
      <c r="K8" s="7">
        <f>IF(E8=1,IF(F8=1,1,0),0)</f>
        <v>1</v>
      </c>
      <c r="L8" s="7">
        <f>IF(E8=1,IF(F8=0,1,0),0)</f>
        <v>0</v>
      </c>
      <c r="M8" s="7">
        <f>IF(E8=F8,1,0)</f>
        <v>1</v>
      </c>
    </row>
    <row r="9" spans="2:13" x14ac:dyDescent="0.25">
      <c r="B9" s="10">
        <v>2</v>
      </c>
      <c r="C9" s="10" t="s">
        <v>9</v>
      </c>
      <c r="D9" s="10">
        <v>0.9</v>
      </c>
      <c r="E9" s="22">
        <f t="shared" si="0"/>
        <v>1</v>
      </c>
      <c r="F9" s="10">
        <v>1</v>
      </c>
      <c r="G9" s="10">
        <f>SUM($F$8:F9)</f>
        <v>2</v>
      </c>
      <c r="H9" s="11">
        <f>COUNT($F$8:F9)/COUNT($F$8:$F$27)</f>
        <v>0.1</v>
      </c>
      <c r="I9" s="11">
        <f t="shared" ref="I9:I27" si="1">G9/SUM($F$8:$F$27)</f>
        <v>0.2</v>
      </c>
      <c r="J9" s="12">
        <f t="shared" ref="J9:J27" si="2">I9/H9</f>
        <v>2</v>
      </c>
      <c r="K9" s="10">
        <f t="shared" ref="K9:K27" si="3">IF(E9=1,IF(F9=1,1,0),0)</f>
        <v>1</v>
      </c>
      <c r="L9" s="10">
        <f t="shared" ref="L9:L27" si="4">IF(E9=1,IF(F9=0,1,0),0)</f>
        <v>0</v>
      </c>
      <c r="M9" s="10">
        <f t="shared" ref="M9:M27" si="5">IF(E9=F9,1,0)</f>
        <v>1</v>
      </c>
    </row>
    <row r="10" spans="2:13" x14ac:dyDescent="0.25">
      <c r="B10" s="7">
        <v>3</v>
      </c>
      <c r="C10" s="7" t="s">
        <v>9</v>
      </c>
      <c r="D10" s="7">
        <v>0.9</v>
      </c>
      <c r="E10" s="22">
        <f t="shared" si="0"/>
        <v>1</v>
      </c>
      <c r="F10" s="7">
        <v>1</v>
      </c>
      <c r="G10" s="7">
        <f>SUM($F$8:F10)</f>
        <v>3</v>
      </c>
      <c r="H10" s="8">
        <f>COUNT($F$8:F10)/COUNT($F$8:$F$27)</f>
        <v>0.15</v>
      </c>
      <c r="I10" s="8">
        <f t="shared" si="1"/>
        <v>0.3</v>
      </c>
      <c r="J10" s="9">
        <f t="shared" si="2"/>
        <v>2</v>
      </c>
      <c r="K10" s="7">
        <f t="shared" si="3"/>
        <v>1</v>
      </c>
      <c r="L10" s="7">
        <f t="shared" si="4"/>
        <v>0</v>
      </c>
      <c r="M10" s="7">
        <f t="shared" si="5"/>
        <v>1</v>
      </c>
    </row>
    <row r="11" spans="2:13" x14ac:dyDescent="0.25">
      <c r="B11" s="10">
        <v>4</v>
      </c>
      <c r="C11" s="10" t="s">
        <v>9</v>
      </c>
      <c r="D11" s="10">
        <v>0.8</v>
      </c>
      <c r="E11" s="22">
        <f t="shared" si="0"/>
        <v>1</v>
      </c>
      <c r="F11" s="10">
        <v>1</v>
      </c>
      <c r="G11" s="10">
        <f>SUM($F$8:F11)</f>
        <v>4</v>
      </c>
      <c r="H11" s="11">
        <f>COUNT($F$8:F11)/COUNT($F$8:$F$27)</f>
        <v>0.2</v>
      </c>
      <c r="I11" s="11">
        <f t="shared" si="1"/>
        <v>0.4</v>
      </c>
      <c r="J11" s="12">
        <f t="shared" si="2"/>
        <v>2</v>
      </c>
      <c r="K11" s="10">
        <f t="shared" si="3"/>
        <v>1</v>
      </c>
      <c r="L11" s="10">
        <f t="shared" si="4"/>
        <v>0</v>
      </c>
      <c r="M11" s="10">
        <f t="shared" si="5"/>
        <v>1</v>
      </c>
    </row>
    <row r="12" spans="2:13" x14ac:dyDescent="0.25">
      <c r="B12" s="7">
        <v>5</v>
      </c>
      <c r="C12" s="7" t="s">
        <v>9</v>
      </c>
      <c r="D12" s="7">
        <v>0.75</v>
      </c>
      <c r="E12" s="22">
        <f t="shared" si="0"/>
        <v>1</v>
      </c>
      <c r="F12" s="7">
        <v>1</v>
      </c>
      <c r="G12" s="7">
        <f>SUM($F$8:F12)</f>
        <v>5</v>
      </c>
      <c r="H12" s="8">
        <f>COUNT($F$8:F12)/COUNT($F$8:$F$27)</f>
        <v>0.25</v>
      </c>
      <c r="I12" s="8">
        <f t="shared" si="1"/>
        <v>0.5</v>
      </c>
      <c r="J12" s="9">
        <f t="shared" si="2"/>
        <v>2</v>
      </c>
      <c r="K12" s="7">
        <f t="shared" si="3"/>
        <v>1</v>
      </c>
      <c r="L12" s="7">
        <f t="shared" si="4"/>
        <v>0</v>
      </c>
      <c r="M12" s="7">
        <f t="shared" si="5"/>
        <v>1</v>
      </c>
    </row>
    <row r="13" spans="2:13" x14ac:dyDescent="0.25">
      <c r="B13" s="10">
        <v>6</v>
      </c>
      <c r="C13" s="10" t="s">
        <v>9</v>
      </c>
      <c r="D13" s="10">
        <v>0.75</v>
      </c>
      <c r="E13" s="22">
        <f t="shared" si="0"/>
        <v>1</v>
      </c>
      <c r="F13" s="10">
        <v>1</v>
      </c>
      <c r="G13" s="10">
        <f>SUM($F$8:F13)</f>
        <v>6</v>
      </c>
      <c r="H13" s="11">
        <f>COUNT($F$8:F13)/COUNT($F$8:$F$27)</f>
        <v>0.3</v>
      </c>
      <c r="I13" s="11">
        <f t="shared" si="1"/>
        <v>0.6</v>
      </c>
      <c r="J13" s="12">
        <f t="shared" si="2"/>
        <v>2</v>
      </c>
      <c r="K13" s="10">
        <f t="shared" si="3"/>
        <v>1</v>
      </c>
      <c r="L13" s="10">
        <f t="shared" si="4"/>
        <v>0</v>
      </c>
      <c r="M13" s="10">
        <f t="shared" si="5"/>
        <v>1</v>
      </c>
    </row>
    <row r="14" spans="2:13" x14ac:dyDescent="0.25">
      <c r="B14" s="7">
        <v>7</v>
      </c>
      <c r="C14" s="7" t="s">
        <v>9</v>
      </c>
      <c r="D14" s="7">
        <v>0.6</v>
      </c>
      <c r="E14" s="22">
        <f t="shared" si="0"/>
        <v>1</v>
      </c>
      <c r="F14" s="7">
        <v>1</v>
      </c>
      <c r="G14" s="7">
        <f>SUM($F$8:F14)</f>
        <v>7</v>
      </c>
      <c r="H14" s="8">
        <f>COUNT($F$8:F14)/COUNT($F$8:$F$27)</f>
        <v>0.35</v>
      </c>
      <c r="I14" s="8">
        <f t="shared" si="1"/>
        <v>0.7</v>
      </c>
      <c r="J14" s="9">
        <f t="shared" si="2"/>
        <v>2</v>
      </c>
      <c r="K14" s="7">
        <f t="shared" si="3"/>
        <v>1</v>
      </c>
      <c r="L14" s="7">
        <f t="shared" si="4"/>
        <v>0</v>
      </c>
      <c r="M14" s="7">
        <f t="shared" si="5"/>
        <v>1</v>
      </c>
    </row>
    <row r="15" spans="2:13" x14ac:dyDescent="0.25">
      <c r="B15" s="10">
        <v>8</v>
      </c>
      <c r="C15" s="10" t="s">
        <v>9</v>
      </c>
      <c r="D15" s="10">
        <v>0.6</v>
      </c>
      <c r="E15" s="22">
        <f t="shared" si="0"/>
        <v>1</v>
      </c>
      <c r="F15" s="10">
        <v>1</v>
      </c>
      <c r="G15" s="10">
        <f>SUM($F$8:F15)</f>
        <v>8</v>
      </c>
      <c r="H15" s="11">
        <f>COUNT($F$8:F15)/COUNT($F$8:$F$27)</f>
        <v>0.4</v>
      </c>
      <c r="I15" s="11">
        <f t="shared" si="1"/>
        <v>0.8</v>
      </c>
      <c r="J15" s="12">
        <f t="shared" si="2"/>
        <v>2</v>
      </c>
      <c r="K15" s="10">
        <f t="shared" si="3"/>
        <v>1</v>
      </c>
      <c r="L15" s="10">
        <f t="shared" si="4"/>
        <v>0</v>
      </c>
      <c r="M15" s="10">
        <f t="shared" si="5"/>
        <v>1</v>
      </c>
    </row>
    <row r="16" spans="2:13" x14ac:dyDescent="0.25">
      <c r="B16" s="7">
        <v>9</v>
      </c>
      <c r="C16" s="7" t="s">
        <v>8</v>
      </c>
      <c r="D16" s="7">
        <v>0.6</v>
      </c>
      <c r="E16" s="22">
        <f t="shared" si="0"/>
        <v>1</v>
      </c>
      <c r="F16" s="7">
        <v>0</v>
      </c>
      <c r="G16" s="7">
        <f>SUM($F$8:F16)</f>
        <v>8</v>
      </c>
      <c r="H16" s="8">
        <f>COUNT($F$8:F16)/COUNT($F$8:$F$27)</f>
        <v>0.45</v>
      </c>
      <c r="I16" s="8">
        <f t="shared" si="1"/>
        <v>0.8</v>
      </c>
      <c r="J16" s="9">
        <f t="shared" si="2"/>
        <v>1.7777777777777779</v>
      </c>
      <c r="K16" s="7">
        <f t="shared" si="3"/>
        <v>0</v>
      </c>
      <c r="L16" s="7">
        <f t="shared" si="4"/>
        <v>1</v>
      </c>
      <c r="M16" s="7">
        <f t="shared" si="5"/>
        <v>0</v>
      </c>
    </row>
    <row r="17" spans="2:13" x14ac:dyDescent="0.25">
      <c r="B17" s="10">
        <v>10</v>
      </c>
      <c r="C17" s="10" t="s">
        <v>9</v>
      </c>
      <c r="D17" s="10">
        <v>0.5</v>
      </c>
      <c r="E17" s="22">
        <f t="shared" si="0"/>
        <v>1</v>
      </c>
      <c r="F17" s="10">
        <v>1</v>
      </c>
      <c r="G17" s="10">
        <f>SUM($F$8:F17)</f>
        <v>9</v>
      </c>
      <c r="H17" s="11">
        <f>COUNT($F$8:F17)/COUNT($F$8:$F$27)</f>
        <v>0.5</v>
      </c>
      <c r="I17" s="11">
        <f t="shared" si="1"/>
        <v>0.9</v>
      </c>
      <c r="J17" s="12">
        <f t="shared" si="2"/>
        <v>1.8</v>
      </c>
      <c r="K17" s="10">
        <f t="shared" si="3"/>
        <v>1</v>
      </c>
      <c r="L17" s="10">
        <f t="shared" si="4"/>
        <v>0</v>
      </c>
      <c r="M17" s="10">
        <f t="shared" si="5"/>
        <v>1</v>
      </c>
    </row>
    <row r="18" spans="2:13" x14ac:dyDescent="0.25">
      <c r="B18" s="7">
        <v>11</v>
      </c>
      <c r="C18" s="7" t="s">
        <v>8</v>
      </c>
      <c r="D18" s="7">
        <v>0.5</v>
      </c>
      <c r="E18" s="22">
        <f t="shared" si="0"/>
        <v>1</v>
      </c>
      <c r="F18" s="7">
        <v>0</v>
      </c>
      <c r="G18" s="7">
        <f>SUM($F$8:F18)</f>
        <v>9</v>
      </c>
      <c r="H18" s="8">
        <f>COUNT($F$8:F18)/COUNT($F$8:$F$27)</f>
        <v>0.55000000000000004</v>
      </c>
      <c r="I18" s="8">
        <f t="shared" si="1"/>
        <v>0.9</v>
      </c>
      <c r="J18" s="9">
        <f t="shared" si="2"/>
        <v>1.6363636363636362</v>
      </c>
      <c r="K18" s="7">
        <f t="shared" si="3"/>
        <v>0</v>
      </c>
      <c r="L18" s="7">
        <f t="shared" si="4"/>
        <v>1</v>
      </c>
      <c r="M18" s="7">
        <f t="shared" si="5"/>
        <v>0</v>
      </c>
    </row>
    <row r="19" spans="2:13" x14ac:dyDescent="0.25">
      <c r="B19" s="10">
        <v>12</v>
      </c>
      <c r="C19" s="10" t="s">
        <v>9</v>
      </c>
      <c r="D19" s="10">
        <v>0.45</v>
      </c>
      <c r="E19" s="22">
        <f t="shared" si="0"/>
        <v>0</v>
      </c>
      <c r="F19" s="10">
        <v>1</v>
      </c>
      <c r="G19" s="10">
        <f>SUM($F$8:F19)</f>
        <v>10</v>
      </c>
      <c r="H19" s="11">
        <f>COUNT($F$8:F19)/COUNT($F$8:$F$27)</f>
        <v>0.6</v>
      </c>
      <c r="I19" s="11">
        <f t="shared" si="1"/>
        <v>1</v>
      </c>
      <c r="J19" s="12">
        <f t="shared" si="2"/>
        <v>1.6666666666666667</v>
      </c>
      <c r="K19" s="10">
        <f t="shared" si="3"/>
        <v>0</v>
      </c>
      <c r="L19" s="10">
        <f t="shared" si="4"/>
        <v>0</v>
      </c>
      <c r="M19" s="10">
        <f t="shared" si="5"/>
        <v>0</v>
      </c>
    </row>
    <row r="20" spans="2:13" x14ac:dyDescent="0.25">
      <c r="B20" s="7">
        <v>13</v>
      </c>
      <c r="C20" s="7" t="s">
        <v>8</v>
      </c>
      <c r="D20" s="7">
        <v>0.4</v>
      </c>
      <c r="E20" s="22">
        <f t="shared" si="0"/>
        <v>0</v>
      </c>
      <c r="F20" s="7">
        <v>0</v>
      </c>
      <c r="G20" s="7">
        <f>SUM($F$8:F20)</f>
        <v>10</v>
      </c>
      <c r="H20" s="8">
        <f>COUNT($F$8:F20)/COUNT($F$8:$F$27)</f>
        <v>0.65</v>
      </c>
      <c r="I20" s="8">
        <f t="shared" si="1"/>
        <v>1</v>
      </c>
      <c r="J20" s="9">
        <f t="shared" si="2"/>
        <v>1.5384615384615383</v>
      </c>
      <c r="K20" s="7">
        <f t="shared" si="3"/>
        <v>0</v>
      </c>
      <c r="L20" s="7">
        <f t="shared" si="4"/>
        <v>0</v>
      </c>
      <c r="M20" s="7">
        <f t="shared" si="5"/>
        <v>1</v>
      </c>
    </row>
    <row r="21" spans="2:13" x14ac:dyDescent="0.25">
      <c r="B21" s="10">
        <v>14</v>
      </c>
      <c r="C21" s="10" t="s">
        <v>8</v>
      </c>
      <c r="D21" s="10">
        <v>0.3</v>
      </c>
      <c r="E21" s="22">
        <f t="shared" si="0"/>
        <v>0</v>
      </c>
      <c r="F21" s="10">
        <v>0</v>
      </c>
      <c r="G21" s="10">
        <f>SUM($F$8:F21)</f>
        <v>10</v>
      </c>
      <c r="H21" s="11">
        <f>COUNT($F$8:F21)/COUNT($F$8:$F$27)</f>
        <v>0.7</v>
      </c>
      <c r="I21" s="11">
        <f t="shared" si="1"/>
        <v>1</v>
      </c>
      <c r="J21" s="12">
        <f t="shared" si="2"/>
        <v>1.4285714285714286</v>
      </c>
      <c r="K21" s="10">
        <f t="shared" si="3"/>
        <v>0</v>
      </c>
      <c r="L21" s="10">
        <f t="shared" si="4"/>
        <v>0</v>
      </c>
      <c r="M21" s="10">
        <f t="shared" si="5"/>
        <v>1</v>
      </c>
    </row>
    <row r="22" spans="2:13" x14ac:dyDescent="0.25">
      <c r="B22" s="7">
        <v>15</v>
      </c>
      <c r="C22" s="7" t="s">
        <v>8</v>
      </c>
      <c r="D22" s="7">
        <v>0.3</v>
      </c>
      <c r="E22" s="22">
        <f t="shared" si="0"/>
        <v>0</v>
      </c>
      <c r="F22" s="7">
        <v>0</v>
      </c>
      <c r="G22" s="7">
        <f>SUM($F$8:F22)</f>
        <v>10</v>
      </c>
      <c r="H22" s="8">
        <f>COUNT($F$8:F22)/COUNT($F$8:$F$27)</f>
        <v>0.75</v>
      </c>
      <c r="I22" s="8">
        <f t="shared" si="1"/>
        <v>1</v>
      </c>
      <c r="J22" s="9">
        <f t="shared" si="2"/>
        <v>1.3333333333333333</v>
      </c>
      <c r="K22" s="7">
        <f t="shared" si="3"/>
        <v>0</v>
      </c>
      <c r="L22" s="7">
        <f t="shared" si="4"/>
        <v>0</v>
      </c>
      <c r="M22" s="7">
        <f t="shared" si="5"/>
        <v>1</v>
      </c>
    </row>
    <row r="23" spans="2:13" x14ac:dyDescent="0.25">
      <c r="B23" s="10">
        <v>16</v>
      </c>
      <c r="C23" s="10" t="s">
        <v>8</v>
      </c>
      <c r="D23" s="10">
        <v>0.2</v>
      </c>
      <c r="E23" s="22">
        <f t="shared" si="0"/>
        <v>0</v>
      </c>
      <c r="F23" s="10">
        <v>0</v>
      </c>
      <c r="G23" s="10">
        <f>SUM($F$8:F23)</f>
        <v>10</v>
      </c>
      <c r="H23" s="11">
        <f>COUNT($F$8:F23)/COUNT($F$8:$F$27)</f>
        <v>0.8</v>
      </c>
      <c r="I23" s="11">
        <f t="shared" si="1"/>
        <v>1</v>
      </c>
      <c r="J23" s="12">
        <f t="shared" si="2"/>
        <v>1.25</v>
      </c>
      <c r="K23" s="10">
        <f t="shared" si="3"/>
        <v>0</v>
      </c>
      <c r="L23" s="10">
        <f t="shared" si="4"/>
        <v>0</v>
      </c>
      <c r="M23" s="10">
        <f t="shared" si="5"/>
        <v>1</v>
      </c>
    </row>
    <row r="24" spans="2:13" x14ac:dyDescent="0.25">
      <c r="B24" s="7">
        <v>17</v>
      </c>
      <c r="C24" s="7" t="s">
        <v>8</v>
      </c>
      <c r="D24" s="7">
        <v>0.2</v>
      </c>
      <c r="E24" s="22">
        <f t="shared" si="0"/>
        <v>0</v>
      </c>
      <c r="F24" s="7">
        <v>0</v>
      </c>
      <c r="G24" s="7">
        <f>SUM($F$8:F24)</f>
        <v>10</v>
      </c>
      <c r="H24" s="8">
        <f>COUNT($F$8:F24)/COUNT($F$8:$F$27)</f>
        <v>0.85</v>
      </c>
      <c r="I24" s="8">
        <f t="shared" si="1"/>
        <v>1</v>
      </c>
      <c r="J24" s="9">
        <f t="shared" si="2"/>
        <v>1.1764705882352942</v>
      </c>
      <c r="K24" s="7">
        <f t="shared" si="3"/>
        <v>0</v>
      </c>
      <c r="L24" s="7">
        <f t="shared" si="4"/>
        <v>0</v>
      </c>
      <c r="M24" s="7">
        <f t="shared" si="5"/>
        <v>1</v>
      </c>
    </row>
    <row r="25" spans="2:13" x14ac:dyDescent="0.25">
      <c r="B25" s="10">
        <v>18</v>
      </c>
      <c r="C25" s="10" t="s">
        <v>8</v>
      </c>
      <c r="D25" s="10">
        <v>0.2</v>
      </c>
      <c r="E25" s="22">
        <f t="shared" si="0"/>
        <v>0</v>
      </c>
      <c r="F25" s="10">
        <v>0</v>
      </c>
      <c r="G25" s="10">
        <f>SUM($F$8:F25)</f>
        <v>10</v>
      </c>
      <c r="H25" s="11">
        <f>COUNT($F$8:F25)/COUNT($F$8:$F$27)</f>
        <v>0.9</v>
      </c>
      <c r="I25" s="11">
        <f t="shared" si="1"/>
        <v>1</v>
      </c>
      <c r="J25" s="12">
        <f t="shared" si="2"/>
        <v>1.1111111111111112</v>
      </c>
      <c r="K25" s="10">
        <f t="shared" si="3"/>
        <v>0</v>
      </c>
      <c r="L25" s="10">
        <f t="shared" si="4"/>
        <v>0</v>
      </c>
      <c r="M25" s="10">
        <f t="shared" si="5"/>
        <v>1</v>
      </c>
    </row>
    <row r="26" spans="2:13" x14ac:dyDescent="0.25">
      <c r="B26" s="7">
        <v>19</v>
      </c>
      <c r="C26" s="7" t="s">
        <v>8</v>
      </c>
      <c r="D26" s="7">
        <v>0.2</v>
      </c>
      <c r="E26" s="22">
        <f t="shared" si="0"/>
        <v>0</v>
      </c>
      <c r="F26" s="7">
        <v>0</v>
      </c>
      <c r="G26" s="7">
        <f>SUM($F$8:F26)</f>
        <v>10</v>
      </c>
      <c r="H26" s="8">
        <f>COUNT($F$8:F26)/COUNT($F$8:$F$27)</f>
        <v>0.95</v>
      </c>
      <c r="I26" s="8">
        <f t="shared" si="1"/>
        <v>1</v>
      </c>
      <c r="J26" s="9">
        <f t="shared" si="2"/>
        <v>1.0526315789473684</v>
      </c>
      <c r="K26" s="7">
        <f t="shared" si="3"/>
        <v>0</v>
      </c>
      <c r="L26" s="7">
        <f t="shared" si="4"/>
        <v>0</v>
      </c>
      <c r="M26" s="7">
        <f t="shared" si="5"/>
        <v>1</v>
      </c>
    </row>
    <row r="27" spans="2:13" x14ac:dyDescent="0.25">
      <c r="B27" s="10">
        <v>20</v>
      </c>
      <c r="C27" s="10" t="s">
        <v>8</v>
      </c>
      <c r="D27" s="10">
        <v>0.1</v>
      </c>
      <c r="E27" s="22">
        <f t="shared" si="0"/>
        <v>0</v>
      </c>
      <c r="F27" s="10">
        <v>0</v>
      </c>
      <c r="G27" s="10">
        <f>SUM($F$8:F27)</f>
        <v>10</v>
      </c>
      <c r="H27" s="11">
        <f>COUNT($F$8:F27)/COUNT($F$8:$F$27)</f>
        <v>1</v>
      </c>
      <c r="I27" s="11">
        <f t="shared" si="1"/>
        <v>1</v>
      </c>
      <c r="J27" s="12">
        <f t="shared" si="2"/>
        <v>1</v>
      </c>
      <c r="K27" s="10">
        <f t="shared" si="3"/>
        <v>0</v>
      </c>
      <c r="L27" s="10">
        <f t="shared" si="4"/>
        <v>0</v>
      </c>
      <c r="M27" s="10">
        <f t="shared" si="5"/>
        <v>1</v>
      </c>
    </row>
    <row r="29" spans="2:13" x14ac:dyDescent="0.25">
      <c r="B29" s="19" t="s">
        <v>30</v>
      </c>
      <c r="C29" s="5">
        <f>_xlfn.STDEV.S(D8:D27)</f>
        <v>0.26520845822822031</v>
      </c>
    </row>
    <row r="30" spans="2:13" x14ac:dyDescent="0.25">
      <c r="B30" s="19" t="s">
        <v>31</v>
      </c>
      <c r="C30" s="5">
        <f>AVERAGE(D8:D27)</f>
        <v>0.50749999999999984</v>
      </c>
    </row>
    <row r="32" spans="2:13" x14ac:dyDescent="0.25">
      <c r="B32" s="36" t="s">
        <v>20</v>
      </c>
      <c r="C32" s="36"/>
      <c r="D32" s="36" t="s">
        <v>19</v>
      </c>
      <c r="E32" s="36"/>
    </row>
    <row r="33" spans="2:6" ht="15.75" x14ac:dyDescent="0.25">
      <c r="B33" s="23" t="s">
        <v>29</v>
      </c>
      <c r="C33" s="14">
        <v>0.5</v>
      </c>
      <c r="D33" s="34"/>
      <c r="E33" s="34"/>
    </row>
    <row r="34" spans="2:6" ht="33.75" customHeight="1" x14ac:dyDescent="0.25">
      <c r="B34" s="6" t="s">
        <v>18</v>
      </c>
      <c r="C34" s="15">
        <f>SUM(Table4[TRUE POSITIVES])/SUM(Table4[Actual])</f>
        <v>0.9</v>
      </c>
      <c r="D34" s="37" t="s">
        <v>12</v>
      </c>
      <c r="E34" s="37"/>
    </row>
    <row r="35" spans="2:6" ht="39.75" customHeight="1" x14ac:dyDescent="0.25">
      <c r="B35" s="3" t="s">
        <v>3</v>
      </c>
      <c r="C35" s="15">
        <f>SUM(Table4[FALSE POSITIVES])/COUNTIF(Table4[Actual],"=0")</f>
        <v>0.2</v>
      </c>
      <c r="D35" s="37" t="s">
        <v>10</v>
      </c>
      <c r="E35" s="37"/>
    </row>
    <row r="36" spans="2:6" ht="30" customHeight="1" x14ac:dyDescent="0.25">
      <c r="B36" s="3" t="s">
        <v>5</v>
      </c>
      <c r="C36" s="16">
        <f>SUM(Table4[TRUE POSITIVES])/SUM(Table4[Decision output @threshold])</f>
        <v>0.81818181818181823</v>
      </c>
      <c r="D36" s="37" t="s">
        <v>11</v>
      </c>
      <c r="E36" s="37"/>
    </row>
    <row r="37" spans="2:6" x14ac:dyDescent="0.25">
      <c r="B37" s="3" t="s">
        <v>7</v>
      </c>
      <c r="C37" s="16">
        <f>AVERAGE(Table4[Correct])</f>
        <v>0.85</v>
      </c>
      <c r="D37" s="34"/>
      <c r="E37" s="34"/>
    </row>
    <row r="45" spans="2:6" x14ac:dyDescent="0.25">
      <c r="B45" s="1" t="s">
        <v>26</v>
      </c>
    </row>
    <row r="46" spans="2:6" x14ac:dyDescent="0.25">
      <c r="B46" t="s">
        <v>32</v>
      </c>
      <c r="C46" t="s">
        <v>15</v>
      </c>
      <c r="D46" t="s">
        <v>16</v>
      </c>
      <c r="E46" t="s">
        <v>28</v>
      </c>
      <c r="F46" s="31" t="s">
        <v>34</v>
      </c>
    </row>
    <row r="47" spans="2:6" x14ac:dyDescent="0.25">
      <c r="B47">
        <v>0</v>
      </c>
      <c r="C47">
        <f>COUNTIFS(Table4[P(X)],"&gt;="&amp;$B47,Table4[P(X)],"&lt;"&amp;$B48,Table4[Class],"=Class A")</f>
        <v>0</v>
      </c>
      <c r="D47">
        <f>COUNTIFS(Table4[P(X)],"&gt;="&amp;$B47,Table4[P(X)],"&lt;"&amp;$B48,Table4[Class],"=Class B")</f>
        <v>0</v>
      </c>
      <c r="E47">
        <f t="shared" ref="E47:E57" si="6">SUM(C47:D47)</f>
        <v>0</v>
      </c>
      <c r="F47" t="b">
        <f>IF(AND($C$33&gt;=Table5[[#This Row],[Freq. Bin P(X)]],$C$33&lt;B48),ROW($A$1:$A$11))</f>
        <v>0</v>
      </c>
    </row>
    <row r="48" spans="2:6" x14ac:dyDescent="0.25">
      <c r="B48">
        <v>0.1</v>
      </c>
      <c r="C48">
        <f>COUNTIFS(Table4[P(X)],"&gt;="&amp;$B48,Table4[P(X)],"&lt;"&amp;$B49,Table4[Class],"=Class A")</f>
        <v>1</v>
      </c>
      <c r="D48">
        <f>COUNTIFS(Table4[P(X)],"&gt;="&amp;$B48,Table4[P(X)],"&lt;"&amp;$B49,Table4[Class],"=Class B")</f>
        <v>0</v>
      </c>
      <c r="E48">
        <f t="shared" si="6"/>
        <v>1</v>
      </c>
      <c r="F48" t="b">
        <f>IF(AND($C$33&gt;=Table5[[#This Row],[Freq. Bin P(X)]],$C$33&lt;B49),ROW(A2:A12))</f>
        <v>0</v>
      </c>
    </row>
    <row r="49" spans="2:6" x14ac:dyDescent="0.25">
      <c r="B49">
        <v>0.2</v>
      </c>
      <c r="C49">
        <f>COUNTIFS(Table4[P(X)],"&gt;="&amp;$B49,Table4[P(X)],"&lt;"&amp;$B50,Table4[Class],"=Class A")</f>
        <v>4</v>
      </c>
      <c r="D49">
        <f>COUNTIFS(Table4[P(X)],"&gt;="&amp;$B49,Table4[P(X)],"&lt;"&amp;$B50,Table4[Class],"=Class B")</f>
        <v>0</v>
      </c>
      <c r="E49">
        <f t="shared" si="6"/>
        <v>4</v>
      </c>
      <c r="F49" t="b">
        <f>IF(AND($C$33&gt;=Table5[[#This Row],[Freq. Bin P(X)]],$C$33&lt;B50),ROW(A3:A13))</f>
        <v>0</v>
      </c>
    </row>
    <row r="50" spans="2:6" x14ac:dyDescent="0.25">
      <c r="B50">
        <v>0.3</v>
      </c>
      <c r="C50">
        <f>COUNTIFS(Table4[P(X)],"&gt;="&amp;$B50,Table4[P(X)],"&lt;"&amp;$B51,Table4[Class],"=Class A")</f>
        <v>2</v>
      </c>
      <c r="D50">
        <f>COUNTIFS(Table4[P(X)],"&gt;="&amp;$B50,Table4[P(X)],"&lt;"&amp;$B51,Table4[Class],"=Class B")</f>
        <v>0</v>
      </c>
      <c r="E50">
        <f t="shared" si="6"/>
        <v>2</v>
      </c>
      <c r="F50" t="b">
        <f>IF(AND($C$33&gt;=Table5[[#This Row],[Freq. Bin P(X)]],$C$33&lt;B51),ROW(A4:A14))</f>
        <v>0</v>
      </c>
    </row>
    <row r="51" spans="2:6" x14ac:dyDescent="0.25">
      <c r="B51">
        <v>0.4</v>
      </c>
      <c r="C51">
        <f>COUNTIFS(Table4[P(X)],"&gt;="&amp;$B51,Table4[P(X)],"&lt;"&amp;$B52,Table4[Class],"=Class A")</f>
        <v>1</v>
      </c>
      <c r="D51">
        <f>COUNTIFS(Table4[P(X)],"&gt;="&amp;$B51,Table4[P(X)],"&lt;"&amp;$B52,Table4[Class],"=Class B")</f>
        <v>1</v>
      </c>
      <c r="E51">
        <f t="shared" si="6"/>
        <v>2</v>
      </c>
      <c r="F51" t="b">
        <f>IF(AND($C$33&gt;=Table5[[#This Row],[Freq. Bin P(X)]],$C$33&lt;B52),ROW(A5:A15))</f>
        <v>0</v>
      </c>
    </row>
    <row r="52" spans="2:6" x14ac:dyDescent="0.25">
      <c r="B52">
        <v>0.5</v>
      </c>
      <c r="C52">
        <f>COUNTIFS(Table4[P(X)],"&gt;="&amp;$B52,Table4[P(X)],"&lt;"&amp;$B53,Table4[Class],"=Class A")</f>
        <v>1</v>
      </c>
      <c r="D52">
        <f>COUNTIFS(Table4[P(X)],"&gt;="&amp;$B52,Table4[P(X)],"&lt;"&amp;$B53,Table4[Class],"=Class B")</f>
        <v>1</v>
      </c>
      <c r="E52">
        <f t="shared" si="6"/>
        <v>2</v>
      </c>
      <c r="F52">
        <f>IF(AND($C$33&gt;=Table5[[#This Row],[Freq. Bin P(X)]],$C$33&lt;B53),ROW(A6:A16))</f>
        <v>6</v>
      </c>
    </row>
    <row r="53" spans="2:6" x14ac:dyDescent="0.25">
      <c r="B53">
        <v>0.6</v>
      </c>
      <c r="C53">
        <f>COUNTIFS(Table4[P(X)],"&gt;="&amp;$B53,Table4[P(X)],"&lt;"&amp;$B54,Table4[Class],"=Class A")</f>
        <v>1</v>
      </c>
      <c r="D53">
        <f>COUNTIFS(Table4[P(X)],"&gt;="&amp;$B53,Table4[P(X)],"&lt;"&amp;$B54,Table4[Class],"=Class B")</f>
        <v>2</v>
      </c>
      <c r="E53">
        <f t="shared" si="6"/>
        <v>3</v>
      </c>
      <c r="F53" t="b">
        <f>IF(AND($C$33&gt;=Table5[[#This Row],[Freq. Bin P(X)]],$C$33&lt;B54),ROW(A7:A17))</f>
        <v>0</v>
      </c>
    </row>
    <row r="54" spans="2:6" x14ac:dyDescent="0.25">
      <c r="B54">
        <v>0.7</v>
      </c>
      <c r="C54">
        <f>COUNTIFS(Table4[P(X)],"&gt;="&amp;$B54,Table4[P(X)],"&lt;"&amp;$B55,Table4[Class],"=Class A")</f>
        <v>0</v>
      </c>
      <c r="D54">
        <f>COUNTIFS(Table4[P(X)],"&gt;="&amp;$B54,Table4[P(X)],"&lt;"&amp;$B55,Table4[Class],"=Class B")</f>
        <v>2</v>
      </c>
      <c r="E54">
        <f t="shared" si="6"/>
        <v>2</v>
      </c>
      <c r="F54" t="b">
        <f>IF(AND($C$33&gt;=Table5[[#This Row],[Freq. Bin P(X)]],$C$33&lt;B55),ROW(A8:A18))</f>
        <v>0</v>
      </c>
    </row>
    <row r="55" spans="2:6" x14ac:dyDescent="0.25">
      <c r="B55">
        <v>0.8</v>
      </c>
      <c r="C55">
        <f>COUNTIFS(Table4[P(X)],"&gt;="&amp;$B55,Table4[P(X)],"&lt;"&amp;$B56,Table4[Class],"=Class A")</f>
        <v>0</v>
      </c>
      <c r="D55">
        <f>COUNTIFS(Table4[P(X)],"&gt;="&amp;$B55,Table4[P(X)],"&lt;"&amp;$B56,Table4[Class],"=Class B")</f>
        <v>1</v>
      </c>
      <c r="E55">
        <f t="shared" si="6"/>
        <v>1</v>
      </c>
      <c r="F55" t="b">
        <f>IF(AND($C$33&gt;=Table5[[#This Row],[Freq. Bin P(X)]],$C$33&lt;B56),ROW(A9:A19))</f>
        <v>0</v>
      </c>
    </row>
    <row r="56" spans="2:6" x14ac:dyDescent="0.25">
      <c r="B56">
        <v>0.9</v>
      </c>
      <c r="C56">
        <f>COUNTIFS(Table4[P(X)],"&gt;="&amp;$B56,Table4[P(X)],"&lt;"&amp;$B57,Table4[Class],"=Class A")</f>
        <v>0</v>
      </c>
      <c r="D56">
        <f>COUNTIFS(Table4[P(X)],"&gt;="&amp;$B56,Table4[P(X)],"&lt;"&amp;$B57,Table4[Class],"=Class B")</f>
        <v>3</v>
      </c>
      <c r="E56">
        <f t="shared" si="6"/>
        <v>3</v>
      </c>
      <c r="F56" t="b">
        <f>IF(AND($C$33&gt;=Table5[[#This Row],[Freq. Bin P(X)]],$C$33&lt;B57),ROW(A10:A20))</f>
        <v>0</v>
      </c>
    </row>
    <row r="57" spans="2:6" x14ac:dyDescent="0.25">
      <c r="B57">
        <v>1</v>
      </c>
      <c r="C57">
        <f>COUNTIFS(Table4[P(X)],"&gt;="&amp;$B57,Table4[P(X)],"&lt;"&amp;$B58,Table4[Class],"=Class A")</f>
        <v>0</v>
      </c>
      <c r="D57">
        <f>COUNTIFS(Table4[P(X)],"&gt;="&amp;$B57,Table4[P(X)],"&lt;"&amp;$B58,Table4[Class],"=Class B")</f>
        <v>0</v>
      </c>
      <c r="E57">
        <f t="shared" si="6"/>
        <v>0</v>
      </c>
      <c r="F57" t="b">
        <f>IF(C33&gt;=Table5[[#This Row],[Freq. Bin P(X)]],ROW(A11:A21))</f>
        <v>0</v>
      </c>
    </row>
    <row r="58" spans="2:6" x14ac:dyDescent="0.25">
      <c r="F58">
        <f>MAX(Table5[Threshold line])</f>
        <v>6</v>
      </c>
    </row>
    <row r="66" spans="2:6" ht="15.75" x14ac:dyDescent="0.25">
      <c r="B66" s="27" t="s">
        <v>0</v>
      </c>
      <c r="C66" s="28" t="s">
        <v>2</v>
      </c>
      <c r="D66" s="28" t="s">
        <v>3</v>
      </c>
      <c r="E66" s="29" t="s">
        <v>5</v>
      </c>
      <c r="F66" s="29" t="s">
        <v>7</v>
      </c>
    </row>
    <row r="67" spans="2:6" x14ac:dyDescent="0.25">
      <c r="B67" s="17">
        <v>0</v>
      </c>
      <c r="C67" s="2">
        <v>1</v>
      </c>
      <c r="D67" s="2">
        <v>1</v>
      </c>
      <c r="E67" s="2">
        <v>0.5</v>
      </c>
      <c r="F67" s="2">
        <v>0.5</v>
      </c>
    </row>
    <row r="68" spans="2:6" x14ac:dyDescent="0.25">
      <c r="B68" s="18">
        <v>0.1</v>
      </c>
      <c r="C68" s="2">
        <v>1</v>
      </c>
      <c r="D68" s="2">
        <v>1</v>
      </c>
      <c r="E68" s="2">
        <v>0.5</v>
      </c>
      <c r="F68" s="2">
        <v>0.5</v>
      </c>
    </row>
    <row r="69" spans="2:6" x14ac:dyDescent="0.25">
      <c r="B69" s="17">
        <v>0.2</v>
      </c>
      <c r="C69" s="2">
        <v>1</v>
      </c>
      <c r="D69" s="2">
        <v>0.9</v>
      </c>
      <c r="E69" s="2">
        <v>0.52631578947368418</v>
      </c>
      <c r="F69" s="2">
        <v>0.55000000000000004</v>
      </c>
    </row>
    <row r="70" spans="2:6" x14ac:dyDescent="0.25">
      <c r="B70" s="18">
        <v>0.3</v>
      </c>
      <c r="C70" s="2">
        <v>1</v>
      </c>
      <c r="D70" s="2">
        <v>0.5</v>
      </c>
      <c r="E70" s="2">
        <v>0.66666666666666663</v>
      </c>
      <c r="F70" s="2">
        <v>0.75</v>
      </c>
    </row>
    <row r="71" spans="2:6" x14ac:dyDescent="0.25">
      <c r="B71" s="17">
        <v>0.4</v>
      </c>
      <c r="C71" s="2">
        <v>1</v>
      </c>
      <c r="D71" s="2">
        <v>0.3</v>
      </c>
      <c r="E71" s="2">
        <v>0.76923076923076927</v>
      </c>
      <c r="F71" s="2">
        <v>0.85</v>
      </c>
    </row>
    <row r="72" spans="2:6" x14ac:dyDescent="0.25">
      <c r="B72" s="18">
        <v>0.5</v>
      </c>
      <c r="C72" s="2">
        <v>0.9</v>
      </c>
      <c r="D72" s="2">
        <v>0.2</v>
      </c>
      <c r="E72" s="2">
        <v>0.81818181818181823</v>
      </c>
      <c r="F72" s="2">
        <v>0.85</v>
      </c>
    </row>
    <row r="73" spans="2:6" x14ac:dyDescent="0.25">
      <c r="B73" s="17">
        <v>0.6</v>
      </c>
      <c r="C73" s="2">
        <v>0.8</v>
      </c>
      <c r="D73" s="2">
        <v>0.1</v>
      </c>
      <c r="E73" s="2">
        <v>0.88888888888888884</v>
      </c>
      <c r="F73" s="2">
        <v>0.85</v>
      </c>
    </row>
    <row r="74" spans="2:6" x14ac:dyDescent="0.25">
      <c r="B74" s="18">
        <v>0.7</v>
      </c>
      <c r="C74" s="2">
        <v>0.6</v>
      </c>
      <c r="D74" s="2">
        <v>0</v>
      </c>
      <c r="E74" s="2">
        <v>1</v>
      </c>
      <c r="F74" s="2">
        <v>0.8</v>
      </c>
    </row>
    <row r="75" spans="2:6" x14ac:dyDescent="0.25">
      <c r="B75" s="17">
        <v>0.8</v>
      </c>
      <c r="C75" s="2">
        <v>0.4</v>
      </c>
      <c r="D75" s="2">
        <v>0</v>
      </c>
      <c r="E75" s="2">
        <v>1</v>
      </c>
      <c r="F75" s="2">
        <v>0.7</v>
      </c>
    </row>
    <row r="76" spans="2:6" x14ac:dyDescent="0.25">
      <c r="B76" s="18">
        <v>0.9</v>
      </c>
      <c r="C76" s="2">
        <v>0.3</v>
      </c>
      <c r="D76" s="2">
        <v>0</v>
      </c>
      <c r="E76" s="2">
        <v>1</v>
      </c>
      <c r="F76" s="2">
        <v>0.65</v>
      </c>
    </row>
    <row r="77" spans="2:6" x14ac:dyDescent="0.25">
      <c r="B77" s="17">
        <v>1</v>
      </c>
      <c r="C77" s="2">
        <v>0</v>
      </c>
      <c r="D77" s="2">
        <v>0</v>
      </c>
      <c r="E77" s="2">
        <v>1</v>
      </c>
      <c r="F77" s="2">
        <v>0.5</v>
      </c>
    </row>
    <row r="100" spans="2:8" ht="21" x14ac:dyDescent="0.35">
      <c r="B100" s="33" t="s">
        <v>35</v>
      </c>
      <c r="C100" t="s">
        <v>36</v>
      </c>
      <c r="D100" t="s">
        <v>37</v>
      </c>
      <c r="E100" t="s">
        <v>38</v>
      </c>
      <c r="F100" t="s">
        <v>39</v>
      </c>
      <c r="G100" t="s">
        <v>40</v>
      </c>
      <c r="H100" t="s">
        <v>41</v>
      </c>
    </row>
    <row r="101" spans="2:8" x14ac:dyDescent="0.25">
      <c r="B101">
        <v>1</v>
      </c>
      <c r="C101">
        <v>2</v>
      </c>
      <c r="D101">
        <v>2</v>
      </c>
      <c r="E101">
        <f>D101</f>
        <v>2</v>
      </c>
      <c r="F101">
        <f t="shared" ref="F101:F110" si="7">D101/$D$111</f>
        <v>0.2</v>
      </c>
      <c r="G101">
        <f>F101</f>
        <v>0.2</v>
      </c>
      <c r="H101" s="2">
        <f>G101/(B101/10)</f>
        <v>2</v>
      </c>
    </row>
    <row r="102" spans="2:8" x14ac:dyDescent="0.25">
      <c r="B102">
        <v>2</v>
      </c>
      <c r="C102">
        <v>2</v>
      </c>
      <c r="D102">
        <v>2</v>
      </c>
      <c r="E102">
        <f>E101+D102</f>
        <v>4</v>
      </c>
      <c r="F102">
        <f t="shared" si="7"/>
        <v>0.2</v>
      </c>
      <c r="G102">
        <f>G101+F102</f>
        <v>0.4</v>
      </c>
      <c r="H102" s="2">
        <f t="shared" ref="H102:H110" si="8">G102/(B102/10)</f>
        <v>2</v>
      </c>
    </row>
    <row r="103" spans="2:8" x14ac:dyDescent="0.25">
      <c r="B103">
        <v>3</v>
      </c>
      <c r="C103">
        <v>2</v>
      </c>
      <c r="D103">
        <v>2</v>
      </c>
      <c r="E103">
        <f t="shared" ref="E103:E110" si="9">E102+D103</f>
        <v>6</v>
      </c>
      <c r="F103">
        <f t="shared" si="7"/>
        <v>0.2</v>
      </c>
      <c r="G103">
        <f t="shared" ref="G103:G110" si="10">G102+F103</f>
        <v>0.60000000000000009</v>
      </c>
      <c r="H103" s="2">
        <f t="shared" si="8"/>
        <v>2.0000000000000004</v>
      </c>
    </row>
    <row r="104" spans="2:8" x14ac:dyDescent="0.25">
      <c r="B104">
        <v>4</v>
      </c>
      <c r="C104">
        <v>2</v>
      </c>
      <c r="D104">
        <v>2</v>
      </c>
      <c r="E104">
        <f t="shared" si="9"/>
        <v>8</v>
      </c>
      <c r="F104">
        <f t="shared" si="7"/>
        <v>0.2</v>
      </c>
      <c r="G104">
        <f t="shared" si="10"/>
        <v>0.8</v>
      </c>
      <c r="H104" s="2">
        <f t="shared" si="8"/>
        <v>2</v>
      </c>
    </row>
    <row r="105" spans="2:8" x14ac:dyDescent="0.25">
      <c r="B105">
        <v>5</v>
      </c>
      <c r="C105">
        <v>2</v>
      </c>
      <c r="D105">
        <v>1</v>
      </c>
      <c r="E105">
        <f t="shared" si="9"/>
        <v>9</v>
      </c>
      <c r="F105">
        <f t="shared" si="7"/>
        <v>0.1</v>
      </c>
      <c r="G105">
        <f t="shared" si="10"/>
        <v>0.9</v>
      </c>
      <c r="H105" s="2">
        <f t="shared" si="8"/>
        <v>1.8</v>
      </c>
    </row>
    <row r="106" spans="2:8" x14ac:dyDescent="0.25">
      <c r="B106">
        <v>6</v>
      </c>
      <c r="C106">
        <v>2</v>
      </c>
      <c r="D106">
        <v>1</v>
      </c>
      <c r="E106">
        <f t="shared" si="9"/>
        <v>10</v>
      </c>
      <c r="F106">
        <f t="shared" si="7"/>
        <v>0.1</v>
      </c>
      <c r="G106">
        <f t="shared" si="10"/>
        <v>1</v>
      </c>
      <c r="H106" s="2">
        <f t="shared" si="8"/>
        <v>1.6666666666666667</v>
      </c>
    </row>
    <row r="107" spans="2:8" x14ac:dyDescent="0.25">
      <c r="B107">
        <v>7</v>
      </c>
      <c r="C107">
        <v>2</v>
      </c>
      <c r="D107">
        <v>0</v>
      </c>
      <c r="E107">
        <f t="shared" si="9"/>
        <v>10</v>
      </c>
      <c r="F107">
        <f t="shared" si="7"/>
        <v>0</v>
      </c>
      <c r="G107">
        <f t="shared" si="10"/>
        <v>1</v>
      </c>
      <c r="H107" s="2">
        <f t="shared" si="8"/>
        <v>1.4285714285714286</v>
      </c>
    </row>
    <row r="108" spans="2:8" x14ac:dyDescent="0.25">
      <c r="B108">
        <v>8</v>
      </c>
      <c r="C108">
        <v>2</v>
      </c>
      <c r="D108">
        <v>0</v>
      </c>
      <c r="E108">
        <f t="shared" si="9"/>
        <v>10</v>
      </c>
      <c r="F108">
        <f t="shared" si="7"/>
        <v>0</v>
      </c>
      <c r="G108">
        <f t="shared" si="10"/>
        <v>1</v>
      </c>
      <c r="H108" s="2">
        <f t="shared" si="8"/>
        <v>1.25</v>
      </c>
    </row>
    <row r="109" spans="2:8" x14ac:dyDescent="0.25">
      <c r="B109">
        <v>9</v>
      </c>
      <c r="C109">
        <v>2</v>
      </c>
      <c r="D109">
        <v>0</v>
      </c>
      <c r="E109">
        <f t="shared" si="9"/>
        <v>10</v>
      </c>
      <c r="F109">
        <f t="shared" si="7"/>
        <v>0</v>
      </c>
      <c r="G109">
        <f t="shared" si="10"/>
        <v>1</v>
      </c>
      <c r="H109" s="2">
        <f t="shared" si="8"/>
        <v>1.1111111111111112</v>
      </c>
    </row>
    <row r="110" spans="2:8" x14ac:dyDescent="0.25">
      <c r="B110">
        <v>10</v>
      </c>
      <c r="C110">
        <v>2</v>
      </c>
      <c r="D110">
        <v>0</v>
      </c>
      <c r="E110">
        <f t="shared" si="9"/>
        <v>10</v>
      </c>
      <c r="F110">
        <f t="shared" si="7"/>
        <v>0</v>
      </c>
      <c r="G110">
        <f t="shared" si="10"/>
        <v>1</v>
      </c>
      <c r="H110" s="2">
        <f t="shared" si="8"/>
        <v>1</v>
      </c>
    </row>
    <row r="111" spans="2:8" x14ac:dyDescent="0.25">
      <c r="D111">
        <f>SUM(D101:D110)</f>
        <v>10</v>
      </c>
    </row>
    <row r="130" spans="3:6" x14ac:dyDescent="0.25">
      <c r="E130">
        <f>AVERAGE(D131:D150)</f>
        <v>1236.45</v>
      </c>
    </row>
    <row r="131" spans="3:6" x14ac:dyDescent="0.25">
      <c r="C131">
        <f>ROW(A1:$A$20)/20</f>
        <v>0.05</v>
      </c>
      <c r="D131" s="30">
        <v>1489</v>
      </c>
      <c r="E131">
        <f>D131-E130</f>
        <v>252.54999999999995</v>
      </c>
      <c r="F131" s="32">
        <f t="shared" ref="F131:F150" si="11">STANDARDIZE(D131,$E$130,_xlfn.STDEV.S($D$131:$D$150))</f>
        <v>1.7062406891798301</v>
      </c>
    </row>
    <row r="132" spans="3:6" x14ac:dyDescent="0.25">
      <c r="C132">
        <f>ROW(A2:$A$20)/20</f>
        <v>0.1</v>
      </c>
      <c r="D132" s="30">
        <v>1481</v>
      </c>
      <c r="E132">
        <f t="shared" ref="E132:E150" si="12">D132-E131</f>
        <v>1228.45</v>
      </c>
      <c r="F132" s="32">
        <f t="shared" si="11"/>
        <v>1.6521922808906253</v>
      </c>
    </row>
    <row r="133" spans="3:6" x14ac:dyDescent="0.25">
      <c r="C133">
        <f>ROW(A3:$A$20)/20</f>
        <v>0.15</v>
      </c>
      <c r="D133" s="30">
        <v>1471</v>
      </c>
      <c r="E133">
        <f t="shared" si="12"/>
        <v>242.54999999999995</v>
      </c>
      <c r="F133" s="32">
        <f t="shared" si="11"/>
        <v>1.5846317705291195</v>
      </c>
    </row>
    <row r="134" spans="3:6" x14ac:dyDescent="0.25">
      <c r="C134">
        <f>ROW(A4:$A$20)/20</f>
        <v>0.2</v>
      </c>
      <c r="D134" s="30">
        <v>1362</v>
      </c>
      <c r="E134">
        <f t="shared" si="12"/>
        <v>1119.45</v>
      </c>
      <c r="F134" s="32">
        <f t="shared" si="11"/>
        <v>0.8482222075887057</v>
      </c>
    </row>
    <row r="135" spans="3:6" x14ac:dyDescent="0.25">
      <c r="C135">
        <f>ROW(A5:$A$20)/20</f>
        <v>0.25</v>
      </c>
      <c r="D135" s="30">
        <v>1352</v>
      </c>
      <c r="E135">
        <f t="shared" si="12"/>
        <v>232.54999999999995</v>
      </c>
      <c r="F135" s="32">
        <f t="shared" si="11"/>
        <v>0.7806616972271998</v>
      </c>
    </row>
    <row r="136" spans="3:6" x14ac:dyDescent="0.25">
      <c r="C136">
        <f>ROW(A6:$A$20)/20</f>
        <v>0.3</v>
      </c>
      <c r="D136" s="30">
        <v>1325</v>
      </c>
      <c r="E136">
        <f t="shared" si="12"/>
        <v>1092.45</v>
      </c>
      <c r="F136" s="32">
        <f t="shared" si="11"/>
        <v>0.59824831925113409</v>
      </c>
    </row>
    <row r="137" spans="3:6" x14ac:dyDescent="0.25">
      <c r="C137">
        <f>ROW(A7:$A$20)/20</f>
        <v>0.35</v>
      </c>
      <c r="D137" s="30">
        <v>1289</v>
      </c>
      <c r="E137">
        <f t="shared" si="12"/>
        <v>196.54999999999995</v>
      </c>
      <c r="F137" s="32">
        <f t="shared" si="11"/>
        <v>0.35503048194971298</v>
      </c>
    </row>
    <row r="138" spans="3:6" x14ac:dyDescent="0.25">
      <c r="C138">
        <f>ROW(A8:$A$20)/20</f>
        <v>0.4</v>
      </c>
      <c r="D138" s="30">
        <v>1269</v>
      </c>
      <c r="E138">
        <f t="shared" si="12"/>
        <v>1072.45</v>
      </c>
      <c r="F138" s="32">
        <f t="shared" si="11"/>
        <v>0.21990946122670124</v>
      </c>
    </row>
    <row r="139" spans="3:6" x14ac:dyDescent="0.25">
      <c r="C139">
        <f>ROW(A9:$A$20)/20</f>
        <v>0.45</v>
      </c>
      <c r="D139" s="30">
        <v>1242</v>
      </c>
      <c r="E139">
        <f t="shared" si="12"/>
        <v>169.54999999999995</v>
      </c>
      <c r="F139" s="32">
        <f t="shared" si="11"/>
        <v>3.7496083250635442E-2</v>
      </c>
    </row>
    <row r="140" spans="3:6" x14ac:dyDescent="0.25">
      <c r="C140">
        <f>ROW(A10:$A$20)/20</f>
        <v>0.5</v>
      </c>
      <c r="D140" s="30">
        <v>1239</v>
      </c>
      <c r="E140">
        <f t="shared" si="12"/>
        <v>1069.45</v>
      </c>
      <c r="F140" s="32">
        <f t="shared" si="11"/>
        <v>1.7227930142183687E-2</v>
      </c>
    </row>
    <row r="141" spans="3:6" x14ac:dyDescent="0.25">
      <c r="C141">
        <f>ROW(A11:$A$20)/20</f>
        <v>0.55000000000000004</v>
      </c>
      <c r="D141" s="30">
        <v>1232</v>
      </c>
      <c r="E141">
        <f t="shared" si="12"/>
        <v>162.54999999999995</v>
      </c>
      <c r="F141" s="32">
        <f t="shared" si="11"/>
        <v>-3.0064427110870411E-2</v>
      </c>
    </row>
    <row r="142" spans="3:6" x14ac:dyDescent="0.25">
      <c r="C142">
        <f>ROW(A12:$A$20)/20</f>
        <v>0.6</v>
      </c>
      <c r="D142" s="30">
        <v>1226</v>
      </c>
      <c r="E142">
        <f t="shared" si="12"/>
        <v>1063.45</v>
      </c>
      <c r="F142" s="32">
        <f t="shared" si="11"/>
        <v>-7.0600733327773932E-2</v>
      </c>
    </row>
    <row r="143" spans="3:6" x14ac:dyDescent="0.25">
      <c r="C143">
        <f>ROW(A13:$A$20)/20</f>
        <v>0.65</v>
      </c>
      <c r="D143" s="30">
        <v>1195</v>
      </c>
      <c r="E143">
        <f t="shared" si="12"/>
        <v>131.54999999999995</v>
      </c>
      <c r="F143" s="32">
        <f t="shared" si="11"/>
        <v>-0.2800383154484421</v>
      </c>
    </row>
    <row r="144" spans="3:6" x14ac:dyDescent="0.25">
      <c r="C144">
        <f>ROW(A14:$A$20)/20</f>
        <v>0.7</v>
      </c>
      <c r="D144" s="30">
        <v>1156</v>
      </c>
      <c r="E144">
        <f t="shared" si="12"/>
        <v>1024.45</v>
      </c>
      <c r="F144" s="32">
        <f t="shared" si="11"/>
        <v>-0.5435243058583149</v>
      </c>
    </row>
    <row r="145" spans="3:6" x14ac:dyDescent="0.25">
      <c r="C145">
        <f>ROW(A15:$A$20)/20</f>
        <v>0.75</v>
      </c>
      <c r="D145" s="30">
        <v>1148</v>
      </c>
      <c r="E145">
        <f t="shared" si="12"/>
        <v>123.54999999999995</v>
      </c>
      <c r="F145" s="32">
        <f t="shared" si="11"/>
        <v>-0.59757271414751956</v>
      </c>
    </row>
    <row r="146" spans="3:6" x14ac:dyDescent="0.25">
      <c r="C146">
        <f>ROW(A16:$A$20)/20</f>
        <v>0.8</v>
      </c>
      <c r="D146" s="30">
        <v>1120</v>
      </c>
      <c r="E146">
        <f t="shared" si="12"/>
        <v>996.45</v>
      </c>
      <c r="F146" s="32">
        <f t="shared" si="11"/>
        <v>-0.78674214315973601</v>
      </c>
    </row>
    <row r="147" spans="3:6" x14ac:dyDescent="0.25">
      <c r="C147">
        <f>ROW(A17:$A$20)/20</f>
        <v>0.85</v>
      </c>
      <c r="D147" s="30">
        <v>1065</v>
      </c>
      <c r="E147">
        <f t="shared" si="12"/>
        <v>68.549999999999955</v>
      </c>
      <c r="F147" s="32">
        <f t="shared" si="11"/>
        <v>-1.1583249501480182</v>
      </c>
    </row>
    <row r="148" spans="3:6" x14ac:dyDescent="0.25">
      <c r="C148">
        <f>ROW(A18:$A$20)/20</f>
        <v>0.9</v>
      </c>
      <c r="D148" s="30">
        <v>1033</v>
      </c>
      <c r="E148">
        <f t="shared" si="12"/>
        <v>964.45</v>
      </c>
      <c r="F148" s="32">
        <f t="shared" si="11"/>
        <v>-1.374518583304837</v>
      </c>
    </row>
    <row r="149" spans="3:6" x14ac:dyDescent="0.25">
      <c r="C149">
        <f>ROW(A19:$A$20)/20</f>
        <v>0.95</v>
      </c>
      <c r="D149" s="30">
        <v>1033</v>
      </c>
      <c r="E149">
        <f t="shared" si="12"/>
        <v>68.549999999999955</v>
      </c>
      <c r="F149" s="32">
        <f t="shared" si="11"/>
        <v>-1.374518583304837</v>
      </c>
    </row>
    <row r="150" spans="3:6" x14ac:dyDescent="0.25">
      <c r="C150">
        <f>ROW(A20:$A$20)/20</f>
        <v>1</v>
      </c>
      <c r="D150" s="30">
        <v>1002</v>
      </c>
      <c r="E150">
        <f t="shared" si="12"/>
        <v>933.45</v>
      </c>
      <c r="F150" s="32">
        <f t="shared" si="11"/>
        <v>-1.583956165425505</v>
      </c>
    </row>
  </sheetData>
  <autoFilter ref="D130:D150" xr:uid="{63A9AF0C-D7DE-46DA-8F5A-154B54315BE8}">
    <sortState ref="D131:D150">
      <sortCondition descending="1" ref="D130:D150"/>
    </sortState>
  </autoFilter>
  <mergeCells count="8">
    <mergeCell ref="D37:E37"/>
    <mergeCell ref="D33:E33"/>
    <mergeCell ref="B2:C2"/>
    <mergeCell ref="B32:C32"/>
    <mergeCell ref="D34:E34"/>
    <mergeCell ref="D35:E35"/>
    <mergeCell ref="D36:E36"/>
    <mergeCell ref="D32:E32"/>
  </mergeCells>
  <pageMargins left="0.7" right="0.7" top="0.75" bottom="0.75" header="0.3" footer="0.3"/>
  <ignoredErrors>
    <ignoredError sqref="E8:E27" calculatedColumn="1"/>
  </ignoredErrors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Villamil</dc:creator>
  <cp:lastModifiedBy>Hans Villamil</cp:lastModifiedBy>
  <cp:lastPrinted>2017-11-20T02:36:40Z</cp:lastPrinted>
  <dcterms:created xsi:type="dcterms:W3CDTF">2017-11-17T19:18:16Z</dcterms:created>
  <dcterms:modified xsi:type="dcterms:W3CDTF">2017-11-23T07:16:15Z</dcterms:modified>
</cp:coreProperties>
</file>