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380BD85-B92C-408E-9E4D-4BBC8E7F257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TART UP EXPENDITURE" sheetId="1" r:id="rId1"/>
    <sheet name="PROFIT &amp; LOSS" sheetId="3" r:id="rId2"/>
    <sheet name="CASH FLOW" sheetId="4" r:id="rId3"/>
    <sheet name="ASSUMPTION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4" l="1"/>
  <c r="D12" i="4"/>
  <c r="E12" i="4"/>
  <c r="F12" i="4"/>
  <c r="G12" i="4"/>
  <c r="H12" i="4"/>
  <c r="I12" i="4"/>
  <c r="J12" i="4"/>
  <c r="K12" i="4"/>
  <c r="L12" i="4"/>
  <c r="M12" i="4"/>
  <c r="B12" i="4"/>
  <c r="D7" i="4"/>
  <c r="C7" i="4"/>
  <c r="B7" i="4"/>
  <c r="B30" i="4"/>
  <c r="B29" i="4"/>
  <c r="B10" i="1"/>
  <c r="B24" i="1"/>
  <c r="B23" i="1"/>
  <c r="E18" i="5"/>
  <c r="E16" i="5"/>
  <c r="E15" i="5"/>
  <c r="B19" i="1"/>
  <c r="F11" i="5"/>
  <c r="E11" i="5"/>
  <c r="F9" i="5"/>
  <c r="F10" i="5"/>
  <c r="B18" i="1"/>
  <c r="F6" i="5"/>
  <c r="E6" i="5"/>
  <c r="F5" i="5"/>
  <c r="F4" i="5"/>
  <c r="B7" i="1"/>
  <c r="B25" i="5"/>
  <c r="B20" i="5"/>
  <c r="B6" i="1" s="1"/>
  <c r="B16" i="5"/>
  <c r="B5" i="1" s="1"/>
  <c r="B14" i="5"/>
  <c r="B13" i="5"/>
  <c r="B12" i="5"/>
  <c r="B9" i="5"/>
  <c r="B4" i="1" s="1"/>
  <c r="N23" i="4" l="1"/>
  <c r="N7" i="4"/>
  <c r="C11" i="3" l="1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B15" i="3"/>
  <c r="B14" i="3"/>
  <c r="B13" i="3"/>
  <c r="B12" i="3"/>
  <c r="B11" i="3"/>
  <c r="C5" i="3"/>
  <c r="D5" i="3"/>
  <c r="E5" i="3"/>
  <c r="F5" i="3"/>
  <c r="G5" i="3"/>
  <c r="H5" i="3"/>
  <c r="I5" i="3"/>
  <c r="J5" i="3"/>
  <c r="K5" i="3"/>
  <c r="L5" i="3"/>
  <c r="M5" i="3"/>
  <c r="C6" i="3"/>
  <c r="D6" i="3"/>
  <c r="E6" i="3"/>
  <c r="F6" i="3"/>
  <c r="G6" i="3"/>
  <c r="H6" i="3"/>
  <c r="I6" i="3"/>
  <c r="J6" i="3"/>
  <c r="K6" i="3"/>
  <c r="L6" i="3"/>
  <c r="M6" i="3"/>
  <c r="B6" i="3"/>
  <c r="B5" i="3"/>
  <c r="C15" i="4"/>
  <c r="D15" i="4"/>
  <c r="E15" i="4"/>
  <c r="F15" i="4"/>
  <c r="G15" i="4"/>
  <c r="H15" i="4"/>
  <c r="I15" i="4"/>
  <c r="J15" i="4"/>
  <c r="K15" i="4"/>
  <c r="L15" i="4"/>
  <c r="M15" i="4"/>
  <c r="C16" i="4"/>
  <c r="D16" i="4"/>
  <c r="E16" i="4"/>
  <c r="F16" i="4"/>
  <c r="G16" i="4"/>
  <c r="H16" i="4"/>
  <c r="I16" i="4"/>
  <c r="J16" i="4"/>
  <c r="K16" i="4"/>
  <c r="L16" i="4"/>
  <c r="M16" i="4"/>
  <c r="C17" i="4"/>
  <c r="D17" i="4"/>
  <c r="E17" i="4"/>
  <c r="F17" i="4"/>
  <c r="G17" i="4"/>
  <c r="H17" i="4"/>
  <c r="I17" i="4"/>
  <c r="J17" i="4"/>
  <c r="K17" i="4"/>
  <c r="L17" i="4"/>
  <c r="M17" i="4"/>
  <c r="C18" i="4"/>
  <c r="D18" i="4"/>
  <c r="E18" i="4"/>
  <c r="F18" i="4"/>
  <c r="G18" i="4"/>
  <c r="H18" i="4"/>
  <c r="I18" i="4"/>
  <c r="J18" i="4"/>
  <c r="K18" i="4"/>
  <c r="L18" i="4"/>
  <c r="M18" i="4"/>
  <c r="C19" i="4"/>
  <c r="D19" i="4"/>
  <c r="E19" i="4"/>
  <c r="F19" i="4"/>
  <c r="G19" i="4"/>
  <c r="H19" i="4"/>
  <c r="I19" i="4"/>
  <c r="J19" i="4"/>
  <c r="K19" i="4"/>
  <c r="L19" i="4"/>
  <c r="M19" i="4"/>
  <c r="B19" i="4"/>
  <c r="B18" i="4"/>
  <c r="B17" i="4"/>
  <c r="B16" i="4"/>
  <c r="B15" i="4"/>
  <c r="B11" i="4"/>
  <c r="B5" i="4"/>
  <c r="N5" i="4" s="1"/>
  <c r="D4" i="1" l="1"/>
  <c r="B8" i="1"/>
  <c r="B10" i="4" s="1"/>
  <c r="B21" i="4" s="1"/>
  <c r="M8" i="4"/>
  <c r="N6" i="3"/>
  <c r="N5" i="3"/>
  <c r="B7" i="3"/>
  <c r="N10" i="4" l="1"/>
  <c r="N10" i="3"/>
  <c r="O10" i="3" s="1"/>
  <c r="P10" i="3" s="1"/>
  <c r="N11" i="3"/>
  <c r="O11" i="3" s="1"/>
  <c r="P11" i="3" s="1"/>
  <c r="N12" i="3"/>
  <c r="O12" i="3" s="1"/>
  <c r="P12" i="3" s="1"/>
  <c r="N13" i="3"/>
  <c r="O13" i="3" s="1"/>
  <c r="N14" i="3"/>
  <c r="O14" i="3" s="1"/>
  <c r="P14" i="3" s="1"/>
  <c r="N15" i="3"/>
  <c r="O15" i="3" s="1"/>
  <c r="P15" i="3" s="1"/>
  <c r="N16" i="3"/>
  <c r="O16" i="3" s="1"/>
  <c r="P16" i="3" s="1"/>
  <c r="N9" i="3"/>
  <c r="M7" i="3"/>
  <c r="O5" i="3"/>
  <c r="O6" i="3" s="1"/>
  <c r="E21" i="4"/>
  <c r="C21" i="4"/>
  <c r="C8" i="4"/>
  <c r="O5" i="4"/>
  <c r="P5" i="4" s="1"/>
  <c r="C24" i="1"/>
  <c r="C21" i="1"/>
  <c r="C19" i="1"/>
  <c r="C20" i="1"/>
  <c r="C22" i="1"/>
  <c r="C23" i="1"/>
  <c r="C25" i="1"/>
  <c r="C18" i="1"/>
  <c r="N11" i="4"/>
  <c r="N12" i="4"/>
  <c r="O12" i="4" s="1"/>
  <c r="P12" i="4" s="1"/>
  <c r="N13" i="4"/>
  <c r="O13" i="4" s="1"/>
  <c r="P13" i="4" s="1"/>
  <c r="N14" i="4"/>
  <c r="O14" i="4" s="1"/>
  <c r="P14" i="4" s="1"/>
  <c r="N15" i="4"/>
  <c r="O15" i="4" s="1"/>
  <c r="P15" i="4" s="1"/>
  <c r="N16" i="4"/>
  <c r="O16" i="4" s="1"/>
  <c r="P16" i="4" s="1"/>
  <c r="N17" i="4"/>
  <c r="O17" i="4" s="1"/>
  <c r="P17" i="4" s="1"/>
  <c r="N18" i="4"/>
  <c r="O18" i="4" s="1"/>
  <c r="P18" i="4" s="1"/>
  <c r="N20" i="4"/>
  <c r="O20" i="4" s="1"/>
  <c r="P20" i="4" s="1"/>
  <c r="O10" i="4"/>
  <c r="P10" i="4" s="1"/>
  <c r="E8" i="4"/>
  <c r="K8" i="4"/>
  <c r="G8" i="4"/>
  <c r="I8" i="4"/>
  <c r="M21" i="4"/>
  <c r="M22" i="4" s="1"/>
  <c r="L21" i="4"/>
  <c r="K21" i="4"/>
  <c r="J21" i="4"/>
  <c r="J22" i="4" s="1"/>
  <c r="I21" i="4"/>
  <c r="I22" i="4" s="1"/>
  <c r="H21" i="4"/>
  <c r="G21" i="4"/>
  <c r="F21" i="4"/>
  <c r="D21" i="4"/>
  <c r="L8" i="4"/>
  <c r="J8" i="4"/>
  <c r="H8" i="4"/>
  <c r="F8" i="4"/>
  <c r="D8" i="4"/>
  <c r="D7" i="1"/>
  <c r="D6" i="1"/>
  <c r="D5" i="1"/>
  <c r="B11" i="1"/>
  <c r="B13" i="1" s="1"/>
  <c r="B6" i="4" s="1"/>
  <c r="I7" i="3"/>
  <c r="E7" i="3"/>
  <c r="G7" i="3"/>
  <c r="K7" i="3"/>
  <c r="J7" i="3"/>
  <c r="D7" i="3"/>
  <c r="H7" i="3"/>
  <c r="L7" i="3"/>
  <c r="F7" i="3"/>
  <c r="C7" i="3"/>
  <c r="O7" i="4"/>
  <c r="P7" i="4" s="1"/>
  <c r="N19" i="4"/>
  <c r="O19" i="4" s="1"/>
  <c r="P19" i="4" s="1"/>
  <c r="N6" i="4" l="1"/>
  <c r="B8" i="4"/>
  <c r="B22" i="4" s="1"/>
  <c r="B24" i="4" s="1"/>
  <c r="C23" i="4" s="1"/>
  <c r="E22" i="4"/>
  <c r="D8" i="1"/>
  <c r="C26" i="1" s="1"/>
  <c r="O9" i="3"/>
  <c r="N7" i="3"/>
  <c r="O11" i="4"/>
  <c r="P11" i="4" s="1"/>
  <c r="P21" i="4" s="1"/>
  <c r="D22" i="4"/>
  <c r="F22" i="4"/>
  <c r="G22" i="4"/>
  <c r="K22" i="4"/>
  <c r="N21" i="4"/>
  <c r="O21" i="4" s="1"/>
  <c r="C22" i="4"/>
  <c r="H22" i="4"/>
  <c r="L22" i="4"/>
  <c r="P6" i="3"/>
  <c r="P5" i="3"/>
  <c r="P13" i="3"/>
  <c r="N8" i="4" l="1"/>
  <c r="O8" i="4" s="1"/>
  <c r="O22" i="4" s="1"/>
  <c r="O6" i="4"/>
  <c r="P6" i="4" s="1"/>
  <c r="P8" i="4" s="1"/>
  <c r="P22" i="4" s="1"/>
  <c r="B26" i="1"/>
  <c r="C27" i="1"/>
  <c r="P9" i="3"/>
  <c r="N22" i="4"/>
  <c r="C24" i="4"/>
  <c r="D23" i="4" s="1"/>
  <c r="D24" i="4" s="1"/>
  <c r="E23" i="4" s="1"/>
  <c r="E24" i="4" s="1"/>
  <c r="F23" i="4" s="1"/>
  <c r="F24" i="4" s="1"/>
  <c r="G23" i="4" s="1"/>
  <c r="G24" i="4" s="1"/>
  <c r="H23" i="4" s="1"/>
  <c r="H24" i="4" s="1"/>
  <c r="I23" i="4" s="1"/>
  <c r="I24" i="4" s="1"/>
  <c r="J23" i="4" s="1"/>
  <c r="J24" i="4" s="1"/>
  <c r="K23" i="4" s="1"/>
  <c r="K24" i="4" s="1"/>
  <c r="L23" i="4" s="1"/>
  <c r="L24" i="4" s="1"/>
  <c r="O7" i="3"/>
  <c r="P7" i="3"/>
  <c r="B27" i="1" l="1"/>
  <c r="D17" i="3"/>
  <c r="D18" i="3" s="1"/>
  <c r="D19" i="3" s="1"/>
  <c r="H17" i="3"/>
  <c r="H18" i="3" s="1"/>
  <c r="H19" i="3" s="1"/>
  <c r="L17" i="3"/>
  <c r="L18" i="3" s="1"/>
  <c r="L19" i="3" s="1"/>
  <c r="B17" i="3"/>
  <c r="G17" i="3"/>
  <c r="G18" i="3" s="1"/>
  <c r="G19" i="3" s="1"/>
  <c r="E17" i="3"/>
  <c r="E18" i="3" s="1"/>
  <c r="E19" i="3" s="1"/>
  <c r="I17" i="3"/>
  <c r="I18" i="3" s="1"/>
  <c r="I19" i="3" s="1"/>
  <c r="M17" i="3"/>
  <c r="M18" i="3" s="1"/>
  <c r="M19" i="3" s="1"/>
  <c r="F17" i="3"/>
  <c r="F18" i="3" s="1"/>
  <c r="F19" i="3" s="1"/>
  <c r="C17" i="3"/>
  <c r="C18" i="3" s="1"/>
  <c r="C19" i="3" s="1"/>
  <c r="J17" i="3"/>
  <c r="J18" i="3" s="1"/>
  <c r="J19" i="3" s="1"/>
  <c r="K17" i="3"/>
  <c r="K18" i="3" s="1"/>
  <c r="K19" i="3" s="1"/>
  <c r="M23" i="4"/>
  <c r="M24" i="4" s="1"/>
  <c r="B18" i="3" l="1"/>
  <c r="B19" i="3" s="1"/>
  <c r="B20" i="3" s="1"/>
  <c r="C20" i="3" s="1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N17" i="3"/>
  <c r="N24" i="4"/>
  <c r="O23" i="4" s="1"/>
  <c r="O24" i="4" s="1"/>
  <c r="P23" i="4" s="1"/>
  <c r="P24" i="4" s="1"/>
  <c r="O17" i="3" l="1"/>
  <c r="N18" i="3"/>
  <c r="N19" i="3" s="1"/>
  <c r="P17" i="3" l="1"/>
  <c r="P18" i="3" s="1"/>
  <c r="P19" i="3" s="1"/>
  <c r="O18" i="3"/>
  <c r="O19" i="3" s="1"/>
  <c r="O20" i="3" s="1"/>
  <c r="P20" i="3" s="1"/>
</calcChain>
</file>

<file path=xl/sharedStrings.xml><?xml version="1.0" encoding="utf-8"?>
<sst xmlns="http://schemas.openxmlformats.org/spreadsheetml/2006/main" count="149" uniqueCount="108">
  <si>
    <t>Item</t>
  </si>
  <si>
    <t>Cost (RM)</t>
  </si>
  <si>
    <t>Life (Years)</t>
  </si>
  <si>
    <t>Depreciation (RM) per year</t>
  </si>
  <si>
    <t>Deposits &amp; prepayments</t>
  </si>
  <si>
    <t xml:space="preserve">PRO FORMA PROFIT &amp; LOSS STATEMENT </t>
  </si>
  <si>
    <t>TOTAL</t>
  </si>
  <si>
    <t>Year 2</t>
  </si>
  <si>
    <t>Year 3</t>
  </si>
  <si>
    <t xml:space="preserve">Sales revenue </t>
  </si>
  <si>
    <t>Gross profit</t>
  </si>
  <si>
    <t xml:space="preserve">Accounting, audit &amp; secretarial fees </t>
  </si>
  <si>
    <t>Rental</t>
  </si>
  <si>
    <t>Utilities</t>
  </si>
  <si>
    <t>Miscellaneous overheads</t>
  </si>
  <si>
    <t>Staff salaries</t>
  </si>
  <si>
    <t>Employee provident fund</t>
  </si>
  <si>
    <t>Advertising &amp; promotions</t>
  </si>
  <si>
    <t>Depreciation</t>
  </si>
  <si>
    <t>Total expenses</t>
  </si>
  <si>
    <t>Net Profit/ loss before tax</t>
  </si>
  <si>
    <t xml:space="preserve">PRO FORMA CASH FLOW </t>
  </si>
  <si>
    <t>Sales revenue</t>
  </si>
  <si>
    <t>Total cash inflow</t>
  </si>
  <si>
    <t>Total capital expenses</t>
  </si>
  <si>
    <t>Total cash outflow</t>
  </si>
  <si>
    <t>Cash surplus/ deficit</t>
  </si>
  <si>
    <t>Add opening cash balance</t>
  </si>
  <si>
    <t>Closing cash balance</t>
  </si>
  <si>
    <t xml:space="preserve">Capital Injection </t>
  </si>
  <si>
    <t>Cumulative profit/(loss) before tax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</si>
  <si>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</si>
  <si>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</si>
  <si>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</si>
  <si>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</si>
  <si>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</si>
  <si>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</si>
  <si>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</si>
  <si>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</si>
  <si>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</si>
  <si>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</si>
  <si>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</si>
  <si>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</si>
  <si>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Working Capital Requirements</t>
  </si>
  <si>
    <t>RM (Month)</t>
  </si>
  <si>
    <t>RM (Year)</t>
  </si>
  <si>
    <t>Items</t>
  </si>
  <si>
    <t>Insurance/SOCSO</t>
  </si>
  <si>
    <t>Total Administration Expenditure</t>
  </si>
  <si>
    <t>Purchases (Cost of Goods Sold)</t>
  </si>
  <si>
    <t>(-) CASH OUTFLOW</t>
  </si>
  <si>
    <r>
      <rPr>
        <i/>
        <sz val="12"/>
        <color indexed="8"/>
        <rFont val="Times New Roman"/>
        <family val="1"/>
      </rPr>
      <t xml:space="preserve">Less: </t>
    </r>
    <r>
      <rPr>
        <sz val="12"/>
        <color indexed="8"/>
        <rFont val="Times New Roman"/>
        <family val="1"/>
      </rPr>
      <t>Cost of sales</t>
    </r>
  </si>
  <si>
    <t>(+) CASH INFLOW</t>
  </si>
  <si>
    <t>Total Capital Expenditure</t>
  </si>
  <si>
    <t>Total Start Up Expenditure</t>
  </si>
  <si>
    <t xml:space="preserve">Total Funding Requirement </t>
  </si>
  <si>
    <t>PROJECTED START UP EXPENDITURE &amp; FUNDING REQUIREMENT</t>
  </si>
  <si>
    <t xml:space="preserve">PROJECTED MONTHLY EXPENDITURE </t>
  </si>
  <si>
    <t>Insurance &amp; SOCSO</t>
  </si>
  <si>
    <t>Insurance &amp; SOCSO (RM100)</t>
  </si>
  <si>
    <t>Funding</t>
  </si>
  <si>
    <t>Year 1</t>
  </si>
  <si>
    <t>Sales and Purchases</t>
  </si>
  <si>
    <t>YEAR 1 (MONTHS)</t>
  </si>
  <si>
    <t>Start Up Capital</t>
  </si>
  <si>
    <r>
      <t xml:space="preserve">Less: </t>
    </r>
    <r>
      <rPr>
        <b/>
        <sz val="12"/>
        <color indexed="8"/>
        <rFont val="Times New Roman"/>
        <family val="1"/>
      </rPr>
      <t>Expenses</t>
    </r>
  </si>
  <si>
    <t>Example: Café</t>
  </si>
  <si>
    <t>Table 1: Renovation</t>
  </si>
  <si>
    <t>Renovation (refer to Table 1)</t>
  </si>
  <si>
    <t>Painting</t>
  </si>
  <si>
    <t>Piping</t>
  </si>
  <si>
    <t>Cabling</t>
  </si>
  <si>
    <t>Bar Counter</t>
  </si>
  <si>
    <t>Total</t>
  </si>
  <si>
    <t>Cabinet (2 units)</t>
  </si>
  <si>
    <t>Furniture &amp; fittings (refer to Table 2)</t>
  </si>
  <si>
    <t>Computer hardware &amp; software (refer to Table 3)</t>
  </si>
  <si>
    <t>Other capital expenses (refer to Table 4)</t>
  </si>
  <si>
    <t>Table 2: Furniture and Fittings</t>
  </si>
  <si>
    <t>Lighting</t>
  </si>
  <si>
    <t>Tables (8 units)</t>
  </si>
  <si>
    <t>Chairs (40 units)</t>
  </si>
  <si>
    <t>Air-conds (2 units)</t>
  </si>
  <si>
    <t>Table 3: Computer Hardware and Software</t>
  </si>
  <si>
    <t>Café System</t>
  </si>
  <si>
    <t>Table 4: Other Capital Expenses</t>
  </si>
  <si>
    <t>Kitchen Equipments</t>
  </si>
  <si>
    <t>Utensils</t>
  </si>
  <si>
    <t>Accounting and audit (refer to Table 7)</t>
  </si>
  <si>
    <t>Table 7: Accounting and Auditing</t>
  </si>
  <si>
    <t>Accounting Fee (yearly)</t>
  </si>
  <si>
    <t>Auditing Fee (yearly)</t>
  </si>
  <si>
    <t>Insurance (yearly)</t>
  </si>
  <si>
    <t>SOCSO (yearly)</t>
  </si>
  <si>
    <t>Table 8: Insurance/ SOCSO</t>
  </si>
  <si>
    <t>Staff salaries (refer to Table 12)</t>
  </si>
  <si>
    <t>Table 12: Staff Salaries</t>
  </si>
  <si>
    <t>Chef</t>
  </si>
  <si>
    <t>Waiters</t>
  </si>
  <si>
    <t>Supervisor</t>
  </si>
  <si>
    <t>Kitchen Helper (2)</t>
  </si>
  <si>
    <t>Assumptions:</t>
  </si>
  <si>
    <t>Daily number of customer</t>
  </si>
  <si>
    <t>Average spending</t>
  </si>
  <si>
    <t>Daily Sales</t>
  </si>
  <si>
    <t>Monthly Sales</t>
  </si>
  <si>
    <t>Sales increases 5% - 10%</t>
  </si>
  <si>
    <t>Seasonal - Feb, Dec - 20%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</si>
</sst>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RM-4409]* #,##0.00_-;\-[$RM-4409]* #,##0.00_-;_-[$RM-4409]* &quot;-&quot;??_-;_-@_-"/>
  </numFmts>
  <fonts count="28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4"/>
      <name val="Times New Roman"/>
      <family val="1"/>
    </font>
    <font>
      <sz val="12"/>
      <color theme="5" tint="-0.249977111117893"/>
      <name val="Times New Roman"/>
      <family val="1"/>
    </font>
    <font>
      <sz val="12"/>
      <color theme="9" tint="-0.499984740745262"/>
      <name val="Times New Roman"/>
      <family val="1"/>
    </font>
    <font>
      <b/>
      <sz val="14"/>
      <color theme="1"/>
      <name val="Times New Roman"/>
      <family val="1"/>
    </font>
    <font>
      <b/>
      <sz val="14"/>
      <color theme="9" tint="-0.499984740745262"/>
      <name val="Times New Roman"/>
      <family val="1"/>
    </font>
    <font>
      <sz val="14"/>
      <color theme="1"/>
      <name val="Times New Roman"/>
      <family val="1"/>
    </font>
    <font>
      <b/>
      <sz val="14"/>
      <color theme="4"/>
      <name val="Times New Roman"/>
      <family val="1"/>
    </font>
    <font>
      <b/>
      <sz val="14"/>
      <color theme="5" tint="-0.249977111117893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26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Times New Roman"/>
      <family val="1"/>
    </font>
    <font>
      <b/>
      <sz val="12"/>
      <name val="Times New Roman"/>
      <family val="1"/>
    </font>
    <font>
      <sz val="26"/>
      <color theme="1"/>
      <name val="Times New Roman"/>
      <family val="1"/>
    </font>
    <font>
      <sz val="14"/>
      <name val="Times New Roman"/>
      <family val="1"/>
    </font>
    <font>
      <b/>
      <i/>
      <sz val="14"/>
      <name val="Times New Roman"/>
      <family val="1"/>
    </font>
    <font>
      <b/>
      <sz val="14"/>
      <color rgb="FFFF0000"/>
      <name val="Times New Roman"/>
      <family val="1"/>
    </font>
    <font>
      <b/>
      <sz val="12"/>
      <color indexed="8"/>
      <name val="Times New Roman"/>
      <family val="1"/>
    </font>
    <font>
      <b/>
      <u/>
      <sz val="12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1" tint="0.34998626667073579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8" fillId="0" borderId="0" applyFont="0" applyFill="0" applyBorder="0" applyAlignment="0" applyProtection="0"/>
  </cellStyleXfs>
  <cellXfs count="218">
    <xf numFmtId="0" fontId="0" fillId="0" borderId="0" xfId="0"/>
    <xf numFmtId="41" fontId="3" fillId="0" borderId="0" xfId="0" applyNumberFormat="1" applyFont="1" applyAlignment="1"/>
    <xf numFmtId="41" fontId="4" fillId="0" borderId="0" xfId="0" applyNumberFormat="1" applyFont="1"/>
    <xf numFmtId="41" fontId="3" fillId="0" borderId="0" xfId="0" applyNumberFormat="1" applyFont="1" applyFill="1"/>
    <xf numFmtId="41" fontId="4" fillId="0" borderId="0" xfId="0" applyNumberFormat="1" applyFont="1" applyFill="1"/>
    <xf numFmtId="41" fontId="4" fillId="0" borderId="0" xfId="0" applyNumberFormat="1" applyFont="1" applyFill="1" applyBorder="1"/>
    <xf numFmtId="41" fontId="3" fillId="0" borderId="0" xfId="0" applyNumberFormat="1" applyFont="1" applyAlignment="1">
      <alignment horizontal="center"/>
    </xf>
    <xf numFmtId="41" fontId="5" fillId="0" borderId="0" xfId="0" applyNumberFormat="1" applyFont="1" applyFill="1"/>
    <xf numFmtId="41" fontId="4" fillId="0" borderId="0" xfId="0" applyNumberFormat="1" applyFont="1" applyAlignment="1">
      <alignment horizontal="left"/>
    </xf>
    <xf numFmtId="41" fontId="3" fillId="0" borderId="0" xfId="0" applyNumberFormat="1" applyFont="1" applyBorder="1" applyAlignment="1"/>
    <xf numFmtId="41" fontId="3" fillId="0" borderId="0" xfId="0" applyNumberFormat="1" applyFont="1" applyBorder="1" applyAlignment="1">
      <alignment horizontal="left"/>
    </xf>
    <xf numFmtId="41" fontId="3" fillId="0" borderId="0" xfId="0" applyNumberFormat="1" applyFont="1"/>
    <xf numFmtId="43" fontId="4" fillId="0" borderId="0" xfId="0" applyNumberFormat="1" applyFont="1"/>
    <xf numFmtId="41" fontId="20" fillId="18" borderId="20" xfId="0" applyNumberFormat="1" applyFont="1" applyFill="1" applyBorder="1" applyAlignment="1">
      <alignment horizontal="center" vertical="center"/>
    </xf>
    <xf numFmtId="164" fontId="6" fillId="3" borderId="21" xfId="0" applyNumberFormat="1" applyFont="1" applyFill="1" applyBorder="1" applyAlignment="1">
      <alignment horizontal="center" vertical="center"/>
    </xf>
    <xf numFmtId="164" fontId="6" fillId="18" borderId="2" xfId="0" applyNumberFormat="1" applyFont="1" applyFill="1" applyBorder="1" applyAlignment="1">
      <alignment horizontal="center" vertical="center"/>
    </xf>
    <xf numFmtId="164" fontId="7" fillId="4" borderId="23" xfId="0" applyNumberFormat="1" applyFont="1" applyFill="1" applyBorder="1" applyAlignment="1">
      <alignment horizontal="center" vertical="center"/>
    </xf>
    <xf numFmtId="164" fontId="8" fillId="5" borderId="22" xfId="0" applyNumberFormat="1" applyFont="1" applyFill="1" applyBorder="1" applyAlignment="1">
      <alignment horizontal="center" vertical="center"/>
    </xf>
    <xf numFmtId="164" fontId="6" fillId="3" borderId="23" xfId="0" applyNumberFormat="1" applyFont="1" applyFill="1" applyBorder="1" applyAlignment="1">
      <alignment horizontal="center" vertical="center"/>
    </xf>
    <xf numFmtId="164" fontId="6" fillId="18" borderId="29" xfId="0" applyNumberFormat="1" applyFont="1" applyFill="1" applyBorder="1" applyAlignment="1">
      <alignment horizontal="center" vertical="center"/>
    </xf>
    <xf numFmtId="164" fontId="7" fillId="4" borderId="29" xfId="0" applyNumberFormat="1" applyFont="1" applyFill="1" applyBorder="1" applyAlignment="1">
      <alignment horizontal="center" vertical="center"/>
    </xf>
    <xf numFmtId="164" fontId="8" fillId="5" borderId="19" xfId="0" applyNumberFormat="1" applyFont="1" applyFill="1" applyBorder="1" applyAlignment="1">
      <alignment horizontal="center" vertical="center"/>
    </xf>
    <xf numFmtId="164" fontId="12" fillId="2" borderId="20" xfId="0" applyNumberFormat="1" applyFont="1" applyFill="1" applyBorder="1" applyAlignment="1">
      <alignment horizontal="center" vertical="center"/>
    </xf>
    <xf numFmtId="164" fontId="12" fillId="2" borderId="30" xfId="0" applyNumberFormat="1" applyFont="1" applyFill="1" applyBorder="1" applyAlignment="1">
      <alignment horizontal="center" vertical="center"/>
    </xf>
    <xf numFmtId="164" fontId="12" fillId="18" borderId="20" xfId="0" applyNumberFormat="1" applyFont="1" applyFill="1" applyBorder="1" applyAlignment="1">
      <alignment horizontal="center" vertical="center"/>
    </xf>
    <xf numFmtId="164" fontId="13" fillId="4" borderId="20" xfId="0" applyNumberFormat="1" applyFont="1" applyFill="1" applyBorder="1" applyAlignment="1">
      <alignment horizontal="center" vertical="center"/>
    </xf>
    <xf numFmtId="164" fontId="10" fillId="5" borderId="28" xfId="0" applyNumberFormat="1" applyFont="1" applyFill="1" applyBorder="1" applyAlignment="1">
      <alignment horizontal="center" vertical="center"/>
    </xf>
    <xf numFmtId="164" fontId="17" fillId="6" borderId="21" xfId="0" applyNumberFormat="1" applyFont="1" applyFill="1" applyBorder="1" applyAlignment="1">
      <alignment horizontal="center" vertical="center"/>
    </xf>
    <xf numFmtId="164" fontId="17" fillId="6" borderId="3" xfId="0" applyNumberFormat="1" applyFont="1" applyFill="1" applyBorder="1" applyAlignment="1">
      <alignment horizontal="center" vertical="center"/>
    </xf>
    <xf numFmtId="164" fontId="6" fillId="18" borderId="23" xfId="0" applyNumberFormat="1" applyFont="1" applyFill="1" applyBorder="1" applyAlignment="1">
      <alignment horizontal="center" vertical="center"/>
    </xf>
    <xf numFmtId="164" fontId="17" fillId="6" borderId="17" xfId="0" applyNumberFormat="1" applyFont="1" applyFill="1" applyBorder="1" applyAlignment="1">
      <alignment horizontal="center" vertical="center"/>
    </xf>
    <xf numFmtId="164" fontId="12" fillId="7" borderId="20" xfId="0" applyNumberFormat="1" applyFont="1" applyFill="1" applyBorder="1" applyAlignment="1">
      <alignment horizontal="center" vertical="center"/>
    </xf>
    <xf numFmtId="164" fontId="12" fillId="7" borderId="28" xfId="0" applyNumberFormat="1" applyFont="1" applyFill="1" applyBorder="1" applyAlignment="1">
      <alignment horizontal="center" vertical="center"/>
    </xf>
    <xf numFmtId="164" fontId="12" fillId="7" borderId="30" xfId="0" applyNumberFormat="1" applyFont="1" applyFill="1" applyBorder="1" applyAlignment="1">
      <alignment horizontal="center" vertical="center"/>
    </xf>
    <xf numFmtId="164" fontId="12" fillId="12" borderId="29" xfId="0" applyNumberFormat="1" applyFont="1" applyFill="1" applyBorder="1" applyAlignment="1">
      <alignment horizontal="center" vertical="center"/>
    </xf>
    <xf numFmtId="164" fontId="12" fillId="12" borderId="19" xfId="0" applyNumberFormat="1" applyFont="1" applyFill="1" applyBorder="1" applyAlignment="1">
      <alignment horizontal="center" vertical="center"/>
    </xf>
    <xf numFmtId="164" fontId="12" fillId="12" borderId="45" xfId="0" applyNumberFormat="1" applyFont="1" applyFill="1" applyBorder="1" applyAlignment="1">
      <alignment horizontal="center" vertical="center"/>
    </xf>
    <xf numFmtId="164" fontId="12" fillId="18" borderId="2" xfId="0" applyNumberFormat="1" applyFont="1" applyFill="1" applyBorder="1" applyAlignment="1">
      <alignment horizontal="center" vertical="center"/>
    </xf>
    <xf numFmtId="164" fontId="13" fillId="4" borderId="23" xfId="0" applyNumberFormat="1" applyFont="1" applyFill="1" applyBorder="1" applyAlignment="1">
      <alignment horizontal="center" vertical="center"/>
    </xf>
    <xf numFmtId="164" fontId="10" fillId="5" borderId="22" xfId="0" applyNumberFormat="1" applyFont="1" applyFill="1" applyBorder="1" applyAlignment="1">
      <alignment horizontal="center" vertical="center"/>
    </xf>
    <xf numFmtId="164" fontId="12" fillId="9" borderId="20" xfId="0" applyNumberFormat="1" applyFont="1" applyFill="1" applyBorder="1" applyAlignment="1">
      <alignment horizontal="center" vertical="center"/>
    </xf>
    <xf numFmtId="164" fontId="12" fillId="9" borderId="28" xfId="0" applyNumberFormat="1" applyFont="1" applyFill="1" applyBorder="1" applyAlignment="1">
      <alignment horizontal="center" vertical="center"/>
    </xf>
    <xf numFmtId="164" fontId="12" fillId="9" borderId="30" xfId="0" applyNumberFormat="1" applyFont="1" applyFill="1" applyBorder="1" applyAlignment="1">
      <alignment horizontal="center" vertical="center"/>
    </xf>
    <xf numFmtId="41" fontId="20" fillId="4" borderId="20" xfId="0" applyNumberFormat="1" applyFont="1" applyFill="1" applyBorder="1" applyAlignment="1">
      <alignment horizontal="center" vertical="center"/>
    </xf>
    <xf numFmtId="41" fontId="20" fillId="5" borderId="20" xfId="0" applyNumberFormat="1" applyFont="1" applyFill="1" applyBorder="1" applyAlignment="1">
      <alignment horizontal="center" vertical="center"/>
    </xf>
    <xf numFmtId="41" fontId="20" fillId="18" borderId="2" xfId="0" applyNumberFormat="1" applyFont="1" applyFill="1" applyBorder="1" applyAlignment="1">
      <alignment horizontal="center" vertical="center"/>
    </xf>
    <xf numFmtId="41" fontId="20" fillId="4" borderId="29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164" fontId="4" fillId="3" borderId="32" xfId="0" applyNumberFormat="1" applyFont="1" applyFill="1" applyBorder="1" applyAlignment="1">
      <alignment horizontal="center" vertical="center"/>
    </xf>
    <xf numFmtId="164" fontId="4" fillId="15" borderId="2" xfId="0" applyNumberFormat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164" fontId="4" fillId="3" borderId="7" xfId="0" applyNumberFormat="1" applyFont="1" applyFill="1" applyBorder="1" applyAlignment="1">
      <alignment horizontal="center" vertical="center"/>
    </xf>
    <xf numFmtId="164" fontId="4" fillId="3" borderId="33" xfId="0" applyNumberFormat="1" applyFont="1" applyFill="1" applyBorder="1" applyAlignment="1">
      <alignment horizontal="center" vertical="center"/>
    </xf>
    <xf numFmtId="164" fontId="4" fillId="15" borderId="23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  <xf numFmtId="164" fontId="4" fillId="3" borderId="34" xfId="0" applyNumberFormat="1" applyFont="1" applyFill="1" applyBorder="1" applyAlignment="1">
      <alignment horizontal="center" vertical="center"/>
    </xf>
    <xf numFmtId="164" fontId="4" fillId="7" borderId="27" xfId="0" applyNumberFormat="1" applyFont="1" applyFill="1" applyBorder="1" applyAlignment="1">
      <alignment horizontal="center" vertical="center"/>
    </xf>
    <xf numFmtId="164" fontId="4" fillId="7" borderId="37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64" fontId="4" fillId="7" borderId="33" xfId="0" applyNumberFormat="1" applyFont="1" applyFill="1" applyBorder="1" applyAlignment="1">
      <alignment horizontal="center" vertic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7" borderId="34" xfId="0" applyNumberFormat="1" applyFont="1" applyFill="1" applyBorder="1" applyAlignment="1">
      <alignment horizontal="center" vertical="center"/>
    </xf>
    <xf numFmtId="164" fontId="4" fillId="16" borderId="12" xfId="0" applyNumberFormat="1" applyFont="1" applyFill="1" applyBorder="1" applyAlignment="1">
      <alignment horizontal="center" vertical="center"/>
    </xf>
    <xf numFmtId="164" fontId="4" fillId="17" borderId="2" xfId="0" applyNumberFormat="1" applyFont="1" applyFill="1" applyBorder="1" applyAlignment="1">
      <alignment horizontal="center" vertical="center"/>
    </xf>
    <xf numFmtId="164" fontId="4" fillId="16" borderId="0" xfId="0" applyNumberFormat="1" applyFont="1" applyFill="1" applyBorder="1" applyAlignment="1">
      <alignment horizontal="center" vertical="center"/>
    </xf>
    <xf numFmtId="164" fontId="4" fillId="17" borderId="23" xfId="0" applyNumberFormat="1" applyFont="1" applyFill="1" applyBorder="1" applyAlignment="1">
      <alignment horizontal="center" vertical="center"/>
    </xf>
    <xf numFmtId="164" fontId="9" fillId="2" borderId="24" xfId="0" applyNumberFormat="1" applyFont="1" applyFill="1" applyBorder="1" applyAlignment="1">
      <alignment horizontal="center" vertical="center"/>
    </xf>
    <xf numFmtId="164" fontId="9" fillId="2" borderId="25" xfId="0" applyNumberFormat="1" applyFont="1" applyFill="1" applyBorder="1" applyAlignment="1">
      <alignment horizontal="center" vertical="center"/>
    </xf>
    <xf numFmtId="164" fontId="9" fillId="2" borderId="35" xfId="0" applyNumberFormat="1" applyFont="1" applyFill="1" applyBorder="1" applyAlignment="1">
      <alignment horizontal="center" vertical="center"/>
    </xf>
    <xf numFmtId="164" fontId="9" fillId="15" borderId="20" xfId="0" applyNumberFormat="1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164" fontId="9" fillId="17" borderId="20" xfId="0" applyNumberFormat="1" applyFont="1" applyFill="1" applyBorder="1" applyAlignment="1">
      <alignment horizontal="center" vertical="center"/>
    </xf>
    <xf numFmtId="164" fontId="9" fillId="8" borderId="36" xfId="0" applyNumberFormat="1" applyFont="1" applyFill="1" applyBorder="1" applyAlignment="1">
      <alignment horizontal="center" vertical="center"/>
    </xf>
    <xf numFmtId="164" fontId="9" fillId="8" borderId="25" xfId="0" applyNumberFormat="1" applyFont="1" applyFill="1" applyBorder="1" applyAlignment="1">
      <alignment horizontal="center" vertical="center"/>
    </xf>
    <xf numFmtId="164" fontId="9" fillId="8" borderId="35" xfId="0" applyNumberFormat="1" applyFont="1" applyFill="1" applyBorder="1" applyAlignment="1">
      <alignment horizontal="center" vertical="center"/>
    </xf>
    <xf numFmtId="164" fontId="9" fillId="9" borderId="4" xfId="0" applyNumberFormat="1" applyFont="1" applyFill="1" applyBorder="1" applyAlignment="1">
      <alignment horizontal="center" vertical="center"/>
    </xf>
    <xf numFmtId="164" fontId="9" fillId="9" borderId="5" xfId="0" applyNumberFormat="1" applyFont="1" applyFill="1" applyBorder="1" applyAlignment="1">
      <alignment horizontal="center" vertical="center"/>
    </xf>
    <xf numFmtId="164" fontId="9" fillId="9" borderId="32" xfId="0" applyNumberFormat="1" applyFont="1" applyFill="1" applyBorder="1" applyAlignment="1">
      <alignment horizontal="center" vertical="center"/>
    </xf>
    <xf numFmtId="164" fontId="9" fillId="15" borderId="2" xfId="0" applyNumberFormat="1" applyFont="1" applyFill="1" applyBorder="1" applyAlignment="1">
      <alignment horizontal="center" vertical="center"/>
    </xf>
    <xf numFmtId="164" fontId="9" fillId="16" borderId="12" xfId="0" applyNumberFormat="1" applyFont="1" applyFill="1" applyBorder="1" applyAlignment="1">
      <alignment horizontal="center" vertical="center"/>
    </xf>
    <xf numFmtId="164" fontId="9" fillId="17" borderId="2" xfId="0" applyNumberFormat="1" applyFont="1" applyFill="1" applyBorder="1" applyAlignment="1">
      <alignment horizontal="center" vertical="center"/>
    </xf>
    <xf numFmtId="164" fontId="9" fillId="10" borderId="8" xfId="0" applyNumberFormat="1" applyFont="1" applyFill="1" applyBorder="1" applyAlignment="1">
      <alignment horizontal="center" vertical="center"/>
    </xf>
    <xf numFmtId="164" fontId="9" fillId="10" borderId="9" xfId="0" applyNumberFormat="1" applyFont="1" applyFill="1" applyBorder="1" applyAlignment="1">
      <alignment horizontal="center" vertical="center"/>
    </xf>
    <xf numFmtId="164" fontId="9" fillId="10" borderId="34" xfId="0" applyNumberFormat="1" applyFont="1" applyFill="1" applyBorder="1" applyAlignment="1">
      <alignment horizontal="center" vertical="center"/>
    </xf>
    <xf numFmtId="164" fontId="9" fillId="11" borderId="24" xfId="0" applyNumberFormat="1" applyFont="1" applyFill="1" applyBorder="1" applyAlignment="1">
      <alignment horizontal="center" vertical="center"/>
    </xf>
    <xf numFmtId="164" fontId="9" fillId="11" borderId="25" xfId="0" applyNumberFormat="1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164" fontId="9" fillId="15" borderId="29" xfId="0" applyNumberFormat="1" applyFont="1" applyFill="1" applyBorder="1" applyAlignment="1">
      <alignment horizontal="center" vertical="center"/>
    </xf>
    <xf numFmtId="164" fontId="9" fillId="16" borderId="42" xfId="0" applyNumberFormat="1" applyFont="1" applyFill="1" applyBorder="1" applyAlignment="1">
      <alignment horizontal="center" vertical="center"/>
    </xf>
    <xf numFmtId="164" fontId="9" fillId="17" borderId="29" xfId="0" applyNumberFormat="1" applyFont="1" applyFill="1" applyBorder="1" applyAlignment="1">
      <alignment horizontal="center" vertical="center"/>
    </xf>
    <xf numFmtId="164" fontId="17" fillId="7" borderId="26" xfId="0" applyNumberFormat="1" applyFont="1" applyFill="1" applyBorder="1" applyAlignment="1">
      <alignment horizontal="center" vertical="center"/>
    </xf>
    <xf numFmtId="164" fontId="17" fillId="7" borderId="27" xfId="0" applyNumberFormat="1" applyFont="1" applyFill="1" applyBorder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164" fontId="17" fillId="7" borderId="7" xfId="0" applyNumberFormat="1" applyFont="1" applyFill="1" applyBorder="1" applyAlignment="1">
      <alignment horizontal="center" vertical="center"/>
    </xf>
    <xf numFmtId="164" fontId="17" fillId="7" borderId="13" xfId="0" applyNumberFormat="1" applyFont="1" applyFill="1" applyBorder="1" applyAlignment="1">
      <alignment horizontal="center" vertical="center"/>
    </xf>
    <xf numFmtId="164" fontId="17" fillId="7" borderId="14" xfId="0" applyNumberFormat="1" applyFont="1" applyFill="1" applyBorder="1" applyAlignment="1">
      <alignment horizontal="center" vertical="center"/>
    </xf>
    <xf numFmtId="164" fontId="17" fillId="7" borderId="16" xfId="0" applyNumberFormat="1" applyFont="1" applyFill="1" applyBorder="1" applyAlignment="1">
      <alignment horizontal="center" vertical="center"/>
    </xf>
    <xf numFmtId="164" fontId="17" fillId="7" borderId="9" xfId="0" applyNumberFormat="1" applyFont="1" applyFill="1" applyBorder="1" applyAlignment="1">
      <alignment horizontal="center" vertical="center"/>
    </xf>
    <xf numFmtId="41" fontId="4" fillId="3" borderId="17" xfId="0" applyNumberFormat="1" applyFont="1" applyFill="1" applyBorder="1" applyAlignment="1">
      <alignment vertical="center"/>
    </xf>
    <xf numFmtId="41" fontId="4" fillId="3" borderId="10" xfId="0" applyNumberFormat="1" applyFont="1" applyFill="1" applyBorder="1" applyAlignment="1">
      <alignment horizontal="left" vertical="center"/>
    </xf>
    <xf numFmtId="41" fontId="4" fillId="3" borderId="3" xfId="0" applyNumberFormat="1" applyFont="1" applyFill="1" applyBorder="1" applyAlignment="1">
      <alignment horizontal="left" vertical="center"/>
    </xf>
    <xf numFmtId="41" fontId="4" fillId="3" borderId="17" xfId="0" applyNumberFormat="1" applyFont="1" applyFill="1" applyBorder="1" applyAlignment="1">
      <alignment horizontal="left" vertical="center"/>
    </xf>
    <xf numFmtId="41" fontId="4" fillId="7" borderId="21" xfId="0" applyNumberFormat="1" applyFont="1" applyFill="1" applyBorder="1" applyAlignment="1">
      <alignment horizontal="left" vertical="center"/>
    </xf>
    <xf numFmtId="41" fontId="4" fillId="7" borderId="3" xfId="0" applyNumberFormat="1" applyFont="1" applyFill="1" applyBorder="1" applyAlignment="1">
      <alignment horizontal="left" vertical="center"/>
    </xf>
    <xf numFmtId="41" fontId="9" fillId="2" borderId="20" xfId="0" applyNumberFormat="1" applyFont="1" applyFill="1" applyBorder="1" applyAlignment="1">
      <alignment horizontal="left" vertical="center"/>
    </xf>
    <xf numFmtId="41" fontId="9" fillId="8" borderId="20" xfId="0" applyNumberFormat="1" applyFont="1" applyFill="1" applyBorder="1" applyAlignment="1">
      <alignment horizontal="left" vertical="center"/>
    </xf>
    <xf numFmtId="41" fontId="9" fillId="9" borderId="10" xfId="0" applyNumberFormat="1" applyFont="1" applyFill="1" applyBorder="1" applyAlignment="1">
      <alignment horizontal="left" vertical="center"/>
    </xf>
    <xf numFmtId="41" fontId="9" fillId="10" borderId="17" xfId="0" applyNumberFormat="1" applyFont="1" applyFill="1" applyBorder="1" applyAlignment="1">
      <alignment horizontal="left" vertical="center"/>
    </xf>
    <xf numFmtId="41" fontId="9" fillId="11" borderId="20" xfId="0" applyNumberFormat="1" applyFont="1" applyFill="1" applyBorder="1" applyAlignment="1">
      <alignment horizontal="left" vertical="center"/>
    </xf>
    <xf numFmtId="41" fontId="20" fillId="15" borderId="2" xfId="0" applyNumberFormat="1" applyFont="1" applyFill="1" applyBorder="1" applyAlignment="1">
      <alignment horizontal="center" vertical="center"/>
    </xf>
    <xf numFmtId="41" fontId="20" fillId="16" borderId="2" xfId="0" applyNumberFormat="1" applyFont="1" applyFill="1" applyBorder="1" applyAlignment="1">
      <alignment horizontal="center" vertical="center"/>
    </xf>
    <xf numFmtId="41" fontId="20" fillId="17" borderId="2" xfId="0" applyNumberFormat="1" applyFont="1" applyFill="1" applyBorder="1" applyAlignment="1">
      <alignment horizontal="center" vertical="center"/>
    </xf>
    <xf numFmtId="41" fontId="20" fillId="15" borderId="20" xfId="0" applyNumberFormat="1" applyFont="1" applyFill="1" applyBorder="1" applyAlignment="1">
      <alignment horizontal="center" vertical="center"/>
    </xf>
    <xf numFmtId="41" fontId="20" fillId="16" borderId="20" xfId="0" applyNumberFormat="1" applyFont="1" applyFill="1" applyBorder="1" applyAlignment="1">
      <alignment horizontal="center" vertical="center"/>
    </xf>
    <xf numFmtId="41" fontId="20" fillId="17" borderId="20" xfId="0" applyNumberFormat="1" applyFont="1" applyFill="1" applyBorder="1" applyAlignment="1">
      <alignment horizontal="center" vertical="center"/>
    </xf>
    <xf numFmtId="41" fontId="22" fillId="0" borderId="0" xfId="0" applyNumberFormat="1" applyFont="1" applyFill="1"/>
    <xf numFmtId="41" fontId="4" fillId="3" borderId="21" xfId="0" applyNumberFormat="1" applyFont="1" applyFill="1" applyBorder="1" applyAlignment="1">
      <alignment vertical="center"/>
    </xf>
    <xf numFmtId="41" fontId="9" fillId="2" borderId="20" xfId="0" applyNumberFormat="1" applyFont="1" applyFill="1" applyBorder="1" applyAlignment="1">
      <alignment vertical="center"/>
    </xf>
    <xf numFmtId="41" fontId="4" fillId="6" borderId="13" xfId="0" applyNumberFormat="1" applyFont="1" applyFill="1" applyBorder="1" applyAlignment="1">
      <alignment vertical="center"/>
    </xf>
    <xf numFmtId="41" fontId="4" fillId="6" borderId="14" xfId="0" applyNumberFormat="1" applyFont="1" applyFill="1" applyBorder="1" applyAlignment="1">
      <alignment vertical="center"/>
    </xf>
    <xf numFmtId="41" fontId="9" fillId="7" borderId="30" xfId="0" applyNumberFormat="1" applyFont="1" applyFill="1" applyBorder="1" applyAlignment="1">
      <alignment vertical="center"/>
    </xf>
    <xf numFmtId="41" fontId="9" fillId="12" borderId="30" xfId="0" applyNumberFormat="1" applyFont="1" applyFill="1" applyBorder="1" applyAlignment="1">
      <alignment vertical="center"/>
    </xf>
    <xf numFmtId="41" fontId="9" fillId="9" borderId="30" xfId="0" applyNumberFormat="1" applyFont="1" applyFill="1" applyBorder="1" applyAlignment="1">
      <alignment vertical="center"/>
    </xf>
    <xf numFmtId="164" fontId="17" fillId="6" borderId="40" xfId="0" applyNumberFormat="1" applyFont="1" applyFill="1" applyBorder="1" applyAlignment="1">
      <alignment horizontal="center" vertical="center"/>
    </xf>
    <xf numFmtId="164" fontId="17" fillId="6" borderId="44" xfId="0" applyNumberFormat="1" applyFont="1" applyFill="1" applyBorder="1" applyAlignment="1">
      <alignment horizontal="center" vertical="center"/>
    </xf>
    <xf numFmtId="164" fontId="17" fillId="6" borderId="41" xfId="0" applyNumberFormat="1" applyFont="1" applyFill="1" applyBorder="1" applyAlignment="1">
      <alignment horizontal="center" vertical="center"/>
    </xf>
    <xf numFmtId="164" fontId="17" fillId="6" borderId="14" xfId="0" applyNumberFormat="1" applyFont="1" applyFill="1" applyBorder="1" applyAlignment="1">
      <alignment horizontal="center" vertical="center"/>
    </xf>
    <xf numFmtId="164" fontId="17" fillId="6" borderId="15" xfId="0" applyNumberFormat="1" applyFont="1" applyFill="1" applyBorder="1" applyAlignment="1">
      <alignment horizontal="center" vertical="center"/>
    </xf>
    <xf numFmtId="164" fontId="17" fillId="6" borderId="10" xfId="0" applyNumberFormat="1" applyFont="1" applyFill="1" applyBorder="1" applyAlignment="1">
      <alignment horizontal="center" vertical="center"/>
    </xf>
    <xf numFmtId="164" fontId="17" fillId="6" borderId="13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  <xf numFmtId="164" fontId="8" fillId="5" borderId="11" xfId="0" applyNumberFormat="1" applyFont="1" applyFill="1" applyBorder="1" applyAlignment="1">
      <alignment horizontal="center" vertical="center"/>
    </xf>
    <xf numFmtId="41" fontId="4" fillId="0" borderId="13" xfId="0" applyNumberFormat="1" applyFont="1" applyBorder="1" applyAlignment="1">
      <alignment horizontal="left" vertical="center"/>
    </xf>
    <xf numFmtId="41" fontId="4" fillId="0" borderId="14" xfId="0" applyNumberFormat="1" applyFont="1" applyBorder="1" applyAlignment="1">
      <alignment horizontal="left" vertical="center"/>
    </xf>
    <xf numFmtId="41" fontId="4" fillId="0" borderId="16" xfId="0" applyNumberFormat="1" applyFont="1" applyBorder="1" applyAlignment="1">
      <alignment horizontal="left" vertical="center"/>
    </xf>
    <xf numFmtId="41" fontId="4" fillId="0" borderId="0" xfId="0" applyNumberFormat="1" applyFont="1" applyBorder="1" applyAlignment="1">
      <alignment horizontal="center" vertical="center"/>
    </xf>
    <xf numFmtId="43" fontId="4" fillId="0" borderId="0" xfId="0" applyNumberFormat="1" applyFont="1" applyBorder="1" applyAlignment="1">
      <alignment horizontal="center" vertical="center"/>
    </xf>
    <xf numFmtId="41" fontId="9" fillId="13" borderId="30" xfId="0" applyNumberFormat="1" applyFont="1" applyFill="1" applyBorder="1" applyAlignment="1">
      <alignment vertical="center"/>
    </xf>
    <xf numFmtId="41" fontId="4" fillId="0" borderId="13" xfId="0" applyNumberFormat="1" applyFont="1" applyFill="1" applyBorder="1" applyAlignment="1">
      <alignment horizontal="left" vertical="center"/>
    </xf>
    <xf numFmtId="41" fontId="4" fillId="0" borderId="14" xfId="0" applyNumberFormat="1" applyFont="1" applyFill="1" applyBorder="1" applyAlignment="1">
      <alignment horizontal="left" vertical="center"/>
    </xf>
    <xf numFmtId="164" fontId="17" fillId="0" borderId="10" xfId="1" applyNumberFormat="1" applyFont="1" applyBorder="1" applyAlignment="1">
      <alignment horizontal="center" vertical="center"/>
    </xf>
    <xf numFmtId="164" fontId="17" fillId="0" borderId="3" xfId="1" applyNumberFormat="1" applyFont="1" applyBorder="1" applyAlignment="1">
      <alignment horizontal="center" vertical="center"/>
    </xf>
    <xf numFmtId="164" fontId="17" fillId="0" borderId="46" xfId="1" applyNumberFormat="1" applyFont="1" applyBorder="1" applyAlignment="1">
      <alignment horizontal="center" vertical="center"/>
    </xf>
    <xf numFmtId="164" fontId="17" fillId="0" borderId="17" xfId="1" applyNumberFormat="1" applyFont="1" applyFill="1" applyBorder="1" applyAlignment="1">
      <alignment horizontal="center" vertical="center"/>
    </xf>
    <xf numFmtId="164" fontId="17" fillId="0" borderId="39" xfId="1" applyNumberFormat="1" applyFont="1" applyBorder="1" applyAlignment="1">
      <alignment horizontal="center" vertical="center"/>
    </xf>
    <xf numFmtId="164" fontId="17" fillId="0" borderId="38" xfId="1" applyNumberFormat="1" applyFont="1" applyBorder="1" applyAlignment="1">
      <alignment horizontal="center" vertical="center"/>
    </xf>
    <xf numFmtId="164" fontId="17" fillId="0" borderId="48" xfId="1" applyNumberFormat="1" applyFont="1" applyBorder="1" applyAlignment="1">
      <alignment horizontal="center" vertical="center"/>
    </xf>
    <xf numFmtId="41" fontId="23" fillId="0" borderId="0" xfId="0" applyNumberFormat="1" applyFont="1" applyBorder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17" fillId="0" borderId="15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20" fillId="13" borderId="20" xfId="0" applyNumberFormat="1" applyFont="1" applyFill="1" applyBorder="1" applyAlignment="1">
      <alignment horizontal="center" vertical="center"/>
    </xf>
    <xf numFmtId="164" fontId="20" fillId="13" borderId="28" xfId="0" applyNumberFormat="1" applyFont="1" applyFill="1" applyBorder="1" applyAlignment="1">
      <alignment horizontal="center" vertical="center"/>
    </xf>
    <xf numFmtId="41" fontId="11" fillId="0" borderId="0" xfId="0" applyNumberFormat="1" applyFont="1" applyBorder="1" applyAlignment="1">
      <alignment horizontal="center" vertical="center"/>
    </xf>
    <xf numFmtId="41" fontId="11" fillId="0" borderId="0" xfId="0" applyNumberFormat="1" applyFont="1"/>
    <xf numFmtId="37" fontId="21" fillId="0" borderId="4" xfId="0" applyNumberFormat="1" applyFont="1" applyBorder="1" applyAlignment="1">
      <alignment horizontal="center" vertical="center"/>
    </xf>
    <xf numFmtId="37" fontId="21" fillId="0" borderId="6" xfId="0" applyNumberFormat="1" applyFont="1" applyBorder="1" applyAlignment="1">
      <alignment horizontal="center" vertical="center"/>
    </xf>
    <xf numFmtId="37" fontId="21" fillId="0" borderId="47" xfId="0" applyNumberFormat="1" applyFont="1" applyBorder="1" applyAlignment="1">
      <alignment horizontal="center" vertical="center"/>
    </xf>
    <xf numFmtId="41" fontId="15" fillId="16" borderId="30" xfId="0" applyNumberFormat="1" applyFont="1" applyFill="1" applyBorder="1" applyAlignment="1">
      <alignment horizontal="left" vertical="center"/>
    </xf>
    <xf numFmtId="41" fontId="15" fillId="16" borderId="20" xfId="0" applyNumberFormat="1" applyFont="1" applyFill="1" applyBorder="1" applyAlignment="1">
      <alignment horizontal="center" vertical="center"/>
    </xf>
    <xf numFmtId="41" fontId="15" fillId="16" borderId="24" xfId="0" applyNumberFormat="1" applyFont="1" applyFill="1" applyBorder="1" applyAlignment="1">
      <alignment horizontal="center" vertical="center"/>
    </xf>
    <xf numFmtId="41" fontId="15" fillId="16" borderId="31" xfId="0" applyNumberFormat="1" applyFont="1" applyFill="1" applyBorder="1" applyAlignment="1">
      <alignment horizontal="center" vertical="center"/>
    </xf>
    <xf numFmtId="164" fontId="20" fillId="19" borderId="20" xfId="1" applyNumberFormat="1" applyFont="1" applyFill="1" applyBorder="1" applyAlignment="1">
      <alignment horizontal="center" vertical="center"/>
    </xf>
    <xf numFmtId="41" fontId="9" fillId="19" borderId="30" xfId="0" applyNumberFormat="1" applyFont="1" applyFill="1" applyBorder="1" applyAlignment="1">
      <alignment horizontal="left" vertical="center"/>
    </xf>
    <xf numFmtId="164" fontId="20" fillId="19" borderId="29" xfId="1" applyNumberFormat="1" applyFont="1" applyFill="1" applyBorder="1" applyAlignment="1">
      <alignment horizontal="center" vertical="center"/>
    </xf>
    <xf numFmtId="41" fontId="9" fillId="20" borderId="30" xfId="0" applyNumberFormat="1" applyFont="1" applyFill="1" applyBorder="1" applyAlignment="1">
      <alignment horizontal="left" vertical="center"/>
    </xf>
    <xf numFmtId="164" fontId="20" fillId="20" borderId="20" xfId="1" applyNumberFormat="1" applyFont="1" applyFill="1" applyBorder="1" applyAlignment="1">
      <alignment horizontal="center" vertical="center"/>
    </xf>
    <xf numFmtId="41" fontId="24" fillId="8" borderId="44" xfId="0" applyNumberFormat="1" applyFont="1" applyFill="1" applyBorder="1" applyAlignment="1">
      <alignment horizontal="left" vertical="center"/>
    </xf>
    <xf numFmtId="164" fontId="24" fillId="8" borderId="21" xfId="1" applyNumberFormat="1" applyFont="1" applyFill="1" applyBorder="1" applyAlignment="1">
      <alignment horizontal="left" vertical="center"/>
    </xf>
    <xf numFmtId="41" fontId="9" fillId="3" borderId="43" xfId="0" applyNumberFormat="1" applyFont="1" applyFill="1" applyBorder="1" applyAlignment="1">
      <alignment horizontal="left" vertical="center"/>
    </xf>
    <xf numFmtId="164" fontId="25" fillId="3" borderId="46" xfId="1" applyNumberFormat="1" applyFont="1" applyFill="1" applyBorder="1" applyAlignment="1">
      <alignment horizontal="left" vertical="center"/>
    </xf>
    <xf numFmtId="41" fontId="9" fillId="9" borderId="30" xfId="0" applyNumberFormat="1" applyFont="1" applyFill="1" applyBorder="1" applyAlignment="1">
      <alignment horizontal="left" vertical="center"/>
    </xf>
    <xf numFmtId="41" fontId="9" fillId="9" borderId="20" xfId="0" applyNumberFormat="1" applyFont="1" applyFill="1" applyBorder="1" applyAlignment="1">
      <alignment horizontal="center" vertical="center"/>
    </xf>
    <xf numFmtId="41" fontId="9" fillId="9" borderId="28" xfId="0" applyNumberFormat="1" applyFont="1" applyFill="1" applyBorder="1" applyAlignment="1">
      <alignment horizontal="center" vertical="center"/>
    </xf>
    <xf numFmtId="41" fontId="9" fillId="6" borderId="1" xfId="0" applyNumberFormat="1" applyFont="1" applyFill="1" applyBorder="1" applyAlignment="1">
      <alignment horizontal="center" vertical="center"/>
    </xf>
    <xf numFmtId="41" fontId="9" fillId="9" borderId="20" xfId="0" applyNumberFormat="1" applyFont="1" applyFill="1" applyBorder="1" applyAlignment="1">
      <alignment horizontal="center"/>
    </xf>
    <xf numFmtId="41" fontId="9" fillId="9" borderId="30" xfId="0" applyNumberFormat="1" applyFont="1" applyFill="1" applyBorder="1" applyAlignment="1">
      <alignment horizontal="center"/>
    </xf>
    <xf numFmtId="164" fontId="6" fillId="21" borderId="18" xfId="0" applyNumberFormat="1" applyFont="1" applyFill="1" applyBorder="1" applyAlignment="1">
      <alignment horizontal="center" vertical="center"/>
    </xf>
    <xf numFmtId="164" fontId="6" fillId="21" borderId="0" xfId="0" applyNumberFormat="1" applyFont="1" applyFill="1" applyBorder="1" applyAlignment="1">
      <alignment horizontal="center" vertical="center"/>
    </xf>
    <xf numFmtId="164" fontId="6" fillId="21" borderId="30" xfId="0" applyNumberFormat="1" applyFont="1" applyFill="1" applyBorder="1" applyAlignment="1">
      <alignment horizontal="center" vertical="center"/>
    </xf>
    <xf numFmtId="164" fontId="7" fillId="21" borderId="1" xfId="0" applyNumberFormat="1" applyFont="1" applyFill="1" applyBorder="1" applyAlignment="1">
      <alignment horizontal="center" vertical="center"/>
    </xf>
    <xf numFmtId="164" fontId="6" fillId="21" borderId="28" xfId="0" applyNumberFormat="1" applyFont="1" applyFill="1" applyBorder="1" applyAlignment="1">
      <alignment horizontal="center" vertical="center"/>
    </xf>
    <xf numFmtId="41" fontId="5" fillId="9" borderId="20" xfId="0" applyNumberFormat="1" applyFont="1" applyFill="1" applyBorder="1" applyAlignment="1">
      <alignment vertical="center"/>
    </xf>
    <xf numFmtId="164" fontId="4" fillId="21" borderId="0" xfId="0" applyNumberFormat="1" applyFont="1" applyFill="1" applyBorder="1" applyAlignment="1">
      <alignment horizontal="center" vertical="center"/>
    </xf>
    <xf numFmtId="164" fontId="4" fillId="21" borderId="12" xfId="0" applyNumberFormat="1" applyFont="1" applyFill="1" applyBorder="1" applyAlignment="1">
      <alignment horizontal="center" vertical="center"/>
    </xf>
    <xf numFmtId="164" fontId="4" fillId="21" borderId="23" xfId="0" applyNumberFormat="1" applyFont="1" applyFill="1" applyBorder="1" applyAlignment="1">
      <alignment horizontal="center" vertical="center"/>
    </xf>
    <xf numFmtId="41" fontId="4" fillId="9" borderId="2" xfId="0" applyNumberFormat="1" applyFont="1" applyFill="1" applyBorder="1" applyAlignment="1">
      <alignment vertical="center"/>
    </xf>
    <xf numFmtId="41" fontId="9" fillId="9" borderId="20" xfId="0" applyNumberFormat="1" applyFont="1" applyFill="1" applyBorder="1" applyAlignment="1">
      <alignment vertical="center"/>
    </xf>
    <xf numFmtId="41" fontId="9" fillId="9" borderId="0" xfId="0" applyNumberFormat="1" applyFont="1" applyFill="1" applyBorder="1" applyAlignment="1">
      <alignment horizontal="left" vertical="center"/>
    </xf>
    <xf numFmtId="0" fontId="4" fillId="0" borderId="0" xfId="0" applyFont="1"/>
    <xf numFmtId="41" fontId="14" fillId="0" borderId="0" xfId="0" applyNumberFormat="1" applyFont="1" applyAlignment="1">
      <alignment horizontal="center" vertical="center"/>
    </xf>
    <xf numFmtId="41" fontId="3" fillId="0" borderId="0" xfId="0" applyNumberFormat="1" applyFont="1" applyBorder="1" applyAlignment="1">
      <alignment horizontal="left"/>
    </xf>
    <xf numFmtId="41" fontId="15" fillId="14" borderId="30" xfId="0" applyNumberFormat="1" applyFont="1" applyFill="1" applyBorder="1" applyAlignment="1">
      <alignment horizontal="center" vertical="center"/>
    </xf>
    <xf numFmtId="41" fontId="15" fillId="14" borderId="1" xfId="0" applyNumberFormat="1" applyFont="1" applyFill="1" applyBorder="1" applyAlignment="1">
      <alignment horizontal="center" vertical="center"/>
    </xf>
    <xf numFmtId="41" fontId="15" fillId="14" borderId="28" xfId="0" applyNumberFormat="1" applyFont="1" applyFill="1" applyBorder="1" applyAlignment="1">
      <alignment horizontal="center" vertical="center"/>
    </xf>
    <xf numFmtId="41" fontId="16" fillId="14" borderId="30" xfId="0" applyNumberFormat="1" applyFont="1" applyFill="1" applyBorder="1" applyAlignment="1">
      <alignment horizontal="center"/>
    </xf>
    <xf numFmtId="41" fontId="16" fillId="14" borderId="1" xfId="0" applyNumberFormat="1" applyFont="1" applyFill="1" applyBorder="1" applyAlignment="1">
      <alignment horizontal="center"/>
    </xf>
    <xf numFmtId="41" fontId="16" fillId="14" borderId="28" xfId="0" applyNumberFormat="1" applyFont="1" applyFill="1" applyBorder="1" applyAlignment="1">
      <alignment horizontal="center"/>
    </xf>
    <xf numFmtId="41" fontId="9" fillId="9" borderId="30" xfId="0" applyNumberFormat="1" applyFont="1" applyFill="1" applyBorder="1" applyAlignment="1">
      <alignment horizontal="center"/>
    </xf>
    <xf numFmtId="41" fontId="9" fillId="9" borderId="1" xfId="0" applyNumberFormat="1" applyFont="1" applyFill="1" applyBorder="1" applyAlignment="1">
      <alignment horizontal="center"/>
    </xf>
    <xf numFmtId="41" fontId="14" fillId="9" borderId="2" xfId="0" applyNumberFormat="1" applyFont="1" applyFill="1" applyBorder="1" applyAlignment="1">
      <alignment horizontal="center" vertical="center"/>
    </xf>
    <xf numFmtId="41" fontId="14" fillId="9" borderId="29" xfId="0" applyNumberFormat="1" applyFont="1" applyFill="1" applyBorder="1" applyAlignment="1">
      <alignment horizontal="center" vertical="center"/>
    </xf>
    <xf numFmtId="41" fontId="9" fillId="6" borderId="30" xfId="0" applyNumberFormat="1" applyFont="1" applyFill="1" applyBorder="1" applyAlignment="1">
      <alignment horizontal="center" vertical="center"/>
    </xf>
    <xf numFmtId="41" fontId="9" fillId="6" borderId="1" xfId="0" applyNumberFormat="1" applyFont="1" applyFill="1" applyBorder="1" applyAlignment="1">
      <alignment horizontal="center" vertical="center"/>
    </xf>
    <xf numFmtId="41" fontId="16" fillId="14" borderId="30" xfId="0" applyNumberFormat="1" applyFont="1" applyFill="1" applyBorder="1" applyAlignment="1">
      <alignment horizontal="center" vertical="center"/>
    </xf>
    <xf numFmtId="41" fontId="16" fillId="14" borderId="1" xfId="0" applyNumberFormat="1" applyFont="1" applyFill="1" applyBorder="1" applyAlignment="1">
      <alignment horizontal="center" vertical="center"/>
    </xf>
    <xf numFmtId="41" fontId="16" fillId="14" borderId="28" xfId="0" applyNumberFormat="1" applyFont="1" applyFill="1" applyBorder="1" applyAlignment="1">
      <alignment horizontal="center" vertical="center"/>
    </xf>
    <xf numFmtId="0" fontId="3" fillId="0" borderId="0" xfId="0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164" fontId="4" fillId="0" borderId="0" xfId="0" applyNumberFormat="1" applyFont="1"/>
    <xf numFmtId="164" fontId="3" fillId="0" borderId="49" xfId="0" applyNumberFormat="1" applyFont="1" applyBorder="1"/>
    <xf numFmtId="0" fontId="27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CCECFF"/>
      <color rgb="FF99FFCC"/>
      <color rgb="FFFFCCFF"/>
      <color rgb="FFCCCCFF"/>
      <color rgb="FFFFFF99"/>
      <color rgb="FFFFCCCC"/>
      <color rgb="FF00CCFF"/>
      <color rgb="FF0099FF"/>
      <color rgb="FF66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1</xdr:row>
      <xdr:rowOff>96404</xdr:rowOff>
    </xdr:from>
    <xdr:to>
      <xdr:col>12</xdr:col>
      <xdr:colOff>539750</xdr:colOff>
      <xdr:row>17</xdr:row>
      <xdr:rowOff>146050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CCF09FD-E552-472E-B1F2-C61A9319327E}"/>
            </a:ext>
          </a:extLst>
        </xdr:cNvPr>
        <xdr:cNvGrpSpPr/>
      </xdr:nvGrpSpPr>
      <xdr:grpSpPr>
        <a:xfrm>
          <a:off x="8229600" y="293254"/>
          <a:ext cx="2851150" cy="3211946"/>
          <a:chOff x="6210300" y="267854"/>
          <a:chExt cx="2851150" cy="3396096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5198D939-D16A-448B-B44E-3545D09897D3}"/>
              </a:ext>
            </a:extLst>
          </xdr:cNvPr>
          <xdr:cNvSpPr/>
        </xdr:nvSpPr>
        <xdr:spPr>
          <a:xfrm>
            <a:off x="6227041" y="267854"/>
            <a:ext cx="2830946" cy="338108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E32A0AD-0FD3-40ED-BCCC-CBCA823CA21D}"/>
              </a:ext>
            </a:extLst>
          </xdr:cNvPr>
          <xdr:cNvSpPr/>
        </xdr:nvSpPr>
        <xdr:spPr>
          <a:xfrm>
            <a:off x="6210300" y="2647950"/>
            <a:ext cx="2851150" cy="1016000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6CC5223-F3B8-4A64-ACBB-A542B1A2E219}"/>
              </a:ext>
            </a:extLst>
          </xdr:cNvPr>
          <xdr:cNvSpPr/>
        </xdr:nvSpPr>
        <xdr:spPr>
          <a:xfrm>
            <a:off x="8350250" y="1320800"/>
            <a:ext cx="254000" cy="13335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7EF6D58-4C38-4806-B958-C4883F6E4FB9}"/>
              </a:ext>
            </a:extLst>
          </xdr:cNvPr>
          <xdr:cNvSpPr/>
        </xdr:nvSpPr>
        <xdr:spPr>
          <a:xfrm>
            <a:off x="6223000" y="2051050"/>
            <a:ext cx="1028700" cy="609600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zoomScale="90" zoomScaleNormal="90" workbookViewId="0">
      <selection activeCell="A8" sqref="A8:B8"/>
    </sheetView>
  </sheetViews>
  <sheetFormatPr defaultColWidth="9.1796875" defaultRowHeight="15.5" x14ac:dyDescent="0.35"/>
  <cols>
    <col min="1" max="1" width="56.1796875" style="2" customWidth="1"/>
    <col min="2" max="3" width="20.6328125" style="2" customWidth="1"/>
    <col min="4" max="4" width="40.6328125" style="2" customWidth="1"/>
    <col min="5" max="16384" width="9.1796875" style="2"/>
  </cols>
  <sheetData>
    <row r="1" spans="1:9" ht="30.75" customHeight="1" x14ac:dyDescent="0.35">
      <c r="A1" s="192" t="s">
        <v>56</v>
      </c>
      <c r="B1" s="192"/>
      <c r="C1" s="192"/>
      <c r="D1" s="192"/>
      <c r="E1" s="1"/>
    </row>
    <row r="2" spans="1:9" ht="18" customHeight="1" thickBot="1" x14ac:dyDescent="0.4">
      <c r="A2" s="6"/>
      <c r="B2" s="6"/>
      <c r="C2" s="6"/>
      <c r="D2" s="6"/>
      <c r="E2" s="1"/>
    </row>
    <row r="3" spans="1:9" ht="25" customHeight="1" thickBot="1" x14ac:dyDescent="0.4">
      <c r="A3" s="160" t="s">
        <v>0</v>
      </c>
      <c r="B3" s="161" t="s">
        <v>1</v>
      </c>
      <c r="C3" s="162" t="s">
        <v>2</v>
      </c>
      <c r="D3" s="163" t="s">
        <v>3</v>
      </c>
    </row>
    <row r="4" spans="1:9" ht="16" customHeight="1" x14ac:dyDescent="0.35">
      <c r="A4" s="134" t="s">
        <v>68</v>
      </c>
      <c r="B4" s="142">
        <f>ASSUMPTIONS!B9</f>
        <v>34000</v>
      </c>
      <c r="C4" s="157">
        <v>5</v>
      </c>
      <c r="D4" s="146">
        <f>B4/C4</f>
        <v>6800</v>
      </c>
    </row>
    <row r="5" spans="1:9" ht="16" customHeight="1" x14ac:dyDescent="0.35">
      <c r="A5" s="135" t="s">
        <v>75</v>
      </c>
      <c r="B5" s="143">
        <f>ASSUMPTIONS!B16</f>
        <v>12600</v>
      </c>
      <c r="C5" s="158">
        <v>5</v>
      </c>
      <c r="D5" s="147">
        <f>B5/C5</f>
        <v>2520</v>
      </c>
    </row>
    <row r="6" spans="1:9" ht="16" customHeight="1" x14ac:dyDescent="0.35">
      <c r="A6" s="135" t="s">
        <v>76</v>
      </c>
      <c r="B6" s="143">
        <f>ASSUMPTIONS!B20</f>
        <v>25000</v>
      </c>
      <c r="C6" s="158">
        <v>5</v>
      </c>
      <c r="D6" s="147">
        <f>B6/C6</f>
        <v>5000</v>
      </c>
    </row>
    <row r="7" spans="1:9" ht="16" customHeight="1" thickBot="1" x14ac:dyDescent="0.4">
      <c r="A7" s="136" t="s">
        <v>77</v>
      </c>
      <c r="B7" s="144">
        <f>ASSUMPTIONS!B25</f>
        <v>50000</v>
      </c>
      <c r="C7" s="159">
        <v>5</v>
      </c>
      <c r="D7" s="148">
        <f>B7/C7</f>
        <v>10000</v>
      </c>
    </row>
    <row r="8" spans="1:9" ht="25" customHeight="1" thickBot="1" x14ac:dyDescent="0.4">
      <c r="A8" s="165" t="s">
        <v>53</v>
      </c>
      <c r="B8" s="166">
        <f>SUM(B4:B7)</f>
        <v>121600</v>
      </c>
      <c r="C8" s="149"/>
      <c r="D8" s="164">
        <f>SUM(D4:D7)</f>
        <v>24320</v>
      </c>
    </row>
    <row r="9" spans="1:9" ht="16" customHeight="1" x14ac:dyDescent="0.35">
      <c r="A9" s="134" t="s">
        <v>4</v>
      </c>
      <c r="B9" s="142">
        <v>30000</v>
      </c>
      <c r="C9" s="137"/>
      <c r="D9" s="138"/>
    </row>
    <row r="10" spans="1:9" ht="16" customHeight="1" thickBot="1" x14ac:dyDescent="0.4">
      <c r="A10" s="136" t="s">
        <v>43</v>
      </c>
      <c r="B10" s="145">
        <f>B23*3</f>
        <v>53400</v>
      </c>
      <c r="C10" s="137"/>
      <c r="D10" s="137"/>
    </row>
    <row r="11" spans="1:9" ht="25" customHeight="1" thickBot="1" x14ac:dyDescent="0.4">
      <c r="A11" s="167" t="s">
        <v>54</v>
      </c>
      <c r="B11" s="168">
        <f>SUM(B8:B10)</f>
        <v>205000</v>
      </c>
      <c r="C11" s="137"/>
      <c r="D11" s="137"/>
    </row>
    <row r="12" spans="1:9" s="156" customFormat="1" ht="25" customHeight="1" x14ac:dyDescent="0.4">
      <c r="A12" s="169" t="s">
        <v>64</v>
      </c>
      <c r="B12" s="170">
        <v>200000</v>
      </c>
      <c r="C12" s="155"/>
      <c r="D12" s="155"/>
    </row>
    <row r="13" spans="1:9" s="156" customFormat="1" ht="25" customHeight="1" thickBot="1" x14ac:dyDescent="0.45">
      <c r="A13" s="171" t="s">
        <v>55</v>
      </c>
      <c r="B13" s="172">
        <f>IF(B11&lt;=B12, 0, B11-B12)</f>
        <v>5000</v>
      </c>
      <c r="C13" s="155"/>
      <c r="D13" s="155"/>
    </row>
    <row r="14" spans="1:9" x14ac:dyDescent="0.35">
      <c r="A14" s="8"/>
      <c r="B14" s="8"/>
    </row>
    <row r="15" spans="1:9" ht="16" thickBot="1" x14ac:dyDescent="0.4">
      <c r="A15" s="8"/>
      <c r="B15" s="8"/>
    </row>
    <row r="16" spans="1:9" ht="24" customHeight="1" thickBot="1" x14ac:dyDescent="0.4">
      <c r="A16" s="194" t="s">
        <v>57</v>
      </c>
      <c r="B16" s="195"/>
      <c r="C16" s="196"/>
      <c r="E16" s="193"/>
      <c r="F16" s="193"/>
      <c r="G16" s="10"/>
      <c r="H16" s="9"/>
      <c r="I16" s="1"/>
    </row>
    <row r="17" spans="1:4" ht="20" customHeight="1" thickBot="1" x14ac:dyDescent="0.4">
      <c r="A17" s="173" t="s">
        <v>46</v>
      </c>
      <c r="B17" s="174" t="s">
        <v>44</v>
      </c>
      <c r="C17" s="175" t="s">
        <v>45</v>
      </c>
    </row>
    <row r="18" spans="1:4" ht="16" customHeight="1" x14ac:dyDescent="0.35">
      <c r="A18" s="140" t="s">
        <v>88</v>
      </c>
      <c r="B18" s="150">
        <f>ASSUMPTIONS!F6</f>
        <v>600</v>
      </c>
      <c r="C18" s="151">
        <f>B18*12</f>
        <v>7200</v>
      </c>
    </row>
    <row r="19" spans="1:4" ht="16" customHeight="1" x14ac:dyDescent="0.35">
      <c r="A19" s="141" t="s">
        <v>47</v>
      </c>
      <c r="B19" s="152">
        <f>ASSUMPTIONS!F11</f>
        <v>1100</v>
      </c>
      <c r="C19" s="151">
        <f t="shared" ref="C19:C25" si="0">B19*12</f>
        <v>13200</v>
      </c>
    </row>
    <row r="20" spans="1:4" ht="16" customHeight="1" x14ac:dyDescent="0.35">
      <c r="A20" s="141" t="s">
        <v>12</v>
      </c>
      <c r="B20" s="152">
        <v>7000</v>
      </c>
      <c r="C20" s="151">
        <f t="shared" si="0"/>
        <v>84000</v>
      </c>
    </row>
    <row r="21" spans="1:4" ht="16" customHeight="1" x14ac:dyDescent="0.35">
      <c r="A21" s="141" t="s">
        <v>13</v>
      </c>
      <c r="B21" s="152">
        <v>2000</v>
      </c>
      <c r="C21" s="151">
        <f>B21*12</f>
        <v>24000</v>
      </c>
    </row>
    <row r="22" spans="1:4" ht="16" customHeight="1" x14ac:dyDescent="0.35">
      <c r="A22" s="141" t="s">
        <v>14</v>
      </c>
      <c r="B22" s="152">
        <v>500</v>
      </c>
      <c r="C22" s="151">
        <f t="shared" si="0"/>
        <v>6000</v>
      </c>
    </row>
    <row r="23" spans="1:4" ht="16" customHeight="1" x14ac:dyDescent="0.35">
      <c r="A23" s="141" t="s">
        <v>95</v>
      </c>
      <c r="B23" s="152">
        <f>ASSUMPTIONS!E18</f>
        <v>17800</v>
      </c>
      <c r="C23" s="151">
        <f t="shared" si="0"/>
        <v>213600</v>
      </c>
    </row>
    <row r="24" spans="1:4" ht="16" customHeight="1" x14ac:dyDescent="0.35">
      <c r="A24" s="141" t="s">
        <v>16</v>
      </c>
      <c r="B24" s="152">
        <f>B23*0.12</f>
        <v>2136</v>
      </c>
      <c r="C24" s="151">
        <f t="shared" si="0"/>
        <v>25632</v>
      </c>
      <c r="D24" s="8"/>
    </row>
    <row r="25" spans="1:4" ht="16" customHeight="1" x14ac:dyDescent="0.35">
      <c r="A25" s="141" t="s">
        <v>17</v>
      </c>
      <c r="B25" s="152">
        <v>100</v>
      </c>
      <c r="C25" s="151">
        <f t="shared" si="0"/>
        <v>1200</v>
      </c>
    </row>
    <row r="26" spans="1:4" ht="16" customHeight="1" thickBot="1" x14ac:dyDescent="0.4">
      <c r="A26" s="141" t="s">
        <v>18</v>
      </c>
      <c r="B26" s="152">
        <f>C26/12</f>
        <v>2026.6666666666667</v>
      </c>
      <c r="C26" s="151">
        <f>D8</f>
        <v>24320</v>
      </c>
      <c r="D26" s="8"/>
    </row>
    <row r="27" spans="1:4" ht="25" customHeight="1" thickBot="1" x14ac:dyDescent="0.4">
      <c r="A27" s="139" t="s">
        <v>48</v>
      </c>
      <c r="B27" s="153">
        <f>SUM(B18:B26)</f>
        <v>33262.666666666664</v>
      </c>
      <c r="C27" s="154">
        <f>SUM(C18:C26)</f>
        <v>399152</v>
      </c>
    </row>
    <row r="29" spans="1:4" x14ac:dyDescent="0.35">
      <c r="A29" s="11"/>
    </row>
    <row r="30" spans="1:4" x14ac:dyDescent="0.35">
      <c r="A30" s="11"/>
    </row>
    <row r="54" spans="2:2" x14ac:dyDescent="0.35">
      <c r="B54" s="12"/>
    </row>
    <row r="59" spans="2:2" x14ac:dyDescent="0.35">
      <c r="B59" s="12"/>
    </row>
  </sheetData>
  <mergeCells count="3">
    <mergeCell ref="A1:D1"/>
    <mergeCell ref="E16:F16"/>
    <mergeCell ref="A16:C16"/>
  </mergeCells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"/>
  <sheetViews>
    <sheetView zoomScale="70" zoomScaleNormal="70" workbookViewId="0">
      <selection activeCell="A16" sqref="A16"/>
    </sheetView>
  </sheetViews>
  <sheetFormatPr defaultColWidth="9.1796875" defaultRowHeight="15.5" x14ac:dyDescent="0.35"/>
  <cols>
    <col min="1" max="1" width="45.6328125" style="4" customWidth="1"/>
    <col min="2" max="2" width="18.6328125" style="4" customWidth="1"/>
    <col min="3" max="3" width="18.81640625" style="4" customWidth="1"/>
    <col min="4" max="13" width="18.6328125" style="4" customWidth="1"/>
    <col min="14" max="16" width="25.6328125" style="4" customWidth="1"/>
    <col min="17" max="16384" width="9.1796875" style="4"/>
  </cols>
  <sheetData>
    <row r="1" spans="1:16" ht="16" thickBot="1" x14ac:dyDescent="0.4"/>
    <row r="2" spans="1:16" s="117" customFormat="1" ht="35" customHeight="1" thickBot="1" x14ac:dyDescent="0.75">
      <c r="A2" s="197" t="s">
        <v>5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9"/>
    </row>
    <row r="3" spans="1:16" ht="18" thickBot="1" x14ac:dyDescent="0.4">
      <c r="A3" s="202" t="s">
        <v>62</v>
      </c>
      <c r="B3" s="200" t="s">
        <v>63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13" t="s">
        <v>61</v>
      </c>
      <c r="O3" s="43" t="s">
        <v>7</v>
      </c>
      <c r="P3" s="44" t="s">
        <v>8</v>
      </c>
    </row>
    <row r="4" spans="1:16" ht="18" thickBot="1" x14ac:dyDescent="0.4">
      <c r="A4" s="203"/>
      <c r="B4" s="177" t="s">
        <v>31</v>
      </c>
      <c r="C4" s="177" t="s">
        <v>32</v>
      </c>
      <c r="D4" s="177" t="s">
        <v>33</v>
      </c>
      <c r="E4" s="177" t="s">
        <v>34</v>
      </c>
      <c r="F4" s="177" t="s">
        <v>35</v>
      </c>
      <c r="G4" s="177" t="s">
        <v>36</v>
      </c>
      <c r="H4" s="177" t="s">
        <v>37</v>
      </c>
      <c r="I4" s="177" t="s">
        <v>38</v>
      </c>
      <c r="J4" s="177" t="s">
        <v>39</v>
      </c>
      <c r="K4" s="177" t="s">
        <v>40</v>
      </c>
      <c r="L4" s="177" t="s">
        <v>41</v>
      </c>
      <c r="M4" s="178" t="s">
        <v>42</v>
      </c>
      <c r="N4" s="45" t="s">
        <v>6</v>
      </c>
      <c r="O4" s="46" t="s">
        <v>6</v>
      </c>
      <c r="P4" s="44" t="s">
        <v>6</v>
      </c>
    </row>
    <row r="5" spans="1:16" ht="16" customHeight="1" x14ac:dyDescent="0.35">
      <c r="A5" s="118" t="s">
        <v>9</v>
      </c>
      <c r="B5" s="14">
        <f>'CASH FLOW'!B7</f>
        <v>12000</v>
      </c>
      <c r="C5" s="14">
        <f>'CASH FLOW'!C7</f>
        <v>14400</v>
      </c>
      <c r="D5" s="14">
        <f>'CASH FLOW'!D7</f>
        <v>12600</v>
      </c>
      <c r="E5" s="14">
        <f>'CASH FLOW'!E7</f>
        <v>0</v>
      </c>
      <c r="F5" s="14">
        <f>'CASH FLOW'!F7</f>
        <v>0</v>
      </c>
      <c r="G5" s="14">
        <f>'CASH FLOW'!G7</f>
        <v>0</v>
      </c>
      <c r="H5" s="14">
        <f>'CASH FLOW'!H7</f>
        <v>0</v>
      </c>
      <c r="I5" s="14">
        <f>'CASH FLOW'!I7</f>
        <v>0</v>
      </c>
      <c r="J5" s="14">
        <f>'CASH FLOW'!J7</f>
        <v>0</v>
      </c>
      <c r="K5" s="14">
        <f>'CASH FLOW'!K7</f>
        <v>0</v>
      </c>
      <c r="L5" s="14">
        <f>'CASH FLOW'!L7</f>
        <v>0</v>
      </c>
      <c r="M5" s="14">
        <f>'CASH FLOW'!M7</f>
        <v>0</v>
      </c>
      <c r="N5" s="15">
        <f>SUM(B5:M5)</f>
        <v>39000</v>
      </c>
      <c r="O5" s="16">
        <f>N5*130%</f>
        <v>50700</v>
      </c>
      <c r="P5" s="17">
        <f>O5*130%</f>
        <v>65910</v>
      </c>
    </row>
    <row r="6" spans="1:16" ht="16" customHeight="1" thickBot="1" x14ac:dyDescent="0.4">
      <c r="A6" s="100" t="s">
        <v>51</v>
      </c>
      <c r="B6" s="18">
        <f>'CASH FLOW'!B12</f>
        <v>3600</v>
      </c>
      <c r="C6" s="18">
        <f>'CASH FLOW'!C12</f>
        <v>4320</v>
      </c>
      <c r="D6" s="18">
        <f>'CASH FLOW'!D12</f>
        <v>3780</v>
      </c>
      <c r="E6" s="18">
        <f>'CASH FLOW'!E12</f>
        <v>0</v>
      </c>
      <c r="F6" s="18">
        <f>'CASH FLOW'!F12</f>
        <v>0</v>
      </c>
      <c r="G6" s="18">
        <f>'CASH FLOW'!G12</f>
        <v>0</v>
      </c>
      <c r="H6" s="18">
        <f>'CASH FLOW'!H12</f>
        <v>0</v>
      </c>
      <c r="I6" s="18">
        <f>'CASH FLOW'!I12</f>
        <v>0</v>
      </c>
      <c r="J6" s="18">
        <f>'CASH FLOW'!J12</f>
        <v>0</v>
      </c>
      <c r="K6" s="18">
        <f>'CASH FLOW'!K12</f>
        <v>0</v>
      </c>
      <c r="L6" s="18">
        <f>'CASH FLOW'!L12</f>
        <v>0</v>
      </c>
      <c r="M6" s="18">
        <f>'CASH FLOW'!M12</f>
        <v>0</v>
      </c>
      <c r="N6" s="19">
        <f>SUM(B6:M6)</f>
        <v>11700</v>
      </c>
      <c r="O6" s="20">
        <f>O5*130%</f>
        <v>65910</v>
      </c>
      <c r="P6" s="21">
        <f>O6*130%</f>
        <v>85683</v>
      </c>
    </row>
    <row r="7" spans="1:16" ht="20" customHeight="1" thickBot="1" x14ac:dyDescent="0.4">
      <c r="A7" s="119" t="s">
        <v>10</v>
      </c>
      <c r="B7" s="22">
        <f>B5-B6</f>
        <v>8400</v>
      </c>
      <c r="C7" s="22">
        <f t="shared" ref="C7:L7" si="0">C5-C6</f>
        <v>10080</v>
      </c>
      <c r="D7" s="22">
        <f t="shared" si="0"/>
        <v>8820</v>
      </c>
      <c r="E7" s="22">
        <f t="shared" si="0"/>
        <v>0</v>
      </c>
      <c r="F7" s="22">
        <f t="shared" si="0"/>
        <v>0</v>
      </c>
      <c r="G7" s="22">
        <f t="shared" si="0"/>
        <v>0</v>
      </c>
      <c r="H7" s="22">
        <f t="shared" si="0"/>
        <v>0</v>
      </c>
      <c r="I7" s="22">
        <f t="shared" si="0"/>
        <v>0</v>
      </c>
      <c r="J7" s="22">
        <f t="shared" si="0"/>
        <v>0</v>
      </c>
      <c r="K7" s="22">
        <f t="shared" si="0"/>
        <v>0</v>
      </c>
      <c r="L7" s="22">
        <f t="shared" si="0"/>
        <v>0</v>
      </c>
      <c r="M7" s="23">
        <f>M5-M6</f>
        <v>0</v>
      </c>
      <c r="N7" s="24">
        <f>SUM(B7:M7)</f>
        <v>27300</v>
      </c>
      <c r="O7" s="25">
        <f>SUM(O5-O6)</f>
        <v>-15210</v>
      </c>
      <c r="P7" s="26">
        <f>SUM(P5-P6)</f>
        <v>-19773</v>
      </c>
    </row>
    <row r="8" spans="1:16" ht="20" customHeight="1" thickBot="1" x14ac:dyDescent="0.4">
      <c r="A8" s="184" t="s">
        <v>65</v>
      </c>
      <c r="B8" s="179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1"/>
      <c r="O8" s="182"/>
      <c r="P8" s="183"/>
    </row>
    <row r="9" spans="1:16" ht="16" customHeight="1" x14ac:dyDescent="0.35">
      <c r="A9" s="120" t="s">
        <v>11</v>
      </c>
      <c r="B9" s="27"/>
      <c r="C9" s="27"/>
      <c r="D9" s="27"/>
      <c r="E9" s="27"/>
      <c r="F9" s="125"/>
      <c r="G9" s="27"/>
      <c r="H9" s="27"/>
      <c r="I9" s="27"/>
      <c r="J9" s="27"/>
      <c r="K9" s="27"/>
      <c r="L9" s="27"/>
      <c r="M9" s="126"/>
      <c r="N9" s="15">
        <f>SUM(B9:M9)</f>
        <v>0</v>
      </c>
      <c r="O9" s="132">
        <f>N9*120%</f>
        <v>0</v>
      </c>
      <c r="P9" s="133">
        <f>O9*120%</f>
        <v>0</v>
      </c>
    </row>
    <row r="10" spans="1:16" ht="16" customHeight="1" x14ac:dyDescent="0.35">
      <c r="A10" s="121" t="s">
        <v>59</v>
      </c>
      <c r="B10" s="28"/>
      <c r="C10" s="28"/>
      <c r="D10" s="28"/>
      <c r="E10" s="28"/>
      <c r="F10" s="127"/>
      <c r="G10" s="28"/>
      <c r="H10" s="28"/>
      <c r="I10" s="28"/>
      <c r="J10" s="28"/>
      <c r="K10" s="28"/>
      <c r="L10" s="28"/>
      <c r="M10" s="128"/>
      <c r="N10" s="29">
        <f t="shared" ref="N10:N17" si="1">SUM(B10:M10)</f>
        <v>0</v>
      </c>
      <c r="O10" s="16">
        <f t="shared" ref="O10:P17" si="2">N10*120%</f>
        <v>0</v>
      </c>
      <c r="P10" s="17">
        <f t="shared" si="2"/>
        <v>0</v>
      </c>
    </row>
    <row r="11" spans="1:16" ht="16" customHeight="1" x14ac:dyDescent="0.35">
      <c r="A11" s="121" t="s">
        <v>12</v>
      </c>
      <c r="B11" s="28">
        <f>'START UP EXPENDITURE'!$B$20</f>
        <v>7000</v>
      </c>
      <c r="C11" s="28">
        <f>'START UP EXPENDITURE'!$B$20</f>
        <v>7000</v>
      </c>
      <c r="D11" s="28">
        <f>'START UP EXPENDITURE'!$B$20</f>
        <v>7000</v>
      </c>
      <c r="E11" s="28">
        <f>'START UP EXPENDITURE'!$B$20</f>
        <v>7000</v>
      </c>
      <c r="F11" s="127">
        <f>'START UP EXPENDITURE'!$B$20</f>
        <v>7000</v>
      </c>
      <c r="G11" s="28">
        <f>'START UP EXPENDITURE'!$B$20</f>
        <v>7000</v>
      </c>
      <c r="H11" s="28">
        <f>'START UP EXPENDITURE'!$B$20</f>
        <v>7000</v>
      </c>
      <c r="I11" s="28">
        <f>'START UP EXPENDITURE'!$B$20</f>
        <v>7000</v>
      </c>
      <c r="J11" s="28">
        <f>'START UP EXPENDITURE'!$B$20</f>
        <v>7000</v>
      </c>
      <c r="K11" s="28">
        <f>'START UP EXPENDITURE'!$B$20</f>
        <v>7000</v>
      </c>
      <c r="L11" s="28">
        <f>'START UP EXPENDITURE'!$B$20</f>
        <v>7000</v>
      </c>
      <c r="M11" s="128">
        <f>'START UP EXPENDITURE'!$B$20</f>
        <v>7000</v>
      </c>
      <c r="N11" s="29">
        <f t="shared" si="1"/>
        <v>84000</v>
      </c>
      <c r="O11" s="16">
        <f t="shared" si="2"/>
        <v>100800</v>
      </c>
      <c r="P11" s="17">
        <f t="shared" si="2"/>
        <v>120960</v>
      </c>
    </row>
    <row r="12" spans="1:16" ht="16" customHeight="1" x14ac:dyDescent="0.35">
      <c r="A12" s="121" t="s">
        <v>13</v>
      </c>
      <c r="B12" s="28">
        <f>'START UP EXPENDITURE'!$B$21</f>
        <v>2000</v>
      </c>
      <c r="C12" s="28">
        <f>'START UP EXPENDITURE'!$B$21</f>
        <v>2000</v>
      </c>
      <c r="D12" s="28">
        <f>'START UP EXPENDITURE'!$B$21</f>
        <v>2000</v>
      </c>
      <c r="E12" s="28">
        <f>'START UP EXPENDITURE'!$B$21</f>
        <v>2000</v>
      </c>
      <c r="F12" s="127">
        <f>'START UP EXPENDITURE'!$B$21</f>
        <v>2000</v>
      </c>
      <c r="G12" s="28">
        <f>'START UP EXPENDITURE'!$B$21</f>
        <v>2000</v>
      </c>
      <c r="H12" s="28">
        <f>'START UP EXPENDITURE'!$B$21</f>
        <v>2000</v>
      </c>
      <c r="I12" s="28">
        <f>'START UP EXPENDITURE'!$B$21</f>
        <v>2000</v>
      </c>
      <c r="J12" s="28">
        <f>'START UP EXPENDITURE'!$B$21</f>
        <v>2000</v>
      </c>
      <c r="K12" s="28">
        <f>'START UP EXPENDITURE'!$B$21</f>
        <v>2000</v>
      </c>
      <c r="L12" s="28">
        <f>'START UP EXPENDITURE'!$B$21</f>
        <v>2000</v>
      </c>
      <c r="M12" s="128">
        <f>'START UP EXPENDITURE'!$B$21</f>
        <v>2000</v>
      </c>
      <c r="N12" s="29">
        <f t="shared" si="1"/>
        <v>24000</v>
      </c>
      <c r="O12" s="16">
        <f t="shared" si="2"/>
        <v>28800</v>
      </c>
      <c r="P12" s="17">
        <f t="shared" si="2"/>
        <v>34560</v>
      </c>
    </row>
    <row r="13" spans="1:16" ht="16" customHeight="1" x14ac:dyDescent="0.35">
      <c r="A13" s="121" t="s">
        <v>14</v>
      </c>
      <c r="B13" s="28">
        <f>'START UP EXPENDITURE'!$B$22</f>
        <v>500</v>
      </c>
      <c r="C13" s="28">
        <f>'START UP EXPENDITURE'!$B$22</f>
        <v>500</v>
      </c>
      <c r="D13" s="28">
        <f>'START UP EXPENDITURE'!$B$22</f>
        <v>500</v>
      </c>
      <c r="E13" s="28">
        <f>'START UP EXPENDITURE'!$B$22</f>
        <v>500</v>
      </c>
      <c r="F13" s="127">
        <f>'START UP EXPENDITURE'!$B$22</f>
        <v>500</v>
      </c>
      <c r="G13" s="28">
        <f>'START UP EXPENDITURE'!$B$22</f>
        <v>500</v>
      </c>
      <c r="H13" s="28">
        <f>'START UP EXPENDITURE'!$B$22</f>
        <v>500</v>
      </c>
      <c r="I13" s="28">
        <f>'START UP EXPENDITURE'!$B$22</f>
        <v>500</v>
      </c>
      <c r="J13" s="28">
        <f>'START UP EXPENDITURE'!$B$22</f>
        <v>500</v>
      </c>
      <c r="K13" s="28">
        <f>'START UP EXPENDITURE'!$B$22</f>
        <v>500</v>
      </c>
      <c r="L13" s="28">
        <f>'START UP EXPENDITURE'!$B$22</f>
        <v>500</v>
      </c>
      <c r="M13" s="128">
        <f>'START UP EXPENDITURE'!$B$22</f>
        <v>500</v>
      </c>
      <c r="N13" s="29">
        <f t="shared" si="1"/>
        <v>6000</v>
      </c>
      <c r="O13" s="16">
        <f t="shared" si="2"/>
        <v>7200</v>
      </c>
      <c r="P13" s="17">
        <f t="shared" si="2"/>
        <v>8640</v>
      </c>
    </row>
    <row r="14" spans="1:16" ht="16" customHeight="1" x14ac:dyDescent="0.35">
      <c r="A14" s="121" t="s">
        <v>15</v>
      </c>
      <c r="B14" s="28">
        <f>'START UP EXPENDITURE'!$B$23</f>
        <v>17800</v>
      </c>
      <c r="C14" s="28">
        <f>'START UP EXPENDITURE'!$B$23</f>
        <v>17800</v>
      </c>
      <c r="D14" s="28">
        <f>'START UP EXPENDITURE'!$B$23</f>
        <v>17800</v>
      </c>
      <c r="E14" s="28">
        <f>'START UP EXPENDITURE'!$B$23</f>
        <v>17800</v>
      </c>
      <c r="F14" s="127">
        <f>'START UP EXPENDITURE'!$B$23</f>
        <v>17800</v>
      </c>
      <c r="G14" s="28">
        <f>'START UP EXPENDITURE'!$B$23</f>
        <v>17800</v>
      </c>
      <c r="H14" s="28">
        <f>'START UP EXPENDITURE'!$B$23</f>
        <v>17800</v>
      </c>
      <c r="I14" s="28">
        <f>'START UP EXPENDITURE'!$B$23</f>
        <v>17800</v>
      </c>
      <c r="J14" s="28">
        <f>'START UP EXPENDITURE'!$B$23</f>
        <v>17800</v>
      </c>
      <c r="K14" s="28">
        <f>'START UP EXPENDITURE'!$B$23</f>
        <v>17800</v>
      </c>
      <c r="L14" s="28">
        <f>'START UP EXPENDITURE'!$B$23</f>
        <v>17800</v>
      </c>
      <c r="M14" s="128">
        <f>'START UP EXPENDITURE'!$B$23</f>
        <v>17800</v>
      </c>
      <c r="N14" s="29">
        <f t="shared" si="1"/>
        <v>213600</v>
      </c>
      <c r="O14" s="16">
        <f t="shared" si="2"/>
        <v>256320</v>
      </c>
      <c r="P14" s="17">
        <f t="shared" si="2"/>
        <v>307584</v>
      </c>
    </row>
    <row r="15" spans="1:16" ht="16" customHeight="1" x14ac:dyDescent="0.35">
      <c r="A15" s="121" t="s">
        <v>16</v>
      </c>
      <c r="B15" s="28">
        <f>'START UP EXPENDITURE'!$B$24</f>
        <v>2136</v>
      </c>
      <c r="C15" s="28">
        <f>'START UP EXPENDITURE'!$B$24</f>
        <v>2136</v>
      </c>
      <c r="D15" s="28">
        <f>'START UP EXPENDITURE'!$B$24</f>
        <v>2136</v>
      </c>
      <c r="E15" s="28">
        <f>'START UP EXPENDITURE'!$B$24</f>
        <v>2136</v>
      </c>
      <c r="F15" s="129">
        <f>'START UP EXPENDITURE'!$B$24</f>
        <v>2136</v>
      </c>
      <c r="G15" s="130">
        <f>'START UP EXPENDITURE'!$B$24</f>
        <v>2136</v>
      </c>
      <c r="H15" s="130">
        <f>'START UP EXPENDITURE'!$B$24</f>
        <v>2136</v>
      </c>
      <c r="I15" s="130">
        <f>'START UP EXPENDITURE'!$B$24</f>
        <v>2136</v>
      </c>
      <c r="J15" s="130">
        <f>'START UP EXPENDITURE'!$B$24</f>
        <v>2136</v>
      </c>
      <c r="K15" s="130">
        <f>'START UP EXPENDITURE'!$B$24</f>
        <v>2136</v>
      </c>
      <c r="L15" s="130">
        <f>'START UP EXPENDITURE'!$B$24</f>
        <v>2136</v>
      </c>
      <c r="M15" s="131">
        <f>'START UP EXPENDITURE'!$B$24</f>
        <v>2136</v>
      </c>
      <c r="N15" s="29">
        <f t="shared" si="1"/>
        <v>25632</v>
      </c>
      <c r="O15" s="16">
        <f t="shared" si="2"/>
        <v>30758.399999999998</v>
      </c>
      <c r="P15" s="17">
        <f>O15*120%</f>
        <v>36910.079999999994</v>
      </c>
    </row>
    <row r="16" spans="1:16" ht="16" customHeight="1" x14ac:dyDescent="0.35">
      <c r="A16" s="121" t="s">
        <v>17</v>
      </c>
      <c r="B16" s="28"/>
      <c r="C16" s="28"/>
      <c r="D16" s="28"/>
      <c r="E16" s="28"/>
      <c r="F16" s="127"/>
      <c r="G16" s="28"/>
      <c r="H16" s="28"/>
      <c r="I16" s="28"/>
      <c r="J16" s="28"/>
      <c r="K16" s="28"/>
      <c r="L16" s="28"/>
      <c r="M16" s="128"/>
      <c r="N16" s="29">
        <f t="shared" si="1"/>
        <v>0</v>
      </c>
      <c r="O16" s="16">
        <f t="shared" si="2"/>
        <v>0</v>
      </c>
      <c r="P16" s="17">
        <f t="shared" si="2"/>
        <v>0</v>
      </c>
    </row>
    <row r="17" spans="1:16" ht="16" customHeight="1" thickBot="1" x14ac:dyDescent="0.4">
      <c r="A17" s="121" t="s">
        <v>18</v>
      </c>
      <c r="B17" s="30">
        <f>'START UP EXPENDITURE'!$B$26</f>
        <v>2026.6666666666667</v>
      </c>
      <c r="C17" s="30">
        <f>'START UP EXPENDITURE'!$B$26</f>
        <v>2026.6666666666667</v>
      </c>
      <c r="D17" s="30">
        <f>'START UP EXPENDITURE'!$B$26</f>
        <v>2026.6666666666667</v>
      </c>
      <c r="E17" s="30">
        <f>'START UP EXPENDITURE'!$B$26</f>
        <v>2026.6666666666667</v>
      </c>
      <c r="F17" s="127">
        <f>'START UP EXPENDITURE'!$B$26</f>
        <v>2026.6666666666667</v>
      </c>
      <c r="G17" s="28">
        <f>'START UP EXPENDITURE'!$B$26</f>
        <v>2026.6666666666667</v>
      </c>
      <c r="H17" s="28">
        <f>'START UP EXPENDITURE'!$B$26</f>
        <v>2026.6666666666667</v>
      </c>
      <c r="I17" s="28">
        <f>'START UP EXPENDITURE'!$B$26</f>
        <v>2026.6666666666667</v>
      </c>
      <c r="J17" s="28">
        <f>'START UP EXPENDITURE'!$B$26</f>
        <v>2026.6666666666667</v>
      </c>
      <c r="K17" s="28">
        <f>'START UP EXPENDITURE'!$B$26</f>
        <v>2026.6666666666667</v>
      </c>
      <c r="L17" s="28">
        <f>'START UP EXPENDITURE'!$B$26</f>
        <v>2026.6666666666667</v>
      </c>
      <c r="M17" s="128">
        <f>'START UP EXPENDITURE'!$B$26</f>
        <v>2026.6666666666667</v>
      </c>
      <c r="N17" s="19">
        <f t="shared" si="1"/>
        <v>24320.000000000004</v>
      </c>
      <c r="O17" s="20">
        <f t="shared" si="2"/>
        <v>29184.000000000004</v>
      </c>
      <c r="P17" s="21">
        <f t="shared" si="2"/>
        <v>35020.800000000003</v>
      </c>
    </row>
    <row r="18" spans="1:16" ht="20" customHeight="1" thickBot="1" x14ac:dyDescent="0.4">
      <c r="A18" s="122" t="s">
        <v>19</v>
      </c>
      <c r="B18" s="31">
        <f>SUM(B9:B17)</f>
        <v>31462.666666666668</v>
      </c>
      <c r="C18" s="31">
        <f t="shared" ref="C18:L18" si="3">SUM(C9:C17)</f>
        <v>31462.666666666668</v>
      </c>
      <c r="D18" s="31">
        <f t="shared" si="3"/>
        <v>31462.666666666668</v>
      </c>
      <c r="E18" s="31">
        <f t="shared" si="3"/>
        <v>31462.666666666668</v>
      </c>
      <c r="F18" s="32">
        <f t="shared" si="3"/>
        <v>31462.666666666668</v>
      </c>
      <c r="G18" s="31">
        <f t="shared" si="3"/>
        <v>31462.666666666668</v>
      </c>
      <c r="H18" s="31">
        <f t="shared" si="3"/>
        <v>31462.666666666668</v>
      </c>
      <c r="I18" s="31">
        <f t="shared" si="3"/>
        <v>31462.666666666668</v>
      </c>
      <c r="J18" s="31">
        <f t="shared" si="3"/>
        <v>31462.666666666668</v>
      </c>
      <c r="K18" s="31">
        <f t="shared" si="3"/>
        <v>31462.666666666668</v>
      </c>
      <c r="L18" s="31">
        <f t="shared" si="3"/>
        <v>31462.666666666668</v>
      </c>
      <c r="M18" s="33">
        <f>SUM(M9:M17)</f>
        <v>31462.666666666668</v>
      </c>
      <c r="N18" s="24">
        <f>SUM(N9:N17)</f>
        <v>377552</v>
      </c>
      <c r="O18" s="25">
        <f>SUM(O9:O17)</f>
        <v>453062.40000000002</v>
      </c>
      <c r="P18" s="26">
        <f>SUM(P9:P17)</f>
        <v>543674.88</v>
      </c>
    </row>
    <row r="19" spans="1:16" ht="20" customHeight="1" thickBot="1" x14ac:dyDescent="0.4">
      <c r="A19" s="123" t="s">
        <v>20</v>
      </c>
      <c r="B19" s="34">
        <f>B7-B18</f>
        <v>-23062.666666666668</v>
      </c>
      <c r="C19" s="34">
        <f t="shared" ref="C19:L19" si="4">C7-C18</f>
        <v>-21382.666666666668</v>
      </c>
      <c r="D19" s="34">
        <f t="shared" si="4"/>
        <v>-22642.666666666668</v>
      </c>
      <c r="E19" s="34">
        <f t="shared" si="4"/>
        <v>-31462.666666666668</v>
      </c>
      <c r="F19" s="35">
        <f t="shared" si="4"/>
        <v>-31462.666666666668</v>
      </c>
      <c r="G19" s="34">
        <f t="shared" si="4"/>
        <v>-31462.666666666668</v>
      </c>
      <c r="H19" s="34">
        <f t="shared" si="4"/>
        <v>-31462.666666666668</v>
      </c>
      <c r="I19" s="34">
        <f t="shared" si="4"/>
        <v>-31462.666666666668</v>
      </c>
      <c r="J19" s="34">
        <f t="shared" si="4"/>
        <v>-31462.666666666668</v>
      </c>
      <c r="K19" s="34">
        <f t="shared" si="4"/>
        <v>-31462.666666666668</v>
      </c>
      <c r="L19" s="34">
        <f t="shared" si="4"/>
        <v>-31462.666666666668</v>
      </c>
      <c r="M19" s="36">
        <f>M7-M18</f>
        <v>-31462.666666666668</v>
      </c>
      <c r="N19" s="37">
        <f>N7-N18</f>
        <v>-350252</v>
      </c>
      <c r="O19" s="38">
        <f>SUM(O7-O18)</f>
        <v>-468272.4</v>
      </c>
      <c r="P19" s="39">
        <f>SUM(P7-P18)</f>
        <v>-563447.88</v>
      </c>
    </row>
    <row r="20" spans="1:16" ht="20" customHeight="1" thickBot="1" x14ac:dyDescent="0.4">
      <c r="A20" s="124" t="s">
        <v>30</v>
      </c>
      <c r="B20" s="40">
        <f>SUM(B19)</f>
        <v>-23062.666666666668</v>
      </c>
      <c r="C20" s="40">
        <f>SUM(B20+C19)</f>
        <v>-44445.333333333336</v>
      </c>
      <c r="D20" s="40">
        <f>SUM(C20+D19)</f>
        <v>-67088</v>
      </c>
      <c r="E20" s="40">
        <f>SUM(D20+E19)</f>
        <v>-98550.666666666672</v>
      </c>
      <c r="F20" s="41">
        <f t="shared" ref="F20:L20" si="5">SUM(E20+F19)</f>
        <v>-130013.33333333334</v>
      </c>
      <c r="G20" s="40">
        <f t="shared" si="5"/>
        <v>-161476</v>
      </c>
      <c r="H20" s="40">
        <f t="shared" si="5"/>
        <v>-192938.66666666666</v>
      </c>
      <c r="I20" s="40">
        <f t="shared" si="5"/>
        <v>-224401.33333333331</v>
      </c>
      <c r="J20" s="40">
        <f>SUM(I20+J19)</f>
        <v>-255863.99999999997</v>
      </c>
      <c r="K20" s="40">
        <f t="shared" si="5"/>
        <v>-287326.66666666663</v>
      </c>
      <c r="L20" s="40">
        <f t="shared" si="5"/>
        <v>-318789.33333333331</v>
      </c>
      <c r="M20" s="42">
        <f>SUM(L20+M19)</f>
        <v>-350252</v>
      </c>
      <c r="N20" s="24">
        <f>M20</f>
        <v>-350252</v>
      </c>
      <c r="O20" s="25">
        <f>SUM(N20+O19)</f>
        <v>-818524.4</v>
      </c>
      <c r="P20" s="26">
        <f>SUM(O20+P19)</f>
        <v>-1381972.28</v>
      </c>
    </row>
    <row r="21" spans="1:16" x14ac:dyDescent="0.35">
      <c r="A21" s="3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3" spans="1:16" x14ac:dyDescent="0.35">
      <c r="A23" s="7"/>
    </row>
  </sheetData>
  <mergeCells count="3">
    <mergeCell ref="A2:P2"/>
    <mergeCell ref="B3:M3"/>
    <mergeCell ref="A3:A4"/>
  </mergeCells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"/>
  <sheetViews>
    <sheetView topLeftCell="A10" zoomScale="80" zoomScaleNormal="80" workbookViewId="0">
      <selection activeCell="D24" sqref="D24"/>
    </sheetView>
  </sheetViews>
  <sheetFormatPr defaultRowHeight="14.5" x14ac:dyDescent="0.35"/>
  <cols>
    <col min="1" max="1" width="40.26953125" customWidth="1"/>
    <col min="2" max="13" width="18.6328125" customWidth="1"/>
    <col min="14" max="16" width="25.6328125" customWidth="1"/>
  </cols>
  <sheetData>
    <row r="1" spans="1:16" ht="15" thickBot="1" x14ac:dyDescent="0.4"/>
    <row r="2" spans="1:16" ht="35" customHeight="1" thickBot="1" x14ac:dyDescent="0.4">
      <c r="A2" s="206" t="s">
        <v>21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8"/>
    </row>
    <row r="3" spans="1:16" ht="20" customHeight="1" thickBot="1" x14ac:dyDescent="0.4">
      <c r="A3" s="188"/>
      <c r="B3" s="204" t="s">
        <v>63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111" t="s">
        <v>61</v>
      </c>
      <c r="O3" s="112" t="s">
        <v>7</v>
      </c>
      <c r="P3" s="113" t="s">
        <v>8</v>
      </c>
    </row>
    <row r="4" spans="1:16" ht="20" customHeight="1" thickBot="1" x14ac:dyDescent="0.4">
      <c r="A4" s="189" t="s">
        <v>52</v>
      </c>
      <c r="B4" s="176" t="s">
        <v>31</v>
      </c>
      <c r="C4" s="176" t="s">
        <v>32</v>
      </c>
      <c r="D4" s="176" t="s">
        <v>33</v>
      </c>
      <c r="E4" s="176" t="s">
        <v>34</v>
      </c>
      <c r="F4" s="176" t="s">
        <v>35</v>
      </c>
      <c r="G4" s="176" t="s">
        <v>36</v>
      </c>
      <c r="H4" s="176" t="s">
        <v>37</v>
      </c>
      <c r="I4" s="176" t="s">
        <v>38</v>
      </c>
      <c r="J4" s="176" t="s">
        <v>39</v>
      </c>
      <c r="K4" s="176" t="s">
        <v>40</v>
      </c>
      <c r="L4" s="176" t="s">
        <v>41</v>
      </c>
      <c r="M4" s="176" t="s">
        <v>42</v>
      </c>
      <c r="N4" s="114" t="s">
        <v>6</v>
      </c>
      <c r="O4" s="115" t="s">
        <v>6</v>
      </c>
      <c r="P4" s="116" t="s">
        <v>6</v>
      </c>
    </row>
    <row r="5" spans="1:16" ht="16" customHeight="1" x14ac:dyDescent="0.35">
      <c r="A5" s="101" t="s">
        <v>29</v>
      </c>
      <c r="B5" s="47">
        <f>'START UP EXPENDITURE'!B12</f>
        <v>200000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9"/>
      <c r="N5" s="50">
        <f>SUM(B5:M5)</f>
        <v>200000</v>
      </c>
      <c r="O5" s="64">
        <f>N5*1.3</f>
        <v>260000</v>
      </c>
      <c r="P5" s="65">
        <f>O5*1.3</f>
        <v>338000</v>
      </c>
    </row>
    <row r="6" spans="1:16" ht="16" customHeight="1" x14ac:dyDescent="0.35">
      <c r="A6" s="102" t="s">
        <v>60</v>
      </c>
      <c r="B6" s="51">
        <f>'START UP EXPENDITURE'!B13</f>
        <v>5000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  <c r="N6" s="54">
        <f>SUM(B6:M6)</f>
        <v>5000</v>
      </c>
      <c r="O6" s="66">
        <f t="shared" ref="O6:O8" si="0">N6*1.3</f>
        <v>6500</v>
      </c>
      <c r="P6" s="67">
        <f>O6*1.3</f>
        <v>8450</v>
      </c>
    </row>
    <row r="7" spans="1:16" ht="16" customHeight="1" thickBot="1" x14ac:dyDescent="0.4">
      <c r="A7" s="103" t="s">
        <v>22</v>
      </c>
      <c r="B7" s="55">
        <f>B30</f>
        <v>12000</v>
      </c>
      <c r="C7" s="56">
        <f>B7*1.2</f>
        <v>14400</v>
      </c>
      <c r="D7" s="56">
        <f>B7*1.05</f>
        <v>12600</v>
      </c>
      <c r="E7" s="56"/>
      <c r="F7" s="56"/>
      <c r="G7" s="56"/>
      <c r="H7" s="56"/>
      <c r="I7" s="56"/>
      <c r="J7" s="56"/>
      <c r="K7" s="56"/>
      <c r="L7" s="56"/>
      <c r="M7" s="57"/>
      <c r="N7" s="54">
        <f>SUM(B7:M7)</f>
        <v>39000</v>
      </c>
      <c r="O7" s="66">
        <f t="shared" si="0"/>
        <v>50700</v>
      </c>
      <c r="P7" s="67">
        <f>O7*1.3</f>
        <v>65910</v>
      </c>
    </row>
    <row r="8" spans="1:16" ht="20" customHeight="1" thickBot="1" x14ac:dyDescent="0.4">
      <c r="A8" s="106" t="s">
        <v>23</v>
      </c>
      <c r="B8" s="68">
        <f>SUM(B5:B7)</f>
        <v>217000</v>
      </c>
      <c r="C8" s="69">
        <f t="shared" ref="C8:L8" si="1">SUM(C5:C7)</f>
        <v>14400</v>
      </c>
      <c r="D8" s="69">
        <f t="shared" si="1"/>
        <v>12600</v>
      </c>
      <c r="E8" s="69">
        <f t="shared" si="1"/>
        <v>0</v>
      </c>
      <c r="F8" s="69">
        <f t="shared" si="1"/>
        <v>0</v>
      </c>
      <c r="G8" s="69">
        <f t="shared" si="1"/>
        <v>0</v>
      </c>
      <c r="H8" s="69">
        <f t="shared" si="1"/>
        <v>0</v>
      </c>
      <c r="I8" s="69">
        <f t="shared" si="1"/>
        <v>0</v>
      </c>
      <c r="J8" s="69">
        <f t="shared" si="1"/>
        <v>0</v>
      </c>
      <c r="K8" s="69">
        <f t="shared" si="1"/>
        <v>0</v>
      </c>
      <c r="L8" s="69">
        <f t="shared" si="1"/>
        <v>0</v>
      </c>
      <c r="M8" s="70">
        <f>SUM(M5:M7)</f>
        <v>0</v>
      </c>
      <c r="N8" s="71">
        <f>SUM(N5:N7)</f>
        <v>244000</v>
      </c>
      <c r="O8" s="72">
        <f t="shared" si="0"/>
        <v>317200</v>
      </c>
      <c r="P8" s="73">
        <f>SUM(P5:P7)</f>
        <v>412360</v>
      </c>
    </row>
    <row r="9" spans="1:16" ht="24" customHeight="1" thickBot="1" x14ac:dyDescent="0.4">
      <c r="A9" s="190" t="s">
        <v>50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6"/>
      <c r="N9" s="187"/>
      <c r="O9" s="185"/>
      <c r="P9" s="187"/>
    </row>
    <row r="10" spans="1:16" ht="16" customHeight="1" x14ac:dyDescent="0.35">
      <c r="A10" s="104" t="s">
        <v>24</v>
      </c>
      <c r="B10" s="92">
        <f>'START UP EXPENDITURE'!B8</f>
        <v>121600</v>
      </c>
      <c r="C10" s="93"/>
      <c r="D10" s="93"/>
      <c r="E10" s="93"/>
      <c r="F10" s="93"/>
      <c r="G10" s="93"/>
      <c r="H10" s="93"/>
      <c r="I10" s="93"/>
      <c r="J10" s="93"/>
      <c r="K10" s="58"/>
      <c r="L10" s="58"/>
      <c r="M10" s="59"/>
      <c r="N10" s="50">
        <f>SUM(B10:M10)</f>
        <v>121600</v>
      </c>
      <c r="O10" s="64">
        <f>N10*1.2</f>
        <v>145920</v>
      </c>
      <c r="P10" s="65">
        <f>O10*1.2</f>
        <v>175104</v>
      </c>
    </row>
    <row r="11" spans="1:16" ht="16" customHeight="1" x14ac:dyDescent="0.35">
      <c r="A11" s="105" t="s">
        <v>4</v>
      </c>
      <c r="B11" s="94">
        <f>'START UP EXPENDITURE'!B9</f>
        <v>30000</v>
      </c>
      <c r="C11" s="95"/>
      <c r="D11" s="95"/>
      <c r="E11" s="95"/>
      <c r="F11" s="95"/>
      <c r="G11" s="95"/>
      <c r="H11" s="95"/>
      <c r="I11" s="95"/>
      <c r="J11" s="95"/>
      <c r="K11" s="60"/>
      <c r="L11" s="60"/>
      <c r="M11" s="61"/>
      <c r="N11" s="54">
        <f t="shared" ref="N11:N20" si="2">SUM(B11:M11)</f>
        <v>30000</v>
      </c>
      <c r="O11" s="66">
        <f>N11*1.2</f>
        <v>36000</v>
      </c>
      <c r="P11" s="67">
        <f t="shared" ref="P11:P20" si="3">O11*1.2</f>
        <v>43200</v>
      </c>
    </row>
    <row r="12" spans="1:16" ht="16" customHeight="1" x14ac:dyDescent="0.35">
      <c r="A12" s="105" t="s">
        <v>49</v>
      </c>
      <c r="B12" s="94">
        <f>B7*0.3</f>
        <v>3600</v>
      </c>
      <c r="C12" s="94">
        <f t="shared" ref="C12:M12" si="4">C7*0.3</f>
        <v>4320</v>
      </c>
      <c r="D12" s="94">
        <f t="shared" si="4"/>
        <v>3780</v>
      </c>
      <c r="E12" s="94">
        <f t="shared" si="4"/>
        <v>0</v>
      </c>
      <c r="F12" s="94">
        <f t="shared" si="4"/>
        <v>0</v>
      </c>
      <c r="G12" s="94">
        <f t="shared" si="4"/>
        <v>0</v>
      </c>
      <c r="H12" s="94">
        <f t="shared" si="4"/>
        <v>0</v>
      </c>
      <c r="I12" s="94">
        <f t="shared" si="4"/>
        <v>0</v>
      </c>
      <c r="J12" s="94">
        <f t="shared" si="4"/>
        <v>0</v>
      </c>
      <c r="K12" s="94">
        <f t="shared" si="4"/>
        <v>0</v>
      </c>
      <c r="L12" s="94">
        <f t="shared" si="4"/>
        <v>0</v>
      </c>
      <c r="M12" s="94">
        <f t="shared" si="4"/>
        <v>0</v>
      </c>
      <c r="N12" s="54">
        <f t="shared" si="2"/>
        <v>11700</v>
      </c>
      <c r="O12" s="66">
        <f t="shared" ref="O12:O21" si="5">N12*1.2</f>
        <v>14040</v>
      </c>
      <c r="P12" s="67">
        <f t="shared" si="3"/>
        <v>16848</v>
      </c>
    </row>
    <row r="13" spans="1:16" ht="16" customHeight="1" x14ac:dyDescent="0.35">
      <c r="A13" s="105" t="s">
        <v>11</v>
      </c>
      <c r="B13" s="96"/>
      <c r="C13" s="95"/>
      <c r="D13" s="95"/>
      <c r="E13" s="95"/>
      <c r="F13" s="95"/>
      <c r="G13" s="95"/>
      <c r="H13" s="95"/>
      <c r="I13" s="95"/>
      <c r="J13" s="95"/>
      <c r="K13" s="60"/>
      <c r="L13" s="60"/>
      <c r="M13" s="61">
        <v>7200</v>
      </c>
      <c r="N13" s="54">
        <f t="shared" si="2"/>
        <v>7200</v>
      </c>
      <c r="O13" s="66">
        <f t="shared" si="5"/>
        <v>8640</v>
      </c>
      <c r="P13" s="67">
        <f t="shared" si="3"/>
        <v>10368</v>
      </c>
    </row>
    <row r="14" spans="1:16" ht="16" customHeight="1" x14ac:dyDescent="0.35">
      <c r="A14" s="105" t="s">
        <v>58</v>
      </c>
      <c r="B14" s="97"/>
      <c r="C14" s="95"/>
      <c r="D14" s="95"/>
      <c r="E14" s="95"/>
      <c r="F14" s="95"/>
      <c r="G14" s="95"/>
      <c r="H14" s="95"/>
      <c r="I14" s="95"/>
      <c r="J14" s="95"/>
      <c r="K14" s="60"/>
      <c r="L14" s="60"/>
      <c r="M14" s="61">
        <v>13200</v>
      </c>
      <c r="N14" s="54">
        <f t="shared" si="2"/>
        <v>13200</v>
      </c>
      <c r="O14" s="66">
        <f t="shared" si="5"/>
        <v>15840</v>
      </c>
      <c r="P14" s="67">
        <f t="shared" si="3"/>
        <v>19008</v>
      </c>
    </row>
    <row r="15" spans="1:16" ht="16" customHeight="1" x14ac:dyDescent="0.35">
      <c r="A15" s="105" t="s">
        <v>12</v>
      </c>
      <c r="B15" s="97">
        <f>'START UP EXPENDITURE'!$B$20</f>
        <v>7000</v>
      </c>
      <c r="C15" s="95">
        <f>'START UP EXPENDITURE'!$B$20</f>
        <v>7000</v>
      </c>
      <c r="D15" s="95">
        <f>'START UP EXPENDITURE'!$B$20</f>
        <v>7000</v>
      </c>
      <c r="E15" s="95">
        <f>'START UP EXPENDITURE'!$B$20</f>
        <v>7000</v>
      </c>
      <c r="F15" s="95">
        <f>'START UP EXPENDITURE'!$B$20</f>
        <v>7000</v>
      </c>
      <c r="G15" s="95">
        <f>'START UP EXPENDITURE'!$B$20</f>
        <v>7000</v>
      </c>
      <c r="H15" s="95">
        <f>'START UP EXPENDITURE'!$B$20</f>
        <v>7000</v>
      </c>
      <c r="I15" s="95">
        <f>'START UP EXPENDITURE'!$B$20</f>
        <v>7000</v>
      </c>
      <c r="J15" s="95">
        <f>'START UP EXPENDITURE'!$B$20</f>
        <v>7000</v>
      </c>
      <c r="K15" s="60">
        <f>'START UP EXPENDITURE'!$B$20</f>
        <v>7000</v>
      </c>
      <c r="L15" s="60">
        <f>'START UP EXPENDITURE'!$B$20</f>
        <v>7000</v>
      </c>
      <c r="M15" s="61">
        <f>'START UP EXPENDITURE'!$B$20</f>
        <v>7000</v>
      </c>
      <c r="N15" s="54">
        <f t="shared" si="2"/>
        <v>84000</v>
      </c>
      <c r="O15" s="66">
        <f t="shared" si="5"/>
        <v>100800</v>
      </c>
      <c r="P15" s="67">
        <f t="shared" si="3"/>
        <v>120960</v>
      </c>
    </row>
    <row r="16" spans="1:16" ht="16" customHeight="1" x14ac:dyDescent="0.35">
      <c r="A16" s="105" t="s">
        <v>13</v>
      </c>
      <c r="B16" s="97">
        <f>'START UP EXPENDITURE'!$B$21</f>
        <v>2000</v>
      </c>
      <c r="C16" s="95">
        <f>'START UP EXPENDITURE'!$B$21</f>
        <v>2000</v>
      </c>
      <c r="D16" s="95">
        <f>'START UP EXPENDITURE'!$B$21</f>
        <v>2000</v>
      </c>
      <c r="E16" s="95">
        <f>'START UP EXPENDITURE'!$B$21</f>
        <v>2000</v>
      </c>
      <c r="F16" s="95">
        <f>'START UP EXPENDITURE'!$B$21</f>
        <v>2000</v>
      </c>
      <c r="G16" s="95">
        <f>'START UP EXPENDITURE'!$B$21</f>
        <v>2000</v>
      </c>
      <c r="H16" s="95">
        <f>'START UP EXPENDITURE'!$B$21</f>
        <v>2000</v>
      </c>
      <c r="I16" s="95">
        <f>'START UP EXPENDITURE'!$B$21</f>
        <v>2000</v>
      </c>
      <c r="J16" s="95">
        <f>'START UP EXPENDITURE'!$B$21</f>
        <v>2000</v>
      </c>
      <c r="K16" s="60">
        <f>'START UP EXPENDITURE'!$B$21</f>
        <v>2000</v>
      </c>
      <c r="L16" s="60">
        <f>'START UP EXPENDITURE'!$B$21</f>
        <v>2000</v>
      </c>
      <c r="M16" s="61">
        <f>'START UP EXPENDITURE'!$B$21</f>
        <v>2000</v>
      </c>
      <c r="N16" s="54">
        <f t="shared" si="2"/>
        <v>24000</v>
      </c>
      <c r="O16" s="66">
        <f t="shared" si="5"/>
        <v>28800</v>
      </c>
      <c r="P16" s="67">
        <f t="shared" si="3"/>
        <v>34560</v>
      </c>
    </row>
    <row r="17" spans="1:16" ht="16" customHeight="1" x14ac:dyDescent="0.35">
      <c r="A17" s="105" t="s">
        <v>14</v>
      </c>
      <c r="B17" s="97">
        <f>'START UP EXPENDITURE'!$B$22</f>
        <v>500</v>
      </c>
      <c r="C17" s="95">
        <f>'START UP EXPENDITURE'!$B$22</f>
        <v>500</v>
      </c>
      <c r="D17" s="95">
        <f>'START UP EXPENDITURE'!$B$22</f>
        <v>500</v>
      </c>
      <c r="E17" s="95">
        <f>'START UP EXPENDITURE'!$B$22</f>
        <v>500</v>
      </c>
      <c r="F17" s="95">
        <f>'START UP EXPENDITURE'!$B$22</f>
        <v>500</v>
      </c>
      <c r="G17" s="95">
        <f>'START UP EXPENDITURE'!$B$22</f>
        <v>500</v>
      </c>
      <c r="H17" s="95">
        <f>'START UP EXPENDITURE'!$B$22</f>
        <v>500</v>
      </c>
      <c r="I17" s="95">
        <f>'START UP EXPENDITURE'!$B$22</f>
        <v>500</v>
      </c>
      <c r="J17" s="95">
        <f>'START UP EXPENDITURE'!$B$22</f>
        <v>500</v>
      </c>
      <c r="K17" s="60">
        <f>'START UP EXPENDITURE'!$B$22</f>
        <v>500</v>
      </c>
      <c r="L17" s="60">
        <f>'START UP EXPENDITURE'!$B$22</f>
        <v>500</v>
      </c>
      <c r="M17" s="61">
        <f>'START UP EXPENDITURE'!$B$22</f>
        <v>500</v>
      </c>
      <c r="N17" s="54">
        <f t="shared" si="2"/>
        <v>6000</v>
      </c>
      <c r="O17" s="66">
        <f t="shared" si="5"/>
        <v>7200</v>
      </c>
      <c r="P17" s="67">
        <f t="shared" si="3"/>
        <v>8640</v>
      </c>
    </row>
    <row r="18" spans="1:16" ht="16" customHeight="1" x14ac:dyDescent="0.35">
      <c r="A18" s="105" t="s">
        <v>15</v>
      </c>
      <c r="B18" s="97">
        <f>'START UP EXPENDITURE'!$B$23</f>
        <v>17800</v>
      </c>
      <c r="C18" s="95">
        <f>'START UP EXPENDITURE'!$B$23</f>
        <v>17800</v>
      </c>
      <c r="D18" s="95">
        <f>'START UP EXPENDITURE'!$B$23</f>
        <v>17800</v>
      </c>
      <c r="E18" s="95">
        <f>'START UP EXPENDITURE'!$B$23</f>
        <v>17800</v>
      </c>
      <c r="F18" s="95">
        <f>'START UP EXPENDITURE'!$B$23</f>
        <v>17800</v>
      </c>
      <c r="G18" s="95">
        <f>'START UP EXPENDITURE'!$B$23</f>
        <v>17800</v>
      </c>
      <c r="H18" s="95">
        <f>'START UP EXPENDITURE'!$B$23</f>
        <v>17800</v>
      </c>
      <c r="I18" s="95">
        <f>'START UP EXPENDITURE'!$B$23</f>
        <v>17800</v>
      </c>
      <c r="J18" s="95">
        <f>'START UP EXPENDITURE'!$B$23</f>
        <v>17800</v>
      </c>
      <c r="K18" s="60">
        <f>'START UP EXPENDITURE'!$B$23</f>
        <v>17800</v>
      </c>
      <c r="L18" s="60">
        <f>'START UP EXPENDITURE'!$B$23</f>
        <v>17800</v>
      </c>
      <c r="M18" s="61">
        <f>'START UP EXPENDITURE'!$B$23</f>
        <v>17800</v>
      </c>
      <c r="N18" s="54">
        <f t="shared" si="2"/>
        <v>213600</v>
      </c>
      <c r="O18" s="66">
        <f t="shared" si="5"/>
        <v>256320</v>
      </c>
      <c r="P18" s="67">
        <f t="shared" si="3"/>
        <v>307584</v>
      </c>
    </row>
    <row r="19" spans="1:16" ht="16" customHeight="1" x14ac:dyDescent="0.35">
      <c r="A19" s="105" t="s">
        <v>16</v>
      </c>
      <c r="B19" s="97">
        <f>'START UP EXPENDITURE'!$B$24</f>
        <v>2136</v>
      </c>
      <c r="C19" s="95">
        <f>'START UP EXPENDITURE'!$B$24</f>
        <v>2136</v>
      </c>
      <c r="D19" s="95">
        <f>'START UP EXPENDITURE'!$B$24</f>
        <v>2136</v>
      </c>
      <c r="E19" s="95">
        <f>'START UP EXPENDITURE'!$B$24</f>
        <v>2136</v>
      </c>
      <c r="F19" s="95">
        <f>'START UP EXPENDITURE'!$B$24</f>
        <v>2136</v>
      </c>
      <c r="G19" s="95">
        <f>'START UP EXPENDITURE'!$B$24</f>
        <v>2136</v>
      </c>
      <c r="H19" s="95">
        <f>'START UP EXPENDITURE'!$B$24</f>
        <v>2136</v>
      </c>
      <c r="I19" s="95">
        <f>'START UP EXPENDITURE'!$B$24</f>
        <v>2136</v>
      </c>
      <c r="J19" s="95">
        <f>'START UP EXPENDITURE'!$B$24</f>
        <v>2136</v>
      </c>
      <c r="K19" s="60">
        <f>'START UP EXPENDITURE'!$B$24</f>
        <v>2136</v>
      </c>
      <c r="L19" s="60">
        <f>'START UP EXPENDITURE'!$B$24</f>
        <v>2136</v>
      </c>
      <c r="M19" s="61">
        <f>'START UP EXPENDITURE'!$B$24</f>
        <v>2136</v>
      </c>
      <c r="N19" s="54">
        <f t="shared" si="2"/>
        <v>25632</v>
      </c>
      <c r="O19" s="66">
        <f t="shared" si="5"/>
        <v>30758.399999999998</v>
      </c>
      <c r="P19" s="67">
        <f t="shared" si="3"/>
        <v>36910.079999999994</v>
      </c>
    </row>
    <row r="20" spans="1:16" ht="16" customHeight="1" thickBot="1" x14ac:dyDescent="0.4">
      <c r="A20" s="105" t="s">
        <v>17</v>
      </c>
      <c r="B20" s="98">
        <v>600</v>
      </c>
      <c r="C20" s="99"/>
      <c r="D20" s="99"/>
      <c r="E20" s="99"/>
      <c r="F20" s="99"/>
      <c r="G20" s="99"/>
      <c r="H20" s="99">
        <v>600</v>
      </c>
      <c r="I20" s="99"/>
      <c r="J20" s="99"/>
      <c r="K20" s="62"/>
      <c r="L20" s="62"/>
      <c r="M20" s="63"/>
      <c r="N20" s="54">
        <f t="shared" si="2"/>
        <v>1200</v>
      </c>
      <c r="O20" s="66">
        <f t="shared" si="5"/>
        <v>1440</v>
      </c>
      <c r="P20" s="67">
        <f t="shared" si="3"/>
        <v>1728</v>
      </c>
    </row>
    <row r="21" spans="1:16" ht="20" customHeight="1" thickBot="1" x14ac:dyDescent="0.4">
      <c r="A21" s="107" t="s">
        <v>25</v>
      </c>
      <c r="B21" s="74">
        <f>SUM(B10:B20)</f>
        <v>185236</v>
      </c>
      <c r="C21" s="75">
        <f t="shared" ref="C21:M21" si="6">SUM(C10:C20)</f>
        <v>33756</v>
      </c>
      <c r="D21" s="75">
        <f t="shared" si="6"/>
        <v>33216</v>
      </c>
      <c r="E21" s="75">
        <f t="shared" si="6"/>
        <v>29436</v>
      </c>
      <c r="F21" s="75">
        <f t="shared" si="6"/>
        <v>29436</v>
      </c>
      <c r="G21" s="75">
        <f t="shared" si="6"/>
        <v>29436</v>
      </c>
      <c r="H21" s="75">
        <f t="shared" si="6"/>
        <v>30036</v>
      </c>
      <c r="I21" s="75">
        <f t="shared" si="6"/>
        <v>29436</v>
      </c>
      <c r="J21" s="75">
        <f t="shared" si="6"/>
        <v>29436</v>
      </c>
      <c r="K21" s="75">
        <f t="shared" si="6"/>
        <v>29436</v>
      </c>
      <c r="L21" s="75">
        <f t="shared" si="6"/>
        <v>29436</v>
      </c>
      <c r="M21" s="76">
        <f t="shared" si="6"/>
        <v>49836</v>
      </c>
      <c r="N21" s="71">
        <f>SUM(N10:N20)</f>
        <v>538132</v>
      </c>
      <c r="O21" s="72">
        <f t="shared" si="5"/>
        <v>645758.4</v>
      </c>
      <c r="P21" s="73">
        <f>SUM(P10:P20)</f>
        <v>774910.08</v>
      </c>
    </row>
    <row r="22" spans="1:16" ht="20" customHeight="1" thickBot="1" x14ac:dyDescent="0.4">
      <c r="A22" s="108" t="s">
        <v>26</v>
      </c>
      <c r="B22" s="77">
        <f>B8-B21</f>
        <v>31764</v>
      </c>
      <c r="C22" s="78">
        <f t="shared" ref="C22:M22" si="7">C8-C21</f>
        <v>-19356</v>
      </c>
      <c r="D22" s="78">
        <f t="shared" si="7"/>
        <v>-20616</v>
      </c>
      <c r="E22" s="78">
        <f t="shared" si="7"/>
        <v>-29436</v>
      </c>
      <c r="F22" s="78">
        <f t="shared" si="7"/>
        <v>-29436</v>
      </c>
      <c r="G22" s="78">
        <f t="shared" si="7"/>
        <v>-29436</v>
      </c>
      <c r="H22" s="78">
        <f t="shared" si="7"/>
        <v>-30036</v>
      </c>
      <c r="I22" s="78">
        <f t="shared" si="7"/>
        <v>-29436</v>
      </c>
      <c r="J22" s="78">
        <f t="shared" si="7"/>
        <v>-29436</v>
      </c>
      <c r="K22" s="78">
        <f t="shared" si="7"/>
        <v>-29436</v>
      </c>
      <c r="L22" s="78">
        <f t="shared" si="7"/>
        <v>-29436</v>
      </c>
      <c r="M22" s="79">
        <f t="shared" si="7"/>
        <v>-49836</v>
      </c>
      <c r="N22" s="80">
        <f>N8-N21</f>
        <v>-294132</v>
      </c>
      <c r="O22" s="81">
        <f>O8-O21</f>
        <v>-328558.40000000002</v>
      </c>
      <c r="P22" s="82">
        <f>P8-P21</f>
        <v>-362550.07999999996</v>
      </c>
    </row>
    <row r="23" spans="1:16" ht="20" customHeight="1" thickBot="1" x14ac:dyDescent="0.4">
      <c r="A23" s="109" t="s">
        <v>27</v>
      </c>
      <c r="B23" s="83">
        <v>0</v>
      </c>
      <c r="C23" s="84">
        <f>B24</f>
        <v>31764</v>
      </c>
      <c r="D23" s="84">
        <f t="shared" ref="D23:L23" si="8">C24</f>
        <v>12408</v>
      </c>
      <c r="E23" s="84">
        <f t="shared" si="8"/>
        <v>-8208</v>
      </c>
      <c r="F23" s="84">
        <f t="shared" si="8"/>
        <v>-37644</v>
      </c>
      <c r="G23" s="84">
        <f t="shared" si="8"/>
        <v>-67080</v>
      </c>
      <c r="H23" s="84">
        <f t="shared" si="8"/>
        <v>-96516</v>
      </c>
      <c r="I23" s="84">
        <f t="shared" si="8"/>
        <v>-126552</v>
      </c>
      <c r="J23" s="84">
        <f t="shared" si="8"/>
        <v>-155988</v>
      </c>
      <c r="K23" s="84">
        <f t="shared" si="8"/>
        <v>-185424</v>
      </c>
      <c r="L23" s="84">
        <f t="shared" si="8"/>
        <v>-214860</v>
      </c>
      <c r="M23" s="85">
        <f>L24</f>
        <v>-244296</v>
      </c>
      <c r="N23" s="71">
        <f>B23</f>
        <v>0</v>
      </c>
      <c r="O23" s="72">
        <f>N24</f>
        <v>-294132</v>
      </c>
      <c r="P23" s="73">
        <f>O24</f>
        <v>-622690.4</v>
      </c>
    </row>
    <row r="24" spans="1:16" ht="20" customHeight="1" thickBot="1" x14ac:dyDescent="0.4">
      <c r="A24" s="110" t="s">
        <v>28</v>
      </c>
      <c r="B24" s="86">
        <f>SUM(B22:B23)</f>
        <v>31764</v>
      </c>
      <c r="C24" s="87">
        <f>SUM(C22:C23)</f>
        <v>12408</v>
      </c>
      <c r="D24" s="87">
        <f t="shared" ref="D24:L24" si="9">SUM(D22:D23)</f>
        <v>-8208</v>
      </c>
      <c r="E24" s="87">
        <f t="shared" si="9"/>
        <v>-37644</v>
      </c>
      <c r="F24" s="87">
        <f t="shared" si="9"/>
        <v>-67080</v>
      </c>
      <c r="G24" s="87">
        <f t="shared" si="9"/>
        <v>-96516</v>
      </c>
      <c r="H24" s="87">
        <f t="shared" si="9"/>
        <v>-126552</v>
      </c>
      <c r="I24" s="87">
        <f t="shared" si="9"/>
        <v>-155988</v>
      </c>
      <c r="J24" s="87">
        <f t="shared" si="9"/>
        <v>-185424</v>
      </c>
      <c r="K24" s="87">
        <f t="shared" si="9"/>
        <v>-214860</v>
      </c>
      <c r="L24" s="87">
        <f t="shared" si="9"/>
        <v>-244296</v>
      </c>
      <c r="M24" s="88">
        <f>SUM(M22:M23)</f>
        <v>-294132</v>
      </c>
      <c r="N24" s="89">
        <f>M24</f>
        <v>-294132</v>
      </c>
      <c r="O24" s="90">
        <f>SUM(O22:O23)</f>
        <v>-622690.4</v>
      </c>
      <c r="P24" s="91">
        <f>SUM(P22:P23)</f>
        <v>-985240.48</v>
      </c>
    </row>
    <row r="25" spans="1:16" s="191" customFormat="1" ht="15.5" x14ac:dyDescent="0.35"/>
    <row r="26" spans="1:16" s="191" customFormat="1" ht="15.5" x14ac:dyDescent="0.35">
      <c r="A26" s="191" t="s">
        <v>101</v>
      </c>
    </row>
    <row r="27" spans="1:16" s="191" customFormat="1" ht="15.5" x14ac:dyDescent="0.35">
      <c r="A27" s="191" t="s">
        <v>102</v>
      </c>
      <c r="B27" s="191">
        <v>20</v>
      </c>
    </row>
    <row r="28" spans="1:16" s="191" customFormat="1" ht="15.5" x14ac:dyDescent="0.35">
      <c r="A28" s="191" t="s">
        <v>103</v>
      </c>
      <c r="B28" s="191">
        <v>20</v>
      </c>
    </row>
    <row r="29" spans="1:16" s="191" customFormat="1" ht="15.5" x14ac:dyDescent="0.35">
      <c r="A29" s="191" t="s">
        <v>104</v>
      </c>
      <c r="B29" s="191">
        <f>B27*B28</f>
        <v>400</v>
      </c>
    </row>
    <row r="30" spans="1:16" s="191" customFormat="1" ht="15.5" x14ac:dyDescent="0.35">
      <c r="A30" s="191" t="s">
        <v>105</v>
      </c>
      <c r="B30" s="191">
        <f>B29*30</f>
        <v>12000</v>
      </c>
    </row>
    <row r="31" spans="1:16" s="191" customFormat="1" ht="15.5" x14ac:dyDescent="0.35"/>
    <row r="32" spans="1:16" s="191" customFormat="1" ht="15.5" x14ac:dyDescent="0.35">
      <c r="A32" s="191" t="s">
        <v>106</v>
      </c>
    </row>
    <row r="33" spans="1:1" s="191" customFormat="1" ht="15.5" x14ac:dyDescent="0.35"/>
    <row r="34" spans="1:1" s="191" customFormat="1" ht="15.5" x14ac:dyDescent="0.35">
      <c r="A34" s="191" t="s">
        <v>107</v>
      </c>
    </row>
    <row r="35" spans="1:1" s="191" customFormat="1" ht="15.5" x14ac:dyDescent="0.35"/>
    <row r="36" spans="1:1" s="191" customFormat="1" ht="15.5" x14ac:dyDescent="0.35"/>
    <row r="37" spans="1:1" s="191" customFormat="1" ht="15.5" x14ac:dyDescent="0.35"/>
    <row r="38" spans="1:1" s="191" customFormat="1" ht="15.5" x14ac:dyDescent="0.35"/>
    <row r="39" spans="1:1" s="191" customFormat="1" ht="15.5" x14ac:dyDescent="0.35"/>
    <row r="40" spans="1:1" s="191" customFormat="1" ht="15.5" x14ac:dyDescent="0.35"/>
  </sheetData>
  <mergeCells count="2">
    <mergeCell ref="B3:M3"/>
    <mergeCell ref="A2:P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F7AB-26EC-4871-A722-5709BBC7ED3E}">
  <dimension ref="A1:G25"/>
  <sheetViews>
    <sheetView zoomScaleNormal="100" workbookViewId="0">
      <selection activeCell="A6" sqref="A6"/>
    </sheetView>
  </sheetViews>
  <sheetFormatPr defaultRowHeight="15.5" x14ac:dyDescent="0.35"/>
  <cols>
    <col min="1" max="1" width="19.453125" style="191" customWidth="1"/>
    <col min="2" max="2" width="18.453125" style="191" customWidth="1"/>
    <col min="3" max="3" width="8.7265625" style="191"/>
    <col min="4" max="4" width="23.1796875" style="191" customWidth="1"/>
    <col min="5" max="6" width="14.36328125" style="191" customWidth="1"/>
    <col min="7" max="16384" width="8.7265625" style="191"/>
  </cols>
  <sheetData>
    <row r="1" spans="1:7" x14ac:dyDescent="0.35">
      <c r="A1" s="210" t="s">
        <v>66</v>
      </c>
      <c r="B1" s="210"/>
    </row>
    <row r="3" spans="1:7" x14ac:dyDescent="0.35">
      <c r="A3" s="211" t="s">
        <v>67</v>
      </c>
      <c r="B3" s="211"/>
      <c r="D3" s="216" t="s">
        <v>89</v>
      </c>
      <c r="E3" s="216"/>
      <c r="F3" s="215"/>
      <c r="G3" s="215"/>
    </row>
    <row r="4" spans="1:7" x14ac:dyDescent="0.35">
      <c r="A4" s="191" t="s">
        <v>69</v>
      </c>
      <c r="B4" s="212">
        <v>12000</v>
      </c>
      <c r="D4" s="191" t="s">
        <v>90</v>
      </c>
      <c r="E4" s="191">
        <v>6000</v>
      </c>
      <c r="F4" s="191">
        <f>E4/12</f>
        <v>500</v>
      </c>
    </row>
    <row r="5" spans="1:7" x14ac:dyDescent="0.35">
      <c r="A5" s="191" t="s">
        <v>70</v>
      </c>
      <c r="B5" s="212">
        <v>5000</v>
      </c>
      <c r="D5" s="191" t="s">
        <v>91</v>
      </c>
      <c r="E5" s="191">
        <v>1200</v>
      </c>
      <c r="F5" s="191">
        <f>E5/12</f>
        <v>100</v>
      </c>
    </row>
    <row r="6" spans="1:7" x14ac:dyDescent="0.35">
      <c r="A6" s="191" t="s">
        <v>71</v>
      </c>
      <c r="B6" s="212">
        <v>2000</v>
      </c>
      <c r="D6" s="209" t="s">
        <v>73</v>
      </c>
      <c r="E6" s="209">
        <f>SUM(E4:E5)</f>
        <v>7200</v>
      </c>
      <c r="F6" s="209">
        <f>SUM(F4:F5)</f>
        <v>600</v>
      </c>
    </row>
    <row r="7" spans="1:7" x14ac:dyDescent="0.35">
      <c r="A7" s="191" t="s">
        <v>72</v>
      </c>
      <c r="B7" s="212">
        <v>12000</v>
      </c>
    </row>
    <row r="8" spans="1:7" x14ac:dyDescent="0.35">
      <c r="A8" s="191" t="s">
        <v>74</v>
      </c>
      <c r="B8" s="212">
        <v>3000</v>
      </c>
      <c r="D8" s="214" t="s">
        <v>94</v>
      </c>
      <c r="E8" s="214"/>
    </row>
    <row r="9" spans="1:7" ht="16" thickBot="1" x14ac:dyDescent="0.4">
      <c r="A9" s="209" t="s">
        <v>73</v>
      </c>
      <c r="B9" s="213">
        <f>SUM(B4:B8)</f>
        <v>34000</v>
      </c>
      <c r="D9" s="191" t="s">
        <v>92</v>
      </c>
      <c r="E9" s="191">
        <v>12000</v>
      </c>
      <c r="F9" s="191">
        <f>E9/12</f>
        <v>1000</v>
      </c>
    </row>
    <row r="10" spans="1:7" ht="16" thickTop="1" x14ac:dyDescent="0.35">
      <c r="D10" s="191" t="s">
        <v>93</v>
      </c>
      <c r="E10" s="191">
        <v>1200</v>
      </c>
      <c r="F10" s="191">
        <f>E10/12</f>
        <v>100</v>
      </c>
    </row>
    <row r="11" spans="1:7" x14ac:dyDescent="0.35">
      <c r="A11" s="211" t="s">
        <v>78</v>
      </c>
      <c r="B11" s="211"/>
      <c r="D11" s="209" t="s">
        <v>73</v>
      </c>
      <c r="E11" s="209">
        <f>SUM(E9:E10)</f>
        <v>13200</v>
      </c>
      <c r="F11" s="209">
        <f>SUM(F9:F10)</f>
        <v>1100</v>
      </c>
    </row>
    <row r="12" spans="1:7" x14ac:dyDescent="0.35">
      <c r="A12" s="191" t="s">
        <v>80</v>
      </c>
      <c r="B12" s="191">
        <f>8*200</f>
        <v>1600</v>
      </c>
    </row>
    <row r="13" spans="1:7" x14ac:dyDescent="0.35">
      <c r="A13" s="191" t="s">
        <v>81</v>
      </c>
      <c r="B13" s="191">
        <f>40*100</f>
        <v>4000</v>
      </c>
      <c r="D13" s="217" t="s">
        <v>96</v>
      </c>
    </row>
    <row r="14" spans="1:7" x14ac:dyDescent="0.35">
      <c r="A14" s="191" t="s">
        <v>82</v>
      </c>
      <c r="B14" s="191">
        <f>3000*2</f>
        <v>6000</v>
      </c>
      <c r="D14" s="191" t="s">
        <v>97</v>
      </c>
      <c r="E14" s="191">
        <v>4000</v>
      </c>
    </row>
    <row r="15" spans="1:7" x14ac:dyDescent="0.35">
      <c r="A15" s="191" t="s">
        <v>79</v>
      </c>
      <c r="B15" s="191">
        <v>1000</v>
      </c>
      <c r="D15" s="191" t="s">
        <v>100</v>
      </c>
      <c r="E15" s="191">
        <f>2200*2</f>
        <v>4400</v>
      </c>
    </row>
    <row r="16" spans="1:7" x14ac:dyDescent="0.35">
      <c r="A16" s="209" t="s">
        <v>73</v>
      </c>
      <c r="B16" s="209">
        <f>SUM(B12:B15)</f>
        <v>12600</v>
      </c>
      <c r="D16" s="191" t="s">
        <v>98</v>
      </c>
      <c r="E16" s="191">
        <f>3*1800</f>
        <v>5400</v>
      </c>
    </row>
    <row r="17" spans="1:5" x14ac:dyDescent="0.35">
      <c r="D17" s="191" t="s">
        <v>99</v>
      </c>
      <c r="E17" s="191">
        <v>4000</v>
      </c>
    </row>
    <row r="18" spans="1:5" x14ac:dyDescent="0.35">
      <c r="A18" s="214" t="s">
        <v>83</v>
      </c>
      <c r="B18" s="214"/>
      <c r="C18" s="214"/>
      <c r="D18" s="209" t="s">
        <v>73</v>
      </c>
      <c r="E18" s="209">
        <f>SUM(E14:E17)</f>
        <v>17800</v>
      </c>
    </row>
    <row r="19" spans="1:5" x14ac:dyDescent="0.35">
      <c r="A19" s="191" t="s">
        <v>84</v>
      </c>
      <c r="B19" s="191">
        <v>25000</v>
      </c>
    </row>
    <row r="20" spans="1:5" x14ac:dyDescent="0.35">
      <c r="A20" s="209" t="s">
        <v>73</v>
      </c>
      <c r="B20" s="209">
        <f>B19</f>
        <v>25000</v>
      </c>
    </row>
    <row r="22" spans="1:5" x14ac:dyDescent="0.35">
      <c r="A22" s="214" t="s">
        <v>85</v>
      </c>
      <c r="B22" s="214"/>
    </row>
    <row r="23" spans="1:5" x14ac:dyDescent="0.35">
      <c r="A23" s="191" t="s">
        <v>86</v>
      </c>
      <c r="B23" s="191">
        <v>40000</v>
      </c>
    </row>
    <row r="24" spans="1:5" x14ac:dyDescent="0.35">
      <c r="A24" s="191" t="s">
        <v>87</v>
      </c>
      <c r="B24" s="191">
        <v>10000</v>
      </c>
    </row>
    <row r="25" spans="1:5" x14ac:dyDescent="0.35">
      <c r="A25" s="209" t="s">
        <v>73</v>
      </c>
      <c r="B25" s="209">
        <f>SUM(B23:B24)</f>
        <v>50000</v>
      </c>
    </row>
  </sheetData>
  <mergeCells count="7">
    <mergeCell ref="A1:B1"/>
    <mergeCell ref="A3:B3"/>
    <mergeCell ref="A11:B11"/>
    <mergeCell ref="A18:C18"/>
    <mergeCell ref="A22:B22"/>
    <mergeCell ref="D3:E3"/>
    <mergeCell ref="D8:E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 UP EXPENDITURE</vt:lpstr>
      <vt:lpstr>PROFIT &amp; LOSS</vt:lpstr>
      <vt:lpstr>CASH FLOW</vt:lpstr>
      <vt:lpstr>ASSUMPTIONS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2020-11-20T02:06:58Z</cp:lastPrinted>
  <dcterms:created xsi:type="dcterms:W3CDTF">2017-03-16T12:10:59Z</dcterms:created>
  <dcterms:modified xsi:type="dcterms:W3CDTF">2020-11-20T02:09:22Z</dcterms:modified>
</cp:coreProperties>
</file>