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/>
  <bookViews>
    <workbookView xWindow="0" yWindow="0" windowWidth="19440" windowHeight="12000" tabRatio="895"/>
  </bookViews>
  <sheets>
    <sheet name="Instructions" sheetId="24" r:id="rId1"/>
    <sheet name="OUTPUT" sheetId="17" r:id="rId2"/>
    <sheet name="Input dashboard" sheetId="18" r:id="rId3"/>
    <sheet name="Model" sheetId="21" r:id="rId4"/>
    <sheet name="Adoption" sheetId="19" r:id="rId5"/>
    <sheet name="BackOfEnvelope" sheetId="22" r:id="rId6"/>
    <sheet name="Lists" sheetId="14" r:id="rId7"/>
    <sheet name="Data1" sheetId="34" r:id="rId8"/>
    <sheet name="Data2" sheetId="25" r:id="rId9"/>
  </sheets>
  <definedNames>
    <definedName name="Adopt_Scenario">Adoption!#REF!</definedName>
    <definedName name="Adoption">#REF!</definedName>
    <definedName name="Categories">Lists!XFC1048572:INDEX(Lists!$B:$B,COUNTA(Lists!$B:$B)+1)</definedName>
    <definedName name="CBSAgroups">Lists!$D$3:INDEX(Lists!$E:$E,COUNTA(Lists!$E:$E)+1)</definedName>
    <definedName name="Scenarios">'Input dashboard'!$C$5:$C$8</definedName>
    <definedName name="Sel_Adoption">Model!$E$5</definedName>
    <definedName name="tblMaterials">#REF!:INDEX(#REF!,COUNTA(#REF!)-1+3)</definedName>
    <definedName name="tblProductMaterials">#REF!:INDEX(#REF!,COUNTA(#REF!),COUNTA(#REF!)-1)</definedName>
    <definedName name="tblProducts">#REF!:INDEX(#REF!,COUNTA(#REF!))</definedName>
    <definedName name="TheBeginning">Instructions!$B$1</definedName>
  </definedNames>
  <calcPr calcId="145621" calcMode="autoNoTable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24" l="1"/>
  <c r="R25" i="19" l="1"/>
  <c r="C10" i="34" l="1"/>
  <c r="C9" i="34"/>
  <c r="C8" i="34"/>
  <c r="C7" i="34"/>
  <c r="C6" i="34"/>
  <c r="H3" i="34"/>
  <c r="G3" i="34"/>
  <c r="F3" i="34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6" i="25"/>
  <c r="E37" i="22"/>
  <c r="E33" i="22"/>
  <c r="C28" i="22"/>
  <c r="E28" i="22" s="1"/>
  <c r="C27" i="22"/>
  <c r="E27" i="22" s="1"/>
  <c r="E23" i="22"/>
  <c r="E22" i="22"/>
  <c r="C22" i="19"/>
  <c r="B4" i="17"/>
  <c r="C47" i="22"/>
  <c r="C68" i="22"/>
  <c r="C66" i="22"/>
  <c r="C26" i="22"/>
  <c r="L5" i="17"/>
  <c r="I5" i="17"/>
  <c r="E5" i="17"/>
  <c r="I13" i="18"/>
  <c r="D13" i="18"/>
  <c r="H13" i="18"/>
  <c r="G13" i="18"/>
  <c r="F13" i="18"/>
  <c r="E14" i="21"/>
  <c r="D14" i="21"/>
  <c r="T3" i="21"/>
  <c r="T14" i="21" s="1"/>
  <c r="U3" i="21"/>
  <c r="U14" i="21" s="1"/>
  <c r="V3" i="21"/>
  <c r="V14" i="21" s="1"/>
  <c r="E13" i="22"/>
  <c r="E26" i="22" s="1"/>
  <c r="E25" i="22" s="1"/>
  <c r="E55" i="22"/>
  <c r="E56" i="22" s="1"/>
  <c r="F13" i="22"/>
  <c r="Q26" i="19"/>
  <c r="G28" i="19"/>
  <c r="J26" i="19"/>
  <c r="M27" i="19"/>
  <c r="P28" i="19"/>
  <c r="F27" i="19"/>
  <c r="I28" i="19"/>
  <c r="L26" i="19"/>
  <c r="O27" i="19"/>
  <c r="R28" i="19"/>
  <c r="K28" i="19"/>
  <c r="N26" i="19"/>
  <c r="Q27" i="19"/>
  <c r="G26" i="19"/>
  <c r="J27" i="19"/>
  <c r="M28" i="19"/>
  <c r="F28" i="19"/>
  <c r="L27" i="19"/>
  <c r="R26" i="19"/>
  <c r="H28" i="19"/>
  <c r="N27" i="19"/>
  <c r="G27" i="19"/>
  <c r="P27" i="19"/>
  <c r="I27" i="19"/>
  <c r="O26" i="19"/>
  <c r="H26" i="19"/>
  <c r="N28" i="19"/>
  <c r="H27" i="19"/>
  <c r="P26" i="19"/>
  <c r="I26" i="19"/>
  <c r="O28" i="19"/>
  <c r="K26" i="19"/>
  <c r="Q28" i="19"/>
  <c r="J28" i="19"/>
  <c r="F26" i="19"/>
  <c r="L28" i="19"/>
  <c r="R27" i="19"/>
  <c r="K27" i="19"/>
  <c r="M26" i="19"/>
  <c r="B27" i="24"/>
  <c r="B24" i="24"/>
  <c r="B19" i="24"/>
  <c r="B23" i="24"/>
  <c r="B20" i="24"/>
  <c r="B25" i="24"/>
  <c r="B22" i="24"/>
  <c r="B26" i="24"/>
  <c r="B21" i="24"/>
  <c r="O25" i="19" l="1"/>
  <c r="K25" i="19"/>
  <c r="G25" i="19"/>
  <c r="J25" i="19"/>
  <c r="M25" i="19"/>
  <c r="I25" i="19"/>
  <c r="L25" i="19"/>
  <c r="H25" i="19"/>
  <c r="N25" i="19"/>
  <c r="Q25" i="19"/>
  <c r="P25" i="19"/>
  <c r="D15" i="18"/>
  <c r="E8" i="21" s="1"/>
  <c r="D14" i="18"/>
  <c r="E24" i="22"/>
  <c r="F24" i="22" s="1"/>
  <c r="E36" i="22"/>
  <c r="F25" i="22"/>
  <c r="F56" i="22"/>
  <c r="E54" i="22"/>
  <c r="E21" i="22"/>
  <c r="E40" i="22"/>
  <c r="F55" i="22"/>
  <c r="E59" i="22"/>
  <c r="D16" i="18"/>
  <c r="E6" i="21" s="1"/>
  <c r="D17" i="18"/>
  <c r="F36" i="22" l="1"/>
  <c r="E35" i="22"/>
  <c r="F35" i="22" s="1"/>
  <c r="E41" i="22"/>
  <c r="F40" i="22"/>
  <c r="E42" i="22"/>
  <c r="E14" i="22"/>
  <c r="F14" i="22" s="1"/>
  <c r="E20" i="22"/>
  <c r="F21" i="22"/>
  <c r="E60" i="22"/>
  <c r="F59" i="22"/>
  <c r="F54" i="22"/>
  <c r="E53" i="22"/>
  <c r="F53" i="22" l="1"/>
  <c r="E44" i="22"/>
  <c r="F44" i="22" s="1"/>
  <c r="F20" i="22"/>
  <c r="E32" i="22"/>
  <c r="E19" i="22"/>
  <c r="F41" i="22"/>
  <c r="E61" i="22"/>
  <c r="F60" i="22"/>
  <c r="E67" i="22"/>
  <c r="E43" i="22"/>
  <c r="F43" i="22" s="1"/>
  <c r="F42" i="22"/>
  <c r="E68" i="22" l="1"/>
  <c r="F68" i="22" s="1"/>
  <c r="F67" i="22"/>
  <c r="E39" i="22"/>
  <c r="F39" i="22" s="1"/>
  <c r="F19" i="22"/>
  <c r="E18" i="22"/>
  <c r="F61" i="22"/>
  <c r="E65" i="22"/>
  <c r="E58" i="22"/>
  <c r="E31" i="22"/>
  <c r="E47" i="22"/>
  <c r="F32" i="22"/>
  <c r="E57" i="22" l="1"/>
  <c r="F58" i="22"/>
  <c r="E66" i="22"/>
  <c r="F65" i="22"/>
  <c r="E48" i="22"/>
  <c r="F47" i="22"/>
  <c r="F31" i="22"/>
  <c r="E6" i="22"/>
  <c r="F18" i="22"/>
  <c r="E64" i="22" l="1"/>
  <c r="F66" i="22"/>
  <c r="F6" i="22"/>
  <c r="F48" i="22"/>
  <c r="E46" i="22"/>
  <c r="F57" i="22"/>
  <c r="E52" i="22"/>
  <c r="F52" i="22" l="1"/>
  <c r="E7" i="22"/>
  <c r="F46" i="22"/>
  <c r="E30" i="22"/>
  <c r="E63" i="22"/>
  <c r="F63" i="22" s="1"/>
  <c r="F64" i="22"/>
  <c r="F7" i="22" l="1"/>
  <c r="E5" i="22"/>
  <c r="F5" i="22" s="1"/>
  <c r="E10" i="22"/>
  <c r="F30" i="22"/>
  <c r="E16" i="22"/>
  <c r="E50" i="22"/>
  <c r="F50" i="22" s="1"/>
  <c r="E9" i="22" l="1"/>
  <c r="F9" i="22" s="1"/>
  <c r="F10" i="22"/>
  <c r="F16" i="22"/>
  <c r="E3" i="22"/>
  <c r="F3" i="22" s="1"/>
</calcChain>
</file>

<file path=xl/sharedStrings.xml><?xml version="1.0" encoding="utf-8"?>
<sst xmlns="http://schemas.openxmlformats.org/spreadsheetml/2006/main" count="420" uniqueCount="209">
  <si>
    <t>Cost</t>
  </si>
  <si>
    <t>NPV discount rate</t>
  </si>
  <si>
    <t>Total Costs</t>
  </si>
  <si>
    <t>%</t>
  </si>
  <si>
    <t># SMSs sent</t>
  </si>
  <si>
    <t># SMSs received</t>
  </si>
  <si>
    <t>P&amp;L Categories</t>
  </si>
  <si>
    <t>Category</t>
  </si>
  <si>
    <t>Revenue stream</t>
  </si>
  <si>
    <t>Units</t>
  </si>
  <si>
    <t>Q1</t>
  </si>
  <si>
    <t>Q2</t>
  </si>
  <si>
    <t>Q3</t>
  </si>
  <si>
    <t>Q4</t>
  </si>
  <si>
    <t>SlowStart</t>
  </si>
  <si>
    <t>Linear</t>
  </si>
  <si>
    <t>Offer P&amp;L Summary</t>
  </si>
  <si>
    <t>$ mil</t>
  </si>
  <si>
    <t>Business Details</t>
  </si>
  <si>
    <t># mil</t>
  </si>
  <si>
    <t>#</t>
  </si>
  <si>
    <t>Revenue</t>
  </si>
  <si>
    <t>Sub-Category</t>
  </si>
  <si>
    <t>Base Case</t>
  </si>
  <si>
    <t>(can adjust Scenario 1, 2, &amp; 3 but keep Base Case)</t>
  </si>
  <si>
    <t>Key Model driver assumptions</t>
  </si>
  <si>
    <t>Adoption Model:</t>
  </si>
  <si>
    <t>S-Curve</t>
  </si>
  <si>
    <t>FastStart</t>
  </si>
  <si>
    <t>Year 1</t>
  </si>
  <si>
    <t>Year 2</t>
  </si>
  <si>
    <t>End</t>
  </si>
  <si>
    <t>Period #</t>
  </si>
  <si>
    <t>Year 3</t>
  </si>
  <si>
    <t>Scenario Name</t>
  </si>
  <si>
    <t>Assump. Value</t>
  </si>
  <si>
    <t>Assumption description</t>
  </si>
  <si>
    <t>$</t>
  </si>
  <si>
    <t>%GSM</t>
  </si>
  <si>
    <t>$/Ad</t>
  </si>
  <si>
    <t>Total Gross Revenue</t>
  </si>
  <si>
    <t>Ads/person/mth</t>
  </si>
  <si>
    <t>Total cost of Voicemail Ads</t>
  </si>
  <si>
    <t># Voicemail ads served</t>
  </si>
  <si>
    <t>Cost per VM ad</t>
  </si>
  <si>
    <t>Total Cost of Question and response SMSs</t>
  </si>
  <si>
    <t>$/SMS Sent</t>
  </si>
  <si>
    <t>$/SMS Received</t>
  </si>
  <si>
    <t>Cost of Signup SMS's received (1 per new user)</t>
  </si>
  <si>
    <t># Ads /reward set</t>
  </si>
  <si>
    <t># Signup SMSs received (for new users)</t>
  </si>
  <si>
    <t># Signup confirmation SMSs sent (for new users)</t>
  </si>
  <si>
    <t>Cost of Signup confirmation SMS's sent</t>
  </si>
  <si>
    <t>Total Cost of Airtime rewards</t>
  </si>
  <si>
    <t># of rewards given</t>
  </si>
  <si>
    <t># Service initiation SMS received</t>
  </si>
  <si>
    <t># Voicemail Ads served</t>
  </si>
  <si>
    <t># MMS Ads served</t>
  </si>
  <si>
    <t>Gross revenue from Voicemail Ads</t>
  </si>
  <si>
    <t>Gross revenue from MMS Ads</t>
  </si>
  <si>
    <t># Voicemail Ads served / person / month</t>
  </si>
  <si>
    <t># MMS Ads served / person / month</t>
  </si>
  <si>
    <t>Total cost of MMS Ads</t>
  </si>
  <si>
    <t># MMS ads served</t>
  </si>
  <si>
    <t>% adoption</t>
  </si>
  <si>
    <t>SMS Footer ad P&amp;L</t>
  </si>
  <si>
    <t># SMS footer Ads served</t>
  </si>
  <si>
    <t>% with GSM only phones</t>
  </si>
  <si>
    <t>% with MMS capable phones</t>
  </si>
  <si>
    <t>SMS/person/mth</t>
  </si>
  <si>
    <t>Gross revenue from Community broadcast SMS footer Ads</t>
  </si>
  <si>
    <t>Gross revenue from group SMS footer Ads</t>
  </si>
  <si>
    <t># SMS s received for broadcast to group</t>
  </si>
  <si>
    <t># SMS s sent to group recipients</t>
  </si>
  <si>
    <t>users/group</t>
  </si>
  <si>
    <t># Community news SMS s sent from Google service</t>
  </si>
  <si>
    <t>Total Cost of SMSs</t>
  </si>
  <si>
    <t>SMS footer revenue</t>
  </si>
  <si>
    <t>Media ad drop revenue</t>
  </si>
  <si>
    <t>Total Revenue</t>
  </si>
  <si>
    <t>P&amp;L check - Red if error</t>
  </si>
  <si>
    <t>Model Assumptions and Scenarios</t>
  </si>
  <si>
    <t xml:space="preserve">Selected Scenario --&gt; </t>
  </si>
  <si>
    <t>Notes</t>
  </si>
  <si>
    <t>Low</t>
  </si>
  <si>
    <t>Medium</t>
  </si>
  <si>
    <t>High</t>
  </si>
  <si>
    <t>Inflation (from starting assumption)</t>
  </si>
  <si>
    <t>Annual inflation %</t>
  </si>
  <si>
    <t>General assumptions</t>
  </si>
  <si>
    <t>Price: $/Ad</t>
  </si>
  <si>
    <t>Wholesale cost of airtime reward</t>
  </si>
  <si>
    <t>Notes and rationale</t>
  </si>
  <si>
    <t>Ad coverage</t>
  </si>
  <si>
    <t>x</t>
  </si>
  <si>
    <t>Can adjust assumptions on this page. Links to each P&amp;L and data tabs</t>
  </si>
  <si>
    <t>NPV Discount rate</t>
  </si>
  <si>
    <t xml:space="preserve">Total mobile tariffs (SMS, MMS, voicemail) </t>
  </si>
  <si>
    <t># 7 day actives</t>
  </si>
  <si>
    <t>Total # 7-day actives across all services (not accounting for overlap across services)</t>
  </si>
  <si>
    <t>Used in model</t>
  </si>
  <si>
    <t>Unit:</t>
  </si>
  <si>
    <t>$ Millions</t>
  </si>
  <si>
    <t>Scenario:</t>
  </si>
  <si>
    <t>Country Rollout:</t>
  </si>
  <si>
    <t>Adoption:</t>
  </si>
  <si>
    <t>The business model will be profitable</t>
  </si>
  <si>
    <t>Profit</t>
  </si>
  <si>
    <t>Key model assumptions</t>
  </si>
  <si>
    <t>Country roll-out</t>
  </si>
  <si>
    <t>% of addressable</t>
  </si>
  <si>
    <t>% new users each Q</t>
  </si>
  <si>
    <t>Y3 Q4</t>
  </si>
  <si>
    <t>Run-rate</t>
  </si>
  <si>
    <t>Addressable market # users</t>
  </si>
  <si>
    <t>Total addressable market is 50% of economically active Africans with cell phones</t>
  </si>
  <si>
    <t>Output for charts</t>
  </si>
  <si>
    <t>Date copied:</t>
  </si>
  <si>
    <t>Cost inflation</t>
  </si>
  <si>
    <t>Start</t>
  </si>
  <si>
    <t>Inflection</t>
  </si>
  <si>
    <t>NOW</t>
  </si>
  <si>
    <t>Time</t>
  </si>
  <si>
    <t>Level</t>
  </si>
  <si>
    <t>The Elegant but Complicated Way - Use different parts of a "logistics curve" to derive a continuous shape that can expand to any time level</t>
  </si>
  <si>
    <t>OUTPUT</t>
  </si>
  <si>
    <t>Has formatted output data, ready to paste directly into charts</t>
  </si>
  <si>
    <t>% of total revenue</t>
  </si>
  <si>
    <t>Instructions</t>
  </si>
  <si>
    <t>R</t>
  </si>
  <si>
    <t>us</t>
  </si>
  <si>
    <t>U</t>
  </si>
  <si>
    <t>CHESTER</t>
  </si>
  <si>
    <t>AMHERST</t>
  </si>
  <si>
    <t>CUSHMAN</t>
  </si>
  <si>
    <t>BRIMFIELD</t>
  </si>
  <si>
    <t>Worcester, MA-CT</t>
  </si>
  <si>
    <t>BARRE</t>
  </si>
  <si>
    <t>MA</t>
  </si>
  <si>
    <t>Springfield, MA</t>
  </si>
  <si>
    <t>Greenfield Town, MA</t>
  </si>
  <si>
    <t>BONDSVILLE</t>
  </si>
  <si>
    <t>BLANDFORD</t>
  </si>
  <si>
    <t>BELCHERTOWN</t>
  </si>
  <si>
    <t>AGAWAM</t>
  </si>
  <si>
    <t>zcta5 to cbsa alloc factor</t>
  </si>
  <si>
    <t>Pop 2012 estimate fr county level ests</t>
  </si>
  <si>
    <t>Wtd centroid latitude, degrees</t>
  </si>
  <si>
    <t>Wtd centroid W longitude, degrees</t>
  </si>
  <si>
    <t>zipname</t>
  </si>
  <si>
    <t>CBSA Name</t>
  </si>
  <si>
    <t>State Postal Code</t>
  </si>
  <si>
    <t>cbsa</t>
  </si>
  <si>
    <t>Urban/Rural</t>
  </si>
  <si>
    <t>FIPS state</t>
  </si>
  <si>
    <t>_us_</t>
  </si>
  <si>
    <t>ZIP Census Tabulation Area</t>
  </si>
  <si>
    <t>afact</t>
  </si>
  <si>
    <t>pop12</t>
  </si>
  <si>
    <t>intptlat</t>
  </si>
  <si>
    <t>intptlon</t>
  </si>
  <si>
    <t>cbsaname</t>
  </si>
  <si>
    <t>stab</t>
  </si>
  <si>
    <t>ur</t>
  </si>
  <si>
    <t>state</t>
  </si>
  <si>
    <t>zcta5</t>
  </si>
  <si>
    <t>Source:</t>
  </si>
  <si>
    <t>http://mcdc.missouri.edu/websas/geocorr12.html</t>
  </si>
  <si>
    <t>Data:</t>
  </si>
  <si>
    <t>Census 2010 Population, Land Area and Housing Units</t>
  </si>
  <si>
    <t>UniqueKey</t>
  </si>
  <si>
    <t>Product A</t>
  </si>
  <si>
    <t>Distance bands (miles) --&gt;</t>
  </si>
  <si>
    <t>Number of daily parcels</t>
  </si>
  <si>
    <t>P&amp;L</t>
  </si>
  <si>
    <t>Business Unit 1 P&amp;L</t>
  </si>
  <si>
    <t>Step 1</t>
  </si>
  <si>
    <t>Step 2</t>
  </si>
  <si>
    <t>Step 3</t>
  </si>
  <si>
    <t>assumption 1</t>
  </si>
  <si>
    <t>assumption 2</t>
  </si>
  <si>
    <t>assumption 3</t>
  </si>
  <si>
    <t>assumption 4</t>
  </si>
  <si>
    <t>FTE hours</t>
  </si>
  <si>
    <t>Category Lookup</t>
  </si>
  <si>
    <t>Lookup values</t>
  </si>
  <si>
    <t>Zero</t>
  </si>
  <si>
    <t>One</t>
  </si>
  <si>
    <t>Two</t>
  </si>
  <si>
    <t>Three</t>
  </si>
  <si>
    <t>Four</t>
  </si>
  <si>
    <t>Five</t>
  </si>
  <si>
    <t>Six</t>
  </si>
  <si>
    <t>Seven</t>
  </si>
  <si>
    <t>Eight</t>
  </si>
  <si>
    <t>2-Dimensional bucketed lookup table</t>
  </si>
  <si>
    <t>Input dashboard</t>
  </si>
  <si>
    <t>Model</t>
  </si>
  <si>
    <t>Adoption</t>
  </si>
  <si>
    <t>BackOfEnvelope</t>
  </si>
  <si>
    <t>Lists</t>
  </si>
  <si>
    <t>Data1</t>
  </si>
  <si>
    <t>Data2</t>
  </si>
  <si>
    <t>BeyondFormulas Excel training</t>
  </si>
  <si>
    <t>Course link</t>
  </si>
  <si>
    <t>Lesson link</t>
  </si>
  <si>
    <t>Filename:</t>
  </si>
  <si>
    <t>Sheet Name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</si>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</sst>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#,##0.0_);\(#,##0.0\)"/>
    <numFmt numFmtId="166" formatCode="#,##0%_);\(#,##0%\)"/>
    <numFmt numFmtId="167" formatCode="_(* #,##0.0_);_(* \(#,##0.0\);_(* &quot;-&quot;??_);_(@_)"/>
    <numFmt numFmtId="168" formatCode="_(* #,##0.000_);_(* \(#,##0.000\);_(* &quot;-&quot;??_);_(@_)"/>
    <numFmt numFmtId="169" formatCode="&quot;$&quot;#,##0"/>
    <numFmt numFmtId="170" formatCode="@\ * \▼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24"/>
      <color rgb="FF0066CC"/>
      <name val="Arial"/>
      <family val="2"/>
    </font>
    <font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indexed="8"/>
      <name val="Calibri"/>
      <family val="2"/>
      <scheme val="minor"/>
    </font>
    <font>
      <i/>
      <sz val="10"/>
      <color indexed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20"/>
      <name val="Calibri"/>
      <family val="2"/>
      <scheme val="minor"/>
    </font>
    <font>
      <b/>
      <sz val="18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i/>
      <sz val="10"/>
      <color rgb="FF0000FF"/>
      <name val="Calibri"/>
      <family val="2"/>
      <scheme val="minor"/>
    </font>
    <font>
      <i/>
      <sz val="10"/>
      <color theme="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24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DD0806"/>
      <name val="Calibri"/>
      <family val="2"/>
    </font>
    <font>
      <i/>
      <sz val="11"/>
      <color rgb="FF7F7F7F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1"/>
      <color theme="0" tint="-0.24994659260841701"/>
      <name val="Calibri"/>
      <family val="2"/>
      <scheme val="minor"/>
    </font>
    <font>
      <u/>
      <sz val="22"/>
      <color theme="10"/>
      <name val="Calibri"/>
      <family val="2"/>
    </font>
    <font>
      <b/>
      <sz val="15"/>
      <name val="Calibri"/>
      <family val="2"/>
      <scheme val="minor"/>
    </font>
    <font>
      <b/>
      <sz val="15"/>
      <color theme="1" tint="0.3499862666707357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393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5"/>
      </patternFill>
    </fill>
  </fills>
  <borders count="3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dotted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dotted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7F7F7F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7"/>
      </left>
      <right style="thick">
        <color theme="7"/>
      </right>
      <top style="thick">
        <color theme="7"/>
      </top>
      <bottom style="thick">
        <color theme="7"/>
      </bottom>
      <diagonal/>
    </border>
  </borders>
  <cellStyleXfs count="68">
    <xf numFmtId="0" fontId="0" fillId="0" borderId="0"/>
    <xf numFmtId="43" fontId="1" fillId="0" borderId="0" applyFont="0" applyFill="0" applyBorder="0" applyAlignment="0" applyProtection="0"/>
    <xf numFmtId="0" fontId="3" fillId="0" borderId="5" applyNumberFormat="0" applyFill="0" applyAlignment="0" applyProtection="0"/>
    <xf numFmtId="9" fontId="1" fillId="0" borderId="0" applyFont="0" applyFill="0" applyBorder="0" applyAlignment="0" applyProtection="0"/>
    <xf numFmtId="0" fontId="20" fillId="2" borderId="20" applyNumberFormat="0" applyAlignment="0" applyProtection="0"/>
    <xf numFmtId="44" fontId="1" fillId="0" borderId="0" applyFont="0" applyFill="0" applyBorder="0" applyAlignment="0" applyProtection="0"/>
    <xf numFmtId="0" fontId="34" fillId="0" borderId="27" applyNumberFormat="0" applyFill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43" fontId="39" fillId="0" borderId="0" applyNumberFormat="0" applyFill="0" applyBorder="0" applyAlignment="0" applyProtection="0"/>
    <xf numFmtId="170" fontId="42" fillId="17" borderId="29" applyProtection="0">
      <alignment horizontal="left"/>
    </xf>
    <xf numFmtId="0" fontId="43" fillId="0" borderId="0" applyNumberFormat="0" applyFill="0" applyBorder="0" applyAlignment="0" applyProtection="0"/>
    <xf numFmtId="0" fontId="2" fillId="6" borderId="9" applyNumberFormat="0" applyAlignment="0" applyProtection="0">
      <alignment wrapText="1"/>
    </xf>
    <xf numFmtId="0" fontId="2" fillId="8" borderId="0" applyNumberFormat="0" applyBorder="0" applyAlignment="0" applyProtection="0"/>
    <xf numFmtId="0" fontId="44" fillId="0" borderId="0" applyNumberFormat="0" applyFill="0" applyBorder="0" applyAlignment="0" applyProtection="0"/>
  </cellStyleXfs>
  <cellXfs count="225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right"/>
    </xf>
    <xf numFmtId="0" fontId="0" fillId="0" borderId="0" xfId="0" applyBorder="1"/>
    <xf numFmtId="0" fontId="4" fillId="0" borderId="0" xfId="0" applyFont="1" applyBorder="1"/>
    <xf numFmtId="0" fontId="0" fillId="0" borderId="0" xfId="0" applyBorder="1" applyAlignment="1">
      <alignment horizontal="left" indent="3"/>
    </xf>
    <xf numFmtId="164" fontId="4" fillId="0" borderId="1" xfId="1" applyNumberFormat="1" applyFont="1" applyBorder="1"/>
    <xf numFmtId="164" fontId="4" fillId="0" borderId="0" xfId="1" applyNumberFormat="1" applyFont="1" applyBorder="1"/>
    <xf numFmtId="0" fontId="6" fillId="0" borderId="0" xfId="0" applyFont="1" applyFill="1" applyBorder="1"/>
    <xf numFmtId="0" fontId="7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2" fillId="6" borderId="9" xfId="0" applyFont="1" applyFill="1" applyBorder="1" applyAlignment="1">
      <alignment wrapText="1"/>
    </xf>
    <xf numFmtId="164" fontId="2" fillId="6" borderId="10" xfId="1" applyNumberFormat="1" applyFont="1" applyFill="1" applyBorder="1" applyAlignment="1">
      <alignment horizontal="center" wrapText="1"/>
    </xf>
    <xf numFmtId="164" fontId="2" fillId="6" borderId="11" xfId="1" applyNumberFormat="1" applyFont="1" applyFill="1" applyBorder="1" applyAlignment="1">
      <alignment horizontal="center" wrapText="1"/>
    </xf>
    <xf numFmtId="164" fontId="2" fillId="6" borderId="12" xfId="1" applyNumberFormat="1" applyFont="1" applyFill="1" applyBorder="1" applyAlignment="1">
      <alignment horizontal="center" wrapText="1"/>
    </xf>
    <xf numFmtId="0" fontId="7" fillId="3" borderId="0" xfId="0" applyFont="1" applyFill="1"/>
    <xf numFmtId="0" fontId="0" fillId="0" borderId="7" xfId="0" applyBorder="1"/>
    <xf numFmtId="164" fontId="0" fillId="0" borderId="7" xfId="1" applyNumberFormat="1" applyFont="1" applyBorder="1"/>
    <xf numFmtId="164" fontId="0" fillId="4" borderId="13" xfId="1" applyNumberFormat="1" applyFont="1" applyFill="1" applyBorder="1"/>
    <xf numFmtId="164" fontId="0" fillId="5" borderId="13" xfId="1" applyNumberFormat="1" applyFont="1" applyFill="1" applyBorder="1"/>
    <xf numFmtId="164" fontId="0" fillId="0" borderId="0" xfId="1" applyNumberFormat="1" applyFont="1"/>
    <xf numFmtId="0" fontId="2" fillId="7" borderId="0" xfId="0" applyFont="1" applyFill="1" applyBorder="1"/>
    <xf numFmtId="164" fontId="2" fillId="7" borderId="14" xfId="1" applyNumberFormat="1" applyFont="1" applyFill="1" applyBorder="1"/>
    <xf numFmtId="164" fontId="2" fillId="7" borderId="0" xfId="1" applyNumberFormat="1" applyFont="1" applyFill="1" applyBorder="1"/>
    <xf numFmtId="164" fontId="2" fillId="7" borderId="15" xfId="1" applyNumberFormat="1" applyFont="1" applyFill="1" applyBorder="1"/>
    <xf numFmtId="0" fontId="8" fillId="3" borderId="0" xfId="0" applyFont="1" applyFill="1"/>
    <xf numFmtId="43" fontId="0" fillId="0" borderId="14" xfId="1" applyFont="1" applyBorder="1"/>
    <xf numFmtId="43" fontId="0" fillId="0" borderId="0" xfId="1" applyFont="1" applyBorder="1"/>
    <xf numFmtId="164" fontId="0" fillId="0" borderId="14" xfId="1" applyNumberFormat="1" applyFont="1" applyBorder="1"/>
    <xf numFmtId="164" fontId="0" fillId="0" borderId="0" xfId="1" applyNumberFormat="1" applyFont="1" applyBorder="1"/>
    <xf numFmtId="164" fontId="0" fillId="4" borderId="15" xfId="1" applyNumberFormat="1" applyFont="1" applyFill="1" applyBorder="1"/>
    <xf numFmtId="164" fontId="0" fillId="5" borderId="15" xfId="1" applyNumberFormat="1" applyFont="1" applyFill="1" applyBorder="1"/>
    <xf numFmtId="164" fontId="4" fillId="0" borderId="14" xfId="1" applyNumberFormat="1" applyFont="1" applyBorder="1"/>
    <xf numFmtId="0" fontId="2" fillId="8" borderId="0" xfId="0" applyFont="1" applyFill="1" applyBorder="1"/>
    <xf numFmtId="0" fontId="3" fillId="0" borderId="5" xfId="2"/>
    <xf numFmtId="0" fontId="3" fillId="0" borderId="5" xfId="2" applyAlignment="1">
      <alignment horizontal="center"/>
    </xf>
    <xf numFmtId="0" fontId="10" fillId="0" borderId="0" xfId="0" applyFont="1"/>
    <xf numFmtId="43" fontId="0" fillId="0" borderId="0" xfId="1" applyFont="1"/>
    <xf numFmtId="164" fontId="4" fillId="0" borderId="2" xfId="1" applyNumberFormat="1" applyFont="1" applyBorder="1"/>
    <xf numFmtId="0" fontId="11" fillId="9" borderId="0" xfId="0" applyFont="1" applyFill="1" applyAlignment="1">
      <alignment vertical="center"/>
    </xf>
    <xf numFmtId="0" fontId="12" fillId="9" borderId="0" xfId="0" applyFont="1" applyFill="1"/>
    <xf numFmtId="0" fontId="14" fillId="9" borderId="0" xfId="0" applyFont="1" applyFill="1" applyAlignment="1">
      <alignment horizontal="right" vertical="top"/>
    </xf>
    <xf numFmtId="0" fontId="13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1" fillId="0" borderId="0" xfId="0" applyFont="1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9" borderId="0" xfId="0" applyFont="1" applyFill="1" applyAlignment="1">
      <alignment horizontal="left"/>
    </xf>
    <xf numFmtId="165" fontId="18" fillId="13" borderId="16" xfId="0" applyNumberFormat="1" applyFont="1" applyFill="1" applyBorder="1"/>
    <xf numFmtId="0" fontId="19" fillId="9" borderId="0" xfId="0" applyFont="1" applyFill="1" applyAlignment="1">
      <alignment wrapText="1"/>
    </xf>
    <xf numFmtId="166" fontId="18" fillId="13" borderId="16" xfId="0" applyNumberFormat="1" applyFont="1" applyFill="1" applyBorder="1"/>
    <xf numFmtId="0" fontId="16" fillId="10" borderId="17" xfId="0" applyFont="1" applyFill="1" applyBorder="1" applyAlignment="1">
      <alignment horizontal="center" vertical="center"/>
    </xf>
    <xf numFmtId="0" fontId="16" fillId="14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164" fontId="4" fillId="4" borderId="8" xfId="1" applyNumberFormat="1" applyFont="1" applyFill="1" applyBorder="1" applyAlignment="1">
      <alignment wrapText="1"/>
    </xf>
    <xf numFmtId="164" fontId="0" fillId="15" borderId="15" xfId="1" applyNumberFormat="1" applyFont="1" applyFill="1" applyBorder="1"/>
    <xf numFmtId="164" fontId="0" fillId="15" borderId="13" xfId="1" applyNumberFormat="1" applyFont="1" applyFill="1" applyBorder="1"/>
    <xf numFmtId="0" fontId="0" fillId="0" borderId="0" xfId="0" applyFill="1" applyBorder="1"/>
    <xf numFmtId="167" fontId="0" fillId="0" borderId="0" xfId="1" applyNumberFormat="1" applyFont="1" applyBorder="1"/>
    <xf numFmtId="9" fontId="0" fillId="0" borderId="0" xfId="1" applyNumberFormat="1" applyFont="1" applyBorder="1"/>
    <xf numFmtId="9" fontId="0" fillId="0" borderId="14" xfId="1" applyNumberFormat="1" applyFont="1" applyBorder="1"/>
    <xf numFmtId="164" fontId="4" fillId="5" borderId="8" xfId="1" applyNumberFormat="1" applyFont="1" applyFill="1" applyBorder="1" applyAlignment="1">
      <alignment wrapText="1"/>
    </xf>
    <xf numFmtId="164" fontId="4" fillId="15" borderId="8" xfId="1" applyNumberFormat="1" applyFont="1" applyFill="1" applyBorder="1" applyAlignment="1">
      <alignment wrapText="1"/>
    </xf>
    <xf numFmtId="167" fontId="0" fillId="0" borderId="14" xfId="1" applyNumberFormat="1" applyFont="1" applyBorder="1"/>
    <xf numFmtId="43" fontId="9" fillId="0" borderId="14" xfId="1" applyFont="1" applyBorder="1"/>
    <xf numFmtId="0" fontId="7" fillId="3" borderId="0" xfId="0" applyFont="1" applyFill="1" applyAlignment="1">
      <alignment horizontal="right"/>
    </xf>
    <xf numFmtId="0" fontId="0" fillId="0" borderId="0" xfId="1" applyNumberFormat="1" applyFont="1" applyAlignment="1">
      <alignment horizontal="right" wrapText="1"/>
    </xf>
    <xf numFmtId="0" fontId="2" fillId="6" borderId="9" xfId="1" applyNumberFormat="1" applyFont="1" applyFill="1" applyBorder="1" applyAlignment="1">
      <alignment horizontal="right" wrapText="1"/>
    </xf>
    <xf numFmtId="0" fontId="7" fillId="3" borderId="0" xfId="0" applyFont="1" applyFill="1" applyAlignment="1">
      <alignment horizontal="center"/>
    </xf>
    <xf numFmtId="0" fontId="0" fillId="0" borderId="0" xfId="1" applyNumberFormat="1" applyFont="1" applyAlignment="1">
      <alignment horizontal="center" wrapText="1"/>
    </xf>
    <xf numFmtId="0" fontId="6" fillId="0" borderId="0" xfId="1" applyNumberFormat="1" applyFont="1" applyBorder="1" applyAlignment="1">
      <alignment horizontal="right"/>
    </xf>
    <xf numFmtId="0" fontId="22" fillId="7" borderId="0" xfId="1" applyNumberFormat="1" applyFont="1" applyFill="1" applyBorder="1" applyAlignment="1">
      <alignment horizontal="right"/>
    </xf>
    <xf numFmtId="0" fontId="22" fillId="0" borderId="0" xfId="1" applyNumberFormat="1" applyFont="1" applyBorder="1" applyAlignment="1">
      <alignment horizontal="right"/>
    </xf>
    <xf numFmtId="0" fontId="22" fillId="8" borderId="0" xfId="1" applyNumberFormat="1" applyFont="1" applyFill="1" applyBorder="1" applyAlignment="1">
      <alignment horizontal="right"/>
    </xf>
    <xf numFmtId="0" fontId="6" fillId="0" borderId="0" xfId="1" applyNumberFormat="1" applyFont="1" applyAlignment="1">
      <alignment horizontal="right"/>
    </xf>
    <xf numFmtId="0" fontId="21" fillId="0" borderId="0" xfId="1" applyNumberFormat="1" applyFont="1" applyBorder="1" applyAlignment="1">
      <alignment horizontal="right"/>
    </xf>
    <xf numFmtId="0" fontId="21" fillId="8" borderId="0" xfId="1" applyNumberFormat="1" applyFont="1" applyFill="1" applyBorder="1" applyAlignment="1">
      <alignment horizontal="right"/>
    </xf>
    <xf numFmtId="0" fontId="21" fillId="0" borderId="0" xfId="1" applyNumberFormat="1" applyFont="1" applyAlignment="1">
      <alignment horizontal="right"/>
    </xf>
    <xf numFmtId="9" fontId="21" fillId="0" borderId="0" xfId="1" applyNumberFormat="1" applyFont="1" applyAlignment="1">
      <alignment horizontal="right"/>
    </xf>
    <xf numFmtId="0" fontId="16" fillId="12" borderId="4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indent="3"/>
    </xf>
    <xf numFmtId="0" fontId="0" fillId="0" borderId="0" xfId="0" applyBorder="1" applyAlignment="1">
      <alignment horizontal="left" indent="6"/>
    </xf>
    <xf numFmtId="0" fontId="0" fillId="0" borderId="0" xfId="0" applyBorder="1" applyAlignment="1">
      <alignment horizontal="left" indent="5"/>
    </xf>
    <xf numFmtId="0" fontId="0" fillId="0" borderId="0" xfId="0" applyBorder="1" applyAlignment="1">
      <alignment horizontal="left" indent="9"/>
    </xf>
    <xf numFmtId="0" fontId="0" fillId="0" borderId="0" xfId="0" applyBorder="1" applyAlignment="1">
      <alignment horizontal="left" indent="8"/>
    </xf>
    <xf numFmtId="0" fontId="7" fillId="3" borderId="18" xfId="0" applyFont="1" applyFill="1" applyBorder="1" applyAlignment="1">
      <alignment wrapText="1"/>
    </xf>
    <xf numFmtId="0" fontId="7" fillId="3" borderId="18" xfId="0" applyFont="1" applyFill="1" applyBorder="1"/>
    <xf numFmtId="0" fontId="8" fillId="3" borderId="18" xfId="0" applyFont="1" applyFill="1" applyBorder="1"/>
    <xf numFmtId="0" fontId="4" fillId="0" borderId="0" xfId="0" applyFont="1" applyBorder="1" applyAlignment="1">
      <alignment horizontal="left" indent="6"/>
    </xf>
    <xf numFmtId="0" fontId="22" fillId="0" borderId="0" xfId="1" applyNumberFormat="1" applyFont="1" applyAlignment="1">
      <alignment horizontal="right"/>
    </xf>
    <xf numFmtId="0" fontId="4" fillId="0" borderId="21" xfId="0" applyFont="1" applyFill="1" applyBorder="1" applyAlignment="1">
      <alignment horizontal="left" indent="3"/>
    </xf>
    <xf numFmtId="0" fontId="22" fillId="0" borderId="1" xfId="1" applyNumberFormat="1" applyFont="1" applyBorder="1" applyAlignment="1">
      <alignment horizontal="right"/>
    </xf>
    <xf numFmtId="0" fontId="21" fillId="0" borderId="1" xfId="1" applyNumberFormat="1" applyFont="1" applyBorder="1" applyAlignment="1">
      <alignment horizontal="right"/>
    </xf>
    <xf numFmtId="164" fontId="4" fillId="0" borderId="21" xfId="1" applyNumberFormat="1" applyFont="1" applyBorder="1"/>
    <xf numFmtId="0" fontId="4" fillId="0" borderId="21" xfId="0" applyFont="1" applyBorder="1" applyAlignment="1">
      <alignment horizontal="left" indent="3"/>
    </xf>
    <xf numFmtId="43" fontId="21" fillId="0" borderId="1" xfId="1" applyFont="1" applyBorder="1" applyAlignment="1">
      <alignment horizontal="right"/>
    </xf>
    <xf numFmtId="167" fontId="2" fillId="8" borderId="14" xfId="1" applyNumberFormat="1" applyFont="1" applyFill="1" applyBorder="1"/>
    <xf numFmtId="167" fontId="2" fillId="8" borderId="0" xfId="1" applyNumberFormat="1" applyFont="1" applyFill="1" applyBorder="1"/>
    <xf numFmtId="164" fontId="9" fillId="0" borderId="14" xfId="1" applyNumberFormat="1" applyFont="1" applyBorder="1"/>
    <xf numFmtId="9" fontId="6" fillId="0" borderId="0" xfId="1" applyNumberFormat="1" applyFont="1" applyAlignment="1">
      <alignment horizontal="right"/>
    </xf>
    <xf numFmtId="0" fontId="4" fillId="0" borderId="0" xfId="0" applyFont="1" applyBorder="1" applyAlignment="1">
      <alignment horizontal="left" indent="4"/>
    </xf>
    <xf numFmtId="0" fontId="2" fillId="16" borderId="0" xfId="0" applyFont="1" applyFill="1" applyBorder="1"/>
    <xf numFmtId="0" fontId="22" fillId="16" borderId="0" xfId="1" applyNumberFormat="1" applyFont="1" applyFill="1" applyBorder="1" applyAlignment="1">
      <alignment horizontal="right"/>
    </xf>
    <xf numFmtId="0" fontId="21" fillId="16" borderId="0" xfId="1" applyNumberFormat="1" applyFont="1" applyFill="1" applyBorder="1" applyAlignment="1">
      <alignment horizontal="right"/>
    </xf>
    <xf numFmtId="167" fontId="2" fillId="16" borderId="14" xfId="1" applyNumberFormat="1" applyFont="1" applyFill="1" applyBorder="1"/>
    <xf numFmtId="164" fontId="7" fillId="3" borderId="0" xfId="1" applyNumberFormat="1" applyFont="1" applyFill="1"/>
    <xf numFmtId="164" fontId="2" fillId="8" borderId="15" xfId="1" applyNumberFormat="1" applyFont="1" applyFill="1" applyBorder="1"/>
    <xf numFmtId="164" fontId="4" fillId="4" borderId="22" xfId="1" applyNumberFormat="1" applyFont="1" applyFill="1" applyBorder="1"/>
    <xf numFmtId="164" fontId="4" fillId="5" borderId="22" xfId="1" applyNumberFormat="1" applyFont="1" applyFill="1" applyBorder="1"/>
    <xf numFmtId="164" fontId="4" fillId="15" borderId="22" xfId="1" applyNumberFormat="1" applyFont="1" applyFill="1" applyBorder="1"/>
    <xf numFmtId="168" fontId="21" fillId="0" borderId="0" xfId="1" applyNumberFormat="1" applyFont="1" applyAlignment="1">
      <alignment horizontal="right"/>
    </xf>
    <xf numFmtId="168" fontId="6" fillId="0" borderId="0" xfId="1" applyNumberFormat="1" applyFont="1" applyAlignment="1">
      <alignment horizontal="right"/>
    </xf>
    <xf numFmtId="164" fontId="6" fillId="0" borderId="0" xfId="1" applyNumberFormat="1" applyFont="1" applyAlignment="1">
      <alignment horizontal="right"/>
    </xf>
    <xf numFmtId="0" fontId="2" fillId="6" borderId="9" xfId="1" applyNumberFormat="1" applyFont="1" applyFill="1" applyBorder="1" applyAlignment="1">
      <alignment horizontal="left" wrapText="1"/>
    </xf>
    <xf numFmtId="0" fontId="5" fillId="0" borderId="0" xfId="0" applyFont="1" applyBorder="1"/>
    <xf numFmtId="165" fontId="18" fillId="13" borderId="23" xfId="0" applyNumberFormat="1" applyFont="1" applyFill="1" applyBorder="1"/>
    <xf numFmtId="166" fontId="18" fillId="13" borderId="23" xfId="0" applyNumberFormat="1" applyFont="1" applyFill="1" applyBorder="1"/>
    <xf numFmtId="0" fontId="23" fillId="9" borderId="0" xfId="0" applyFont="1" applyFill="1" applyAlignment="1">
      <alignment horizontal="right" vertical="center"/>
    </xf>
    <xf numFmtId="165" fontId="15" fillId="0" borderId="23" xfId="0" applyNumberFormat="1" applyFont="1" applyFill="1" applyBorder="1"/>
    <xf numFmtId="166" fontId="15" fillId="0" borderId="23" xfId="0" applyNumberFormat="1" applyFont="1" applyFill="1" applyBorder="1"/>
    <xf numFmtId="0" fontId="25" fillId="2" borderId="24" xfId="4" applyFont="1" applyBorder="1" applyAlignment="1">
      <alignment horizontal="center" vertical="center"/>
    </xf>
    <xf numFmtId="164" fontId="5" fillId="0" borderId="0" xfId="1" applyNumberFormat="1" applyFont="1" applyBorder="1" applyAlignment="1">
      <alignment horizontal="right"/>
    </xf>
    <xf numFmtId="0" fontId="26" fillId="9" borderId="0" xfId="0" applyFont="1" applyFill="1" applyAlignment="1">
      <alignment horizontal="right" vertical="top"/>
    </xf>
    <xf numFmtId="164" fontId="0" fillId="0" borderId="6" xfId="1" applyNumberFormat="1" applyFont="1" applyBorder="1"/>
    <xf numFmtId="164" fontId="0" fillId="0" borderId="8" xfId="1" applyNumberFormat="1" applyFont="1" applyBorder="1"/>
    <xf numFmtId="164" fontId="0" fillId="0" borderId="18" xfId="1" applyNumberFormat="1" applyFont="1" applyBorder="1"/>
    <xf numFmtId="164" fontId="2" fillId="7" borderId="18" xfId="1" applyNumberFormat="1" applyFont="1" applyFill="1" applyBorder="1"/>
    <xf numFmtId="0" fontId="0" fillId="0" borderId="6" xfId="0" applyBorder="1"/>
    <xf numFmtId="0" fontId="0" fillId="0" borderId="14" xfId="0" applyBorder="1"/>
    <xf numFmtId="7" fontId="21" fillId="0" borderId="0" xfId="1" applyNumberFormat="1" applyFont="1" applyBorder="1" applyAlignment="1">
      <alignment horizontal="right"/>
    </xf>
    <xf numFmtId="37" fontId="21" fillId="0" borderId="0" xfId="1" applyNumberFormat="1" applyFont="1" applyAlignment="1">
      <alignment horizontal="right"/>
    </xf>
    <xf numFmtId="0" fontId="25" fillId="2" borderId="17" xfId="4" applyFont="1" applyBorder="1" applyAlignment="1">
      <alignment horizontal="center" vertical="center"/>
    </xf>
    <xf numFmtId="165" fontId="15" fillId="0" borderId="16" xfId="0" applyNumberFormat="1" applyFont="1" applyFill="1" applyBorder="1"/>
    <xf numFmtId="9" fontId="27" fillId="0" borderId="16" xfId="0" applyNumberFormat="1" applyFont="1" applyFill="1" applyBorder="1"/>
    <xf numFmtId="6" fontId="28" fillId="7" borderId="0" xfId="1" applyNumberFormat="1" applyFont="1" applyFill="1" applyBorder="1" applyAlignment="1">
      <alignment horizontal="right"/>
    </xf>
    <xf numFmtId="0" fontId="29" fillId="0" borderId="0" xfId="0" applyFont="1"/>
    <xf numFmtId="0" fontId="2" fillId="6" borderId="9" xfId="1" applyNumberFormat="1" applyFont="1" applyFill="1" applyBorder="1" applyAlignment="1">
      <alignment horizontal="center" wrapText="1"/>
    </xf>
    <xf numFmtId="0" fontId="0" fillId="0" borderId="0" xfId="0" applyAlignment="1">
      <alignment horizontal="left" indent="5"/>
    </xf>
    <xf numFmtId="0" fontId="4" fillId="0" borderId="2" xfId="0" applyFont="1" applyBorder="1" applyAlignment="1">
      <alignment horizontal="left" indent="3"/>
    </xf>
    <xf numFmtId="0" fontId="4" fillId="0" borderId="25" xfId="0" applyFont="1" applyBorder="1"/>
    <xf numFmtId="0" fontId="30" fillId="3" borderId="0" xfId="0" applyFont="1" applyFill="1"/>
    <xf numFmtId="0" fontId="30" fillId="3" borderId="18" xfId="0" applyFont="1" applyFill="1" applyBorder="1"/>
    <xf numFmtId="0" fontId="30" fillId="0" borderId="0" xfId="0" applyFont="1"/>
    <xf numFmtId="0" fontId="30" fillId="0" borderId="0" xfId="0" applyFont="1" applyBorder="1"/>
    <xf numFmtId="9" fontId="30" fillId="0" borderId="14" xfId="1" applyNumberFormat="1" applyFont="1" applyBorder="1"/>
    <xf numFmtId="9" fontId="30" fillId="0" borderId="0" xfId="3" applyFont="1" applyBorder="1"/>
    <xf numFmtId="9" fontId="30" fillId="0" borderId="14" xfId="3" applyFont="1" applyBorder="1"/>
    <xf numFmtId="9" fontId="30" fillId="0" borderId="18" xfId="3" applyFont="1" applyBorder="1"/>
    <xf numFmtId="164" fontId="30" fillId="4" borderId="15" xfId="1" applyNumberFormat="1" applyFont="1" applyFill="1" applyBorder="1"/>
    <xf numFmtId="164" fontId="30" fillId="5" borderId="15" xfId="1" applyNumberFormat="1" applyFont="1" applyFill="1" applyBorder="1"/>
    <xf numFmtId="164" fontId="30" fillId="15" borderId="15" xfId="1" applyNumberFormat="1" applyFont="1" applyFill="1" applyBorder="1"/>
    <xf numFmtId="0" fontId="2" fillId="6" borderId="9" xfId="0" applyFont="1" applyFill="1" applyBorder="1" applyAlignment="1">
      <alignment horizontal="center" wrapText="1"/>
    </xf>
    <xf numFmtId="0" fontId="31" fillId="0" borderId="5" xfId="2" applyFont="1"/>
    <xf numFmtId="0" fontId="28" fillId="0" borderId="0" xfId="0" applyFont="1" applyAlignment="1">
      <alignment horizontal="right"/>
    </xf>
    <xf numFmtId="14" fontId="28" fillId="0" borderId="0" xfId="0" applyNumberFormat="1" applyFont="1"/>
    <xf numFmtId="164" fontId="2" fillId="6" borderId="19" xfId="1" applyNumberFormat="1" applyFont="1" applyFill="1" applyBorder="1" applyAlignment="1">
      <alignment horizontal="center" wrapText="1"/>
    </xf>
    <xf numFmtId="0" fontId="6" fillId="0" borderId="0" xfId="3" applyNumberFormat="1" applyFont="1" applyFill="1" applyBorder="1"/>
    <xf numFmtId="9" fontId="0" fillId="0" borderId="11" xfId="3" applyFont="1" applyBorder="1" applyAlignment="1">
      <alignment horizontal="center"/>
    </xf>
    <xf numFmtId="0" fontId="4" fillId="0" borderId="6" xfId="0" applyFont="1" applyBorder="1"/>
    <xf numFmtId="164" fontId="33" fillId="0" borderId="7" xfId="1" applyNumberFormat="1" applyFont="1" applyBorder="1"/>
    <xf numFmtId="9" fontId="33" fillId="0" borderId="8" xfId="0" applyNumberFormat="1" applyFont="1" applyBorder="1"/>
    <xf numFmtId="0" fontId="4" fillId="0" borderId="10" xfId="0" applyFont="1" applyBorder="1"/>
    <xf numFmtId="164" fontId="33" fillId="0" borderId="11" xfId="1" applyNumberFormat="1" applyFont="1" applyBorder="1"/>
    <xf numFmtId="9" fontId="33" fillId="0" borderId="19" xfId="0" applyNumberFormat="1" applyFont="1" applyBorder="1"/>
    <xf numFmtId="164" fontId="2" fillId="6" borderId="26" xfId="1" applyNumberFormat="1" applyFont="1" applyFill="1" applyBorder="1" applyAlignment="1">
      <alignment horizontal="center" wrapText="1"/>
    </xf>
    <xf numFmtId="0" fontId="4" fillId="0" borderId="14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/>
    </xf>
    <xf numFmtId="9" fontId="0" fillId="0" borderId="6" xfId="0" applyNumberFormat="1" applyBorder="1" applyAlignment="1">
      <alignment horizontal="center"/>
    </xf>
    <xf numFmtId="9" fontId="0" fillId="0" borderId="7" xfId="3" applyFont="1" applyBorder="1" applyAlignment="1">
      <alignment horizontal="center"/>
    </xf>
    <xf numFmtId="9" fontId="0" fillId="0" borderId="8" xfId="3" applyFont="1" applyBorder="1" applyAlignment="1">
      <alignment horizontal="center"/>
    </xf>
    <xf numFmtId="0" fontId="33" fillId="0" borderId="14" xfId="0" applyFont="1" applyBorder="1" applyAlignment="1">
      <alignment horizontal="center"/>
    </xf>
    <xf numFmtId="9" fontId="33" fillId="0" borderId="18" xfId="0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9" fontId="0" fillId="0" borderId="18" xfId="3" applyFont="1" applyBorder="1" applyAlignment="1">
      <alignment horizontal="center"/>
    </xf>
    <xf numFmtId="0" fontId="33" fillId="0" borderId="10" xfId="0" applyFont="1" applyBorder="1" applyAlignment="1">
      <alignment horizontal="center"/>
    </xf>
    <xf numFmtId="9" fontId="33" fillId="0" borderId="19" xfId="0" applyNumberFormat="1" applyFont="1" applyBorder="1" applyAlignment="1">
      <alignment horizontal="center"/>
    </xf>
    <xf numFmtId="0" fontId="34" fillId="0" borderId="27" xfId="6"/>
    <xf numFmtId="0" fontId="35" fillId="0" borderId="0" xfId="7" applyAlignment="1" applyProtection="1"/>
    <xf numFmtId="0" fontId="29" fillId="3" borderId="0" xfId="0" applyFont="1" applyFill="1"/>
    <xf numFmtId="0" fontId="29" fillId="3" borderId="18" xfId="0" applyFont="1" applyFill="1" applyBorder="1"/>
    <xf numFmtId="0" fontId="29" fillId="0" borderId="0" xfId="0" applyFont="1" applyBorder="1" applyAlignment="1">
      <alignment horizontal="left" indent="6"/>
    </xf>
    <xf numFmtId="0" fontId="29" fillId="0" borderId="0" xfId="1" applyNumberFormat="1" applyFont="1" applyAlignment="1">
      <alignment horizontal="right"/>
    </xf>
    <xf numFmtId="0" fontId="28" fillId="0" borderId="0" xfId="1" applyNumberFormat="1" applyFont="1" applyAlignment="1">
      <alignment horizontal="right"/>
    </xf>
    <xf numFmtId="0" fontId="29" fillId="0" borderId="0" xfId="0" applyFont="1" applyBorder="1"/>
    <xf numFmtId="164" fontId="29" fillId="4" borderId="15" xfId="1" applyNumberFormat="1" applyFont="1" applyFill="1" applyBorder="1"/>
    <xf numFmtId="164" fontId="29" fillId="5" borderId="15" xfId="1" applyNumberFormat="1" applyFont="1" applyFill="1" applyBorder="1"/>
    <xf numFmtId="164" fontId="29" fillId="15" borderId="15" xfId="1" applyNumberFormat="1" applyFont="1" applyFill="1" applyBorder="1"/>
    <xf numFmtId="9" fontId="29" fillId="0" borderId="14" xfId="1" applyNumberFormat="1" applyFont="1" applyBorder="1"/>
    <xf numFmtId="9" fontId="29" fillId="0" borderId="0" xfId="1" applyNumberFormat="1" applyFont="1" applyBorder="1"/>
    <xf numFmtId="0" fontId="0" fillId="0" borderId="0" xfId="0"/>
    <xf numFmtId="0" fontId="36" fillId="0" borderId="0" xfId="0" applyFont="1"/>
    <xf numFmtId="0" fontId="0" fillId="0" borderId="0" xfId="0" applyAlignment="1">
      <alignment wrapText="1"/>
    </xf>
    <xf numFmtId="0" fontId="36" fillId="3" borderId="0" xfId="0" applyFont="1" applyFill="1" applyAlignment="1">
      <alignment wrapText="1"/>
    </xf>
    <xf numFmtId="0" fontId="38" fillId="0" borderId="0" xfId="0" applyFont="1"/>
    <xf numFmtId="0" fontId="32" fillId="0" borderId="0" xfId="0" applyFont="1"/>
    <xf numFmtId="0" fontId="0" fillId="0" borderId="0" xfId="0" applyAlignment="1">
      <alignment horizontal="right"/>
    </xf>
    <xf numFmtId="169" fontId="0" fillId="3" borderId="0" xfId="5" applyNumberFormat="1" applyFont="1" applyFill="1"/>
    <xf numFmtId="9" fontId="0" fillId="0" borderId="28" xfId="3" applyFont="1" applyBorder="1" applyAlignment="1">
      <alignment horizontal="center"/>
    </xf>
    <xf numFmtId="164" fontId="6" fillId="0" borderId="0" xfId="1" applyNumberFormat="1" applyFont="1" applyFill="1" applyBorder="1"/>
    <xf numFmtId="0" fontId="0" fillId="0" borderId="0" xfId="0"/>
    <xf numFmtId="0" fontId="41" fillId="0" borderId="0" xfId="61" applyNumberFormat="1" applyBorder="1" applyAlignment="1">
      <alignment horizontal="right"/>
    </xf>
    <xf numFmtId="9" fontId="43" fillId="0" borderId="0" xfId="64" applyNumberFormat="1" applyAlignment="1">
      <alignment horizontal="right"/>
    </xf>
    <xf numFmtId="0" fontId="39" fillId="0" borderId="0" xfId="62" applyNumberFormat="1"/>
    <xf numFmtId="0" fontId="24" fillId="2" borderId="30" xfId="4" applyFont="1" applyBorder="1" applyAlignment="1">
      <alignment vertical="center"/>
    </xf>
    <xf numFmtId="0" fontId="6" fillId="0" borderId="0" xfId="0" applyFont="1" applyFill="1" applyBorder="1" applyAlignment="1">
      <alignment horizontal="right"/>
    </xf>
    <xf numFmtId="164" fontId="4" fillId="4" borderId="6" xfId="1" applyNumberFormat="1" applyFont="1" applyFill="1" applyBorder="1" applyAlignment="1">
      <alignment horizontal="center" wrapText="1"/>
    </xf>
    <xf numFmtId="164" fontId="4" fillId="4" borderId="7" xfId="1" applyNumberFormat="1" applyFont="1" applyFill="1" applyBorder="1" applyAlignment="1">
      <alignment horizontal="center" wrapText="1"/>
    </xf>
    <xf numFmtId="164" fontId="4" fillId="4" borderId="8" xfId="1" applyNumberFormat="1" applyFont="1" applyFill="1" applyBorder="1" applyAlignment="1">
      <alignment horizontal="center" wrapText="1"/>
    </xf>
    <xf numFmtId="164" fontId="4" fillId="5" borderId="6" xfId="1" applyNumberFormat="1" applyFont="1" applyFill="1" applyBorder="1" applyAlignment="1">
      <alignment horizontal="center" wrapText="1"/>
    </xf>
    <xf numFmtId="164" fontId="4" fillId="5" borderId="7" xfId="1" applyNumberFormat="1" applyFont="1" applyFill="1" applyBorder="1" applyAlignment="1">
      <alignment horizontal="center" wrapText="1"/>
    </xf>
    <xf numFmtId="164" fontId="4" fillId="5" borderId="8" xfId="1" applyNumberFormat="1" applyFont="1" applyFill="1" applyBorder="1" applyAlignment="1">
      <alignment horizontal="center" wrapText="1"/>
    </xf>
    <xf numFmtId="164" fontId="4" fillId="15" borderId="6" xfId="1" applyNumberFormat="1" applyFont="1" applyFill="1" applyBorder="1" applyAlignment="1">
      <alignment horizontal="center" wrapText="1"/>
    </xf>
    <xf numFmtId="164" fontId="4" fillId="15" borderId="7" xfId="1" applyNumberFormat="1" applyFont="1" applyFill="1" applyBorder="1" applyAlignment="1">
      <alignment horizontal="center" wrapText="1"/>
    </xf>
    <xf numFmtId="0" fontId="13" fillId="9" borderId="1" xfId="0" applyFont="1" applyFill="1" applyBorder="1" applyAlignment="1">
      <alignment horizontal="center" vertical="center"/>
    </xf>
    <xf numFmtId="0" fontId="11" fillId="9" borderId="0" xfId="0" applyFont="1" applyFill="1" applyAlignment="1">
      <alignment horizontal="left" vertical="top" wrapText="1"/>
    </xf>
    <xf numFmtId="0" fontId="11" fillId="9" borderId="0" xfId="0" applyFont="1" applyFill="1" applyAlignment="1">
      <alignment horizontal="center" vertical="top"/>
    </xf>
    <xf numFmtId="0" fontId="11" fillId="9" borderId="0" xfId="0" applyFont="1" applyFill="1" applyAlignment="1">
      <alignment horizontal="center" vertical="top" wrapText="1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164" fontId="4" fillId="15" borderId="8" xfId="1" applyNumberFormat="1" applyFont="1" applyFill="1" applyBorder="1" applyAlignment="1">
      <alignment horizontal="center" wrapText="1"/>
    </xf>
    <xf numFmtId="0" fontId="45" fillId="0" borderId="5" xfId="7" applyFont="1" applyBorder="1" applyAlignment="1" applyProtection="1">
      <alignment vertical="center"/>
    </xf>
    <xf numFmtId="0" fontId="46" fillId="0" borderId="5" xfId="2" applyFont="1" applyAlignment="1">
      <alignment horizontal="right"/>
    </xf>
    <xf numFmtId="0" fontId="47" fillId="0" borderId="5" xfId="2" applyFont="1"/>
    <xf numFmtId="0" fontId="46" fillId="0" borderId="5" xfId="2" applyFont="1"/>
  </cellXfs>
  <cellStyles count="68">
    <cellStyle name="1. Assumption" xfId="62"/>
    <cellStyle name="2. Scenario Input" xfId="64"/>
    <cellStyle name="3. Dropdown" xfId="63"/>
    <cellStyle name="4. Header Bar" xfId="65"/>
    <cellStyle name="5. Error" xfId="66"/>
    <cellStyle name="6. Greyed out" xfId="67"/>
    <cellStyle name="Calculation" xfId="4" builtinId="22"/>
    <cellStyle name="Comma" xfId="1" builtinId="3"/>
    <cellStyle name="Currency" xfId="5" builtinId="4"/>
    <cellStyle name="Explanatory Text" xfId="61" builtinId="53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Heading 1" xfId="2" builtinId="16"/>
    <cellStyle name="Heading 3" xfId="6" builtinId="18"/>
    <cellStyle name="Hyperlink" xfId="7" builtinId="8"/>
    <cellStyle name="Normal" xfId="0" builtinId="0"/>
    <cellStyle name="Percent" xfId="3" builtinId="5"/>
  </cellStyles>
  <dxfs count="16"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4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OUTPUT!$A$9</c:f>
              <c:strCache>
                <c:ptCount val="1"/>
                <c:pt idx="0">
                  <c:v>Revenue</c:v>
                </c:pt>
              </c:strCache>
            </c:strRef>
          </c:tx>
          <c:marker>
            <c:symbol val="none"/>
          </c:marker>
          <c:cat>
            <c:strRef>
              <c:f>OUTPUT!$B$8:$M$8</c:f>
              <c:strCache>
                <c:ptCount val="12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  <c:pt idx="4">
                  <c:v>Q1</c:v>
                </c:pt>
                <c:pt idx="5">
                  <c:v>Q2</c:v>
                </c:pt>
                <c:pt idx="6">
                  <c:v>Q3</c:v>
                </c:pt>
                <c:pt idx="7">
                  <c:v>Q4</c:v>
                </c:pt>
                <c:pt idx="8">
                  <c:v>Q1</c:v>
                </c:pt>
                <c:pt idx="9">
                  <c:v>Q2</c:v>
                </c:pt>
                <c:pt idx="10">
                  <c:v>Q3</c:v>
                </c:pt>
                <c:pt idx="11">
                  <c:v>Q4</c:v>
                </c:pt>
              </c:strCache>
            </c:strRef>
          </c:cat>
          <c:val>
            <c:numRef>
              <c:f>OUTPUT!$B$9:$M$9</c:f>
              <c:numCache>
                <c:formatCode>_(* #,##0.00_);_(* \(#,##0.00\);_(* "-"??_);_(@_)</c:formatCode>
                <c:ptCount val="12"/>
              </c:numCache>
            </c:numRef>
          </c:val>
          <c:smooth val="0"/>
        </c:ser>
        <c:ser>
          <c:idx val="1"/>
          <c:order val="1"/>
          <c:tx>
            <c:strRef>
              <c:f>OUTPUT!$A$10</c:f>
              <c:strCache>
                <c:ptCount val="1"/>
                <c:pt idx="0">
                  <c:v>Cost</c:v>
                </c:pt>
              </c:strCache>
            </c:strRef>
          </c:tx>
          <c:marker>
            <c:symbol val="none"/>
          </c:marker>
          <c:cat>
            <c:strRef>
              <c:f>OUTPUT!$B$8:$M$8</c:f>
              <c:strCache>
                <c:ptCount val="12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  <c:pt idx="4">
                  <c:v>Q1</c:v>
                </c:pt>
                <c:pt idx="5">
                  <c:v>Q2</c:v>
                </c:pt>
                <c:pt idx="6">
                  <c:v>Q3</c:v>
                </c:pt>
                <c:pt idx="7">
                  <c:v>Q4</c:v>
                </c:pt>
                <c:pt idx="8">
                  <c:v>Q1</c:v>
                </c:pt>
                <c:pt idx="9">
                  <c:v>Q2</c:v>
                </c:pt>
                <c:pt idx="10">
                  <c:v>Q3</c:v>
                </c:pt>
                <c:pt idx="11">
                  <c:v>Q4</c:v>
                </c:pt>
              </c:strCache>
            </c:strRef>
          </c:cat>
          <c:val>
            <c:numRef>
              <c:f>OUTPUT!$B$10:$M$10</c:f>
              <c:numCache>
                <c:formatCode>_(* #,##0.00_);_(* \(#,##0.00\);_(* "-"??_);_(@_)</c:formatCode>
                <c:ptCount val="12"/>
              </c:numCache>
            </c:numRef>
          </c:val>
          <c:smooth val="0"/>
        </c:ser>
        <c:ser>
          <c:idx val="2"/>
          <c:order val="2"/>
          <c:tx>
            <c:strRef>
              <c:f>OUTPUT!$A$11</c:f>
              <c:strCache>
                <c:ptCount val="1"/>
                <c:pt idx="0">
                  <c:v>Profit</c:v>
                </c:pt>
              </c:strCache>
            </c:strRef>
          </c:tx>
          <c:marker>
            <c:symbol val="none"/>
          </c:marker>
          <c:cat>
            <c:strRef>
              <c:f>OUTPUT!$B$8:$M$8</c:f>
              <c:strCache>
                <c:ptCount val="12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  <c:pt idx="4">
                  <c:v>Q1</c:v>
                </c:pt>
                <c:pt idx="5">
                  <c:v>Q2</c:v>
                </c:pt>
                <c:pt idx="6">
                  <c:v>Q3</c:v>
                </c:pt>
                <c:pt idx="7">
                  <c:v>Q4</c:v>
                </c:pt>
                <c:pt idx="8">
                  <c:v>Q1</c:v>
                </c:pt>
                <c:pt idx="9">
                  <c:v>Q2</c:v>
                </c:pt>
                <c:pt idx="10">
                  <c:v>Q3</c:v>
                </c:pt>
                <c:pt idx="11">
                  <c:v>Q4</c:v>
                </c:pt>
              </c:strCache>
            </c:strRef>
          </c:cat>
          <c:val>
            <c:numRef>
              <c:f>OUTPUT!$B$11:$M$11</c:f>
              <c:numCache>
                <c:formatCode>_(* #,##0_);_(* \(#,##0\);_(* "-"??_);_(@_)</c:formatCode>
                <c:ptCount val="1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945472"/>
        <c:axId val="144719168"/>
      </c:lineChart>
      <c:catAx>
        <c:axId val="99945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44719168"/>
        <c:crosses val="autoZero"/>
        <c:auto val="1"/>
        <c:lblAlgn val="ctr"/>
        <c:lblOffset val="100"/>
        <c:noMultiLvlLbl val="0"/>
      </c:catAx>
      <c:valAx>
        <c:axId val="14471916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99945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95" r="0.70000000000000095" t="0.750000000000001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715668624562803E-2"/>
          <c:y val="5.1759998531652099E-2"/>
          <c:w val="0.93222345474713997"/>
          <c:h val="0.83144907585852501"/>
        </c:manualLayout>
      </c:layout>
      <c:lineChart>
        <c:grouping val="standard"/>
        <c:varyColors val="0"/>
        <c:ser>
          <c:idx val="0"/>
          <c:order val="0"/>
          <c:tx>
            <c:strRef>
              <c:f>Adoption!$E$25</c:f>
              <c:strCache>
                <c:ptCount val="1"/>
                <c:pt idx="0">
                  <c:v>Linear</c:v>
                </c:pt>
              </c:strCache>
            </c:strRef>
          </c:tx>
          <c:marker>
            <c:symbol val="none"/>
          </c:marker>
          <c:cat>
            <c:strRef>
              <c:f>Adoption!$F$24:$R$24</c:f>
              <c:strCache>
                <c:ptCount val="13"/>
                <c:pt idx="0">
                  <c:v>NOW</c:v>
                </c:pt>
                <c:pt idx="1">
                  <c:v>Q1</c:v>
                </c:pt>
                <c:pt idx="2">
                  <c:v>Q2</c:v>
                </c:pt>
                <c:pt idx="3">
                  <c:v>Q3</c:v>
                </c:pt>
                <c:pt idx="4">
                  <c:v>Q4</c:v>
                </c:pt>
                <c:pt idx="5">
                  <c:v>Q1</c:v>
                </c:pt>
                <c:pt idx="6">
                  <c:v>Q2</c:v>
                </c:pt>
                <c:pt idx="7">
                  <c:v>Q3</c:v>
                </c:pt>
                <c:pt idx="8">
                  <c:v>Q4</c:v>
                </c:pt>
                <c:pt idx="9">
                  <c:v>Q1</c:v>
                </c:pt>
                <c:pt idx="10">
                  <c:v>Q2</c:v>
                </c:pt>
                <c:pt idx="11">
                  <c:v>Q3</c:v>
                </c:pt>
                <c:pt idx="12">
                  <c:v>Q4</c:v>
                </c:pt>
              </c:strCache>
            </c:strRef>
          </c:cat>
          <c:val>
            <c:numRef>
              <c:f>Adoption!$F$25:$R$25</c:f>
              <c:numCache>
                <c:formatCode>0%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0.5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0.83333333333333326</c:v>
                </c:pt>
                <c:pt idx="11">
                  <c:v>0.91666666666666663</c:v>
                </c:pt>
                <c:pt idx="12">
                  <c:v>1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Adoption!$E$26</c:f>
              <c:strCache>
                <c:ptCount val="1"/>
                <c:pt idx="0">
                  <c:v>SlowStart</c:v>
                </c:pt>
              </c:strCache>
            </c:strRef>
          </c:tx>
          <c:marker>
            <c:symbol val="none"/>
          </c:marker>
          <c:cat>
            <c:strRef>
              <c:f>Adoption!$F$24:$R$24</c:f>
              <c:strCache>
                <c:ptCount val="13"/>
                <c:pt idx="0">
                  <c:v>NOW</c:v>
                </c:pt>
                <c:pt idx="1">
                  <c:v>Q1</c:v>
                </c:pt>
                <c:pt idx="2">
                  <c:v>Q2</c:v>
                </c:pt>
                <c:pt idx="3">
                  <c:v>Q3</c:v>
                </c:pt>
                <c:pt idx="4">
                  <c:v>Q4</c:v>
                </c:pt>
                <c:pt idx="5">
                  <c:v>Q1</c:v>
                </c:pt>
                <c:pt idx="6">
                  <c:v>Q2</c:v>
                </c:pt>
                <c:pt idx="7">
                  <c:v>Q3</c:v>
                </c:pt>
                <c:pt idx="8">
                  <c:v>Q4</c:v>
                </c:pt>
                <c:pt idx="9">
                  <c:v>Q1</c:v>
                </c:pt>
                <c:pt idx="10">
                  <c:v>Q2</c:v>
                </c:pt>
                <c:pt idx="11">
                  <c:v>Q3</c:v>
                </c:pt>
                <c:pt idx="12">
                  <c:v>Q4</c:v>
                </c:pt>
              </c:strCache>
            </c:strRef>
          </c:cat>
          <c:val>
            <c:numRef>
              <c:f>Adoption!$F$26:$R$26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Adoption!$E$27</c:f>
              <c:strCache>
                <c:ptCount val="1"/>
                <c:pt idx="0">
                  <c:v>FastStart</c:v>
                </c:pt>
              </c:strCache>
            </c:strRef>
          </c:tx>
          <c:marker>
            <c:symbol val="none"/>
          </c:marker>
          <c:cat>
            <c:strRef>
              <c:f>Adoption!$F$24:$R$24</c:f>
              <c:strCache>
                <c:ptCount val="13"/>
                <c:pt idx="0">
                  <c:v>NOW</c:v>
                </c:pt>
                <c:pt idx="1">
                  <c:v>Q1</c:v>
                </c:pt>
                <c:pt idx="2">
                  <c:v>Q2</c:v>
                </c:pt>
                <c:pt idx="3">
                  <c:v>Q3</c:v>
                </c:pt>
                <c:pt idx="4">
                  <c:v>Q4</c:v>
                </c:pt>
                <c:pt idx="5">
                  <c:v>Q1</c:v>
                </c:pt>
                <c:pt idx="6">
                  <c:v>Q2</c:v>
                </c:pt>
                <c:pt idx="7">
                  <c:v>Q3</c:v>
                </c:pt>
                <c:pt idx="8">
                  <c:v>Q4</c:v>
                </c:pt>
                <c:pt idx="9">
                  <c:v>Q1</c:v>
                </c:pt>
                <c:pt idx="10">
                  <c:v>Q2</c:v>
                </c:pt>
                <c:pt idx="11">
                  <c:v>Q3</c:v>
                </c:pt>
                <c:pt idx="12">
                  <c:v>Q4</c:v>
                </c:pt>
              </c:strCache>
            </c:strRef>
          </c:cat>
          <c:val>
            <c:numRef>
              <c:f>Adoption!$F$27:$R$27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Adoption!$E$28</c:f>
              <c:strCache>
                <c:ptCount val="1"/>
                <c:pt idx="0">
                  <c:v>S-Curve</c:v>
                </c:pt>
              </c:strCache>
            </c:strRef>
          </c:tx>
          <c:marker>
            <c:symbol val="none"/>
          </c:marker>
          <c:cat>
            <c:strRef>
              <c:f>Adoption!$F$24:$R$24</c:f>
              <c:strCache>
                <c:ptCount val="13"/>
                <c:pt idx="0">
                  <c:v>NOW</c:v>
                </c:pt>
                <c:pt idx="1">
                  <c:v>Q1</c:v>
                </c:pt>
                <c:pt idx="2">
                  <c:v>Q2</c:v>
                </c:pt>
                <c:pt idx="3">
                  <c:v>Q3</c:v>
                </c:pt>
                <c:pt idx="4">
                  <c:v>Q4</c:v>
                </c:pt>
                <c:pt idx="5">
                  <c:v>Q1</c:v>
                </c:pt>
                <c:pt idx="6">
                  <c:v>Q2</c:v>
                </c:pt>
                <c:pt idx="7">
                  <c:v>Q3</c:v>
                </c:pt>
                <c:pt idx="8">
                  <c:v>Q4</c:v>
                </c:pt>
                <c:pt idx="9">
                  <c:v>Q1</c:v>
                </c:pt>
                <c:pt idx="10">
                  <c:v>Q2</c:v>
                </c:pt>
                <c:pt idx="11">
                  <c:v>Q3</c:v>
                </c:pt>
                <c:pt idx="12">
                  <c:v>Q4</c:v>
                </c:pt>
              </c:strCache>
            </c:strRef>
          </c:cat>
          <c:val>
            <c:numRef>
              <c:f>Adoption!$F$28:$R$28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12896"/>
        <c:axId val="346458368"/>
      </c:lineChart>
      <c:catAx>
        <c:axId val="100112896"/>
        <c:scaling>
          <c:orientation val="minMax"/>
        </c:scaling>
        <c:delete val="0"/>
        <c:axPos val="b"/>
        <c:majorTickMark val="out"/>
        <c:minorTickMark val="none"/>
        <c:tickLblPos val="nextTo"/>
        <c:crossAx val="346458368"/>
        <c:crosses val="autoZero"/>
        <c:auto val="1"/>
        <c:lblAlgn val="ctr"/>
        <c:lblOffset val="100"/>
        <c:noMultiLvlLbl val="0"/>
      </c:catAx>
      <c:valAx>
        <c:axId val="34645836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0112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929170227855599"/>
          <c:y val="0.494564910155462"/>
          <c:w val="0.106058567159474"/>
          <c:h val="0.337210506029404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btre.ws/beyondformulas" TargetMode="External"/><Relationship Id="rId5" Type="http://schemas.openxmlformats.org/officeDocument/2006/relationships/image" Target="../media/image3.png"/><Relationship Id="rId4" Type="http://schemas.openxmlformats.org/officeDocument/2006/relationships/hyperlink" Target="http://btre.ws/bf-2-efficiency-5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84665</xdr:colOff>
      <xdr:row>3</xdr:row>
      <xdr:rowOff>61208</xdr:rowOff>
    </xdr:from>
    <xdr:to>
      <xdr:col>17</xdr:col>
      <xdr:colOff>582082</xdr:colOff>
      <xdr:row>15</xdr:row>
      <xdr:rowOff>82376</xdr:rowOff>
    </xdr:to>
    <xdr:sp macro="" textlink="">
      <xdr:nvSpPr>
        <xdr:cNvPr id="8" name="TextBox 7"/>
        <xdr:cNvSpPr txBox="1"/>
      </xdr:nvSpPr>
      <xdr:spPr>
        <a:xfrm>
          <a:off x="9916582" y="929041"/>
          <a:ext cx="2624667" cy="23177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en-US" sz="1600" b="1" i="0" u="none" strike="noStrike">
              <a:solidFill>
                <a:srgbClr val="FF0000"/>
              </a:solidFill>
              <a:latin typeface="+mn-lt"/>
              <a:ea typeface="+mn-ea"/>
              <a:cs typeface="+mn-cs"/>
            </a:rPr>
            <a:t>You will get a security warning</a:t>
          </a:r>
          <a:r>
            <a:rPr lang="en-US" sz="16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, due to the macros in the workbook.</a:t>
          </a:r>
        </a:p>
        <a:p>
          <a:pPr algn="l"/>
          <a:endParaRPr lang="en-US" sz="1600" b="0" i="0" u="none" strike="noStrike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lang="en-US" sz="16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Please click "Enable Content</a:t>
          </a:r>
          <a:r>
            <a:rPr lang="en-US" sz="16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" to proceed</a:t>
          </a:r>
          <a:endParaRPr lang="en-US" sz="1600" b="0" i="0" u="none" strike="noStrike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10584</xdr:colOff>
      <xdr:row>3</xdr:row>
      <xdr:rowOff>61208</xdr:rowOff>
    </xdr:from>
    <xdr:to>
      <xdr:col>2</xdr:col>
      <xdr:colOff>1162787</xdr:colOff>
      <xdr:row>15</xdr:row>
      <xdr:rowOff>96344</xdr:rowOff>
    </xdr:to>
    <xdr:pic>
      <xdr:nvPicPr>
        <xdr:cNvPr id="9" name="Picture 8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167" y="929041"/>
          <a:ext cx="3131287" cy="2331720"/>
        </a:xfrm>
        <a:prstGeom prst="rect">
          <a:avLst/>
        </a:prstGeom>
      </xdr:spPr>
    </xdr:pic>
    <xdr:clientData/>
  </xdr:twoCellAnchor>
  <xdr:twoCellAnchor editAs="oneCell">
    <xdr:from>
      <xdr:col>8</xdr:col>
      <xdr:colOff>407152</xdr:colOff>
      <xdr:row>3</xdr:row>
      <xdr:rowOff>61208</xdr:rowOff>
    </xdr:from>
    <xdr:to>
      <xdr:col>13</xdr:col>
      <xdr:colOff>529310</xdr:colOff>
      <xdr:row>15</xdr:row>
      <xdr:rowOff>96344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83069" y="929041"/>
          <a:ext cx="3085491" cy="2331720"/>
        </a:xfrm>
        <a:prstGeom prst="rect">
          <a:avLst/>
        </a:prstGeom>
      </xdr:spPr>
    </xdr:pic>
    <xdr:clientData/>
  </xdr:twoCellAnchor>
  <xdr:twoCellAnchor editAs="oneCell">
    <xdr:from>
      <xdr:col>3</xdr:col>
      <xdr:colOff>114894</xdr:colOff>
      <xdr:row>3</xdr:row>
      <xdr:rowOff>61208</xdr:rowOff>
    </xdr:from>
    <xdr:to>
      <xdr:col>8</xdr:col>
      <xdr:colOff>259129</xdr:colOff>
      <xdr:row>15</xdr:row>
      <xdr:rowOff>96344</xdr:rowOff>
    </xdr:to>
    <xdr:pic>
      <xdr:nvPicPr>
        <xdr:cNvPr id="12" name="Picture 11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427477" y="929041"/>
          <a:ext cx="3107569" cy="23317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130970</xdr:colOff>
      <xdr:row>2</xdr:row>
      <xdr:rowOff>83342</xdr:rowOff>
    </xdr:from>
    <xdr:to>
      <xdr:col>21</xdr:col>
      <xdr:colOff>357188</xdr:colOff>
      <xdr:row>10</xdr:row>
      <xdr:rowOff>71437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149803</xdr:rowOff>
    </xdr:from>
    <xdr:to>
      <xdr:col>15</xdr:col>
      <xdr:colOff>161926</xdr:colOff>
      <xdr:row>16</xdr:row>
      <xdr:rowOff>7794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1476375</xdr:colOff>
          <xdr:row>1</xdr:row>
          <xdr:rowOff>104775</xdr:rowOff>
        </xdr:from>
        <xdr:to>
          <xdr:col>0</xdr:col>
          <xdr:colOff>2524125</xdr:colOff>
          <xdr:row>1</xdr:row>
          <xdr:rowOff>390525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DD0806"/>
                  </a:solidFill>
                  <a:latin typeface="Calibri"/>
                </a:rPr>
                <a:t>&lt;-- Proceed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Brandon's Modeling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btre.ws/bf-2-efficiency-5" TargetMode="External"/><Relationship Id="rId1" Type="http://schemas.openxmlformats.org/officeDocument/2006/relationships/hyperlink" Target="http://btre.ws/beyondformula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://mcdc.missouri.edu/websas/geocorr12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0"/>
  </sheetPr>
  <dimension ref="A1:R49"/>
  <sheetViews>
    <sheetView showGridLines="0" tabSelected="1" zoomScale="90" zoomScaleNormal="90" zoomScalePageLayoutView="90" workbookViewId="0"/>
  </sheetViews>
  <sheetFormatPr defaultColWidth="8.85546875" defaultRowHeight="15" x14ac:dyDescent="0.25"/>
  <cols>
    <col min="1" max="1" width="2" customWidth="1"/>
    <col min="2" max="2" width="29.7109375" customWidth="1"/>
    <col min="3" max="3" width="18" customWidth="1"/>
    <col min="16" max="16" width="14.140625" customWidth="1"/>
  </cols>
  <sheetData>
    <row r="1" spans="1:18" ht="32.25" thickBot="1" x14ac:dyDescent="0.55000000000000004">
      <c r="A1" s="200"/>
      <c r="B1" s="152" t="s">
        <v>203</v>
      </c>
      <c r="C1" s="36"/>
      <c r="D1" s="35"/>
      <c r="E1" s="35"/>
      <c r="F1" s="35"/>
      <c r="G1" s="221" t="s">
        <v>204</v>
      </c>
      <c r="H1" s="35"/>
      <c r="I1" s="35"/>
      <c r="J1" s="35"/>
      <c r="K1" s="221" t="s">
        <v>205</v>
      </c>
      <c r="L1" s="35"/>
      <c r="M1" s="35"/>
      <c r="N1" s="35"/>
      <c r="O1" s="35"/>
      <c r="P1" s="35"/>
      <c r="Q1" s="35"/>
      <c r="R1" s="35"/>
    </row>
    <row r="2" spans="1:18" ht="15.75" thickTop="1" x14ac:dyDescent="0.25">
      <c r="A2" s="200"/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</row>
    <row r="3" spans="1:18" ht="20.25" thickBot="1" x14ac:dyDescent="0.35">
      <c r="A3" s="200"/>
      <c r="B3" s="222" t="s">
        <v>206</v>
      </c>
      <c r="C3" s="223" t="str">
        <f ca="1">MID(CELL("filename"),SEARCH("[",CELL("filename"))+1, SEARCH("]",CELL("filename"))-SEARCH("[",CELL("filename"))-1)</f>
        <v>BeyondFormulas - Modeling STARTER template.xlsm</v>
      </c>
      <c r="D3" s="224"/>
      <c r="E3" s="224"/>
      <c r="F3" s="224"/>
      <c r="G3" s="224"/>
      <c r="H3" s="224"/>
      <c r="I3" s="224"/>
      <c r="J3" s="224"/>
      <c r="K3" s="224"/>
      <c r="L3" s="224"/>
      <c r="M3" s="224"/>
      <c r="N3" s="224"/>
      <c r="O3" s="224"/>
      <c r="P3" s="224"/>
      <c r="Q3" s="224"/>
      <c r="R3" s="224"/>
    </row>
    <row r="4" spans="1:18" ht="15.75" thickTop="1" x14ac:dyDescent="0.25">
      <c r="A4" s="142"/>
      <c r="B4" s="200"/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</row>
    <row r="5" spans="1:18" x14ac:dyDescent="0.25">
      <c r="A5" s="142"/>
      <c r="B5" s="200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</row>
    <row r="6" spans="1:18" x14ac:dyDescent="0.25">
      <c r="A6" s="142"/>
      <c r="B6" s="200"/>
      <c r="C6" s="200"/>
      <c r="D6" s="200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</row>
    <row r="7" spans="1:18" x14ac:dyDescent="0.25">
      <c r="A7" s="142"/>
      <c r="B7" s="200"/>
      <c r="C7" s="200"/>
      <c r="D7" s="200"/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</row>
    <row r="8" spans="1:18" x14ac:dyDescent="0.25">
      <c r="A8" s="142"/>
      <c r="B8" s="200"/>
      <c r="C8" s="200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</row>
    <row r="9" spans="1:18" x14ac:dyDescent="0.25">
      <c r="A9" s="142"/>
      <c r="B9" s="200"/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</row>
    <row r="10" spans="1:18" x14ac:dyDescent="0.25">
      <c r="A10" s="142"/>
      <c r="B10" s="200"/>
      <c r="C10" s="200"/>
      <c r="D10" s="200"/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</row>
    <row r="11" spans="1:18" x14ac:dyDescent="0.25">
      <c r="A11" s="142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</row>
    <row r="12" spans="1:18" x14ac:dyDescent="0.25">
      <c r="A12" s="142"/>
      <c r="B12" s="200"/>
      <c r="C12" s="200"/>
      <c r="D12" s="200"/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</row>
    <row r="13" spans="1:18" x14ac:dyDescent="0.25">
      <c r="A13" s="142"/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</row>
    <row r="14" spans="1:18" x14ac:dyDescent="0.25">
      <c r="A14" s="142"/>
      <c r="B14" s="200"/>
      <c r="C14" s="200"/>
      <c r="D14" s="200"/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</row>
    <row r="15" spans="1:18" x14ac:dyDescent="0.25">
      <c r="A15" s="200"/>
      <c r="B15" s="200"/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</row>
    <row r="16" spans="1:18" x14ac:dyDescent="0.25">
      <c r="A16" s="200"/>
      <c r="B16" s="200"/>
      <c r="C16" s="200"/>
      <c r="D16" s="200"/>
      <c r="E16" s="200"/>
      <c r="F16" s="200"/>
      <c r="G16" s="200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</row>
    <row r="17" spans="1:18" ht="15.75" thickBot="1" x14ac:dyDescent="0.3">
      <c r="A17" s="200"/>
      <c r="B17" s="177" t="s">
        <v>207</v>
      </c>
      <c r="C17" s="177"/>
      <c r="D17" s="177" t="s">
        <v>208</v>
      </c>
      <c r="E17" s="177"/>
      <c r="F17" s="177"/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  <c r="R17" s="177"/>
    </row>
    <row r="18" spans="1:18" x14ac:dyDescent="0.25">
      <c r="A18" s="142"/>
    </row>
    <row r="19" spans="1:18" x14ac:dyDescent="0.25">
      <c r="A19" s="142" t="s">
        <v>128</v>
      </c>
      <c r="B19" s="178" t="str">
        <f ca="1">HYPERLINK("["&amp;SUBSTITUTE(SUBSTITUTE(CELL("filename",INDIRECT("'"&amp;TRIM(A19) &amp;"'"&amp;"!A1")),"[","",1),"]","]'",1)&amp;"'" &amp;"!A1",A19)</f>
        <v>Instructions</v>
      </c>
      <c r="C19" t="s">
        <v>125</v>
      </c>
      <c r="D19" t="s">
        <v>126</v>
      </c>
    </row>
    <row r="20" spans="1:18" x14ac:dyDescent="0.25">
      <c r="A20" s="142" t="s">
        <v>125</v>
      </c>
      <c r="B20" s="178" t="str">
        <f t="shared" ref="B20:B27" ca="1" si="0">HYPERLINK("["&amp;SUBSTITUTE(SUBSTITUTE(CELL("filename",INDIRECT("'"&amp;TRIM(A20) &amp;"'"&amp;"!A1")),"[","",1),"]","]'",1)&amp;"'" &amp;"!A1",A20)</f>
        <v>OUTPUT</v>
      </c>
    </row>
    <row r="21" spans="1:18" x14ac:dyDescent="0.25">
      <c r="A21" s="142" t="s">
        <v>196</v>
      </c>
      <c r="B21" s="178" t="str">
        <f t="shared" ca="1" si="0"/>
        <v>Input dashboard</v>
      </c>
    </row>
    <row r="22" spans="1:18" x14ac:dyDescent="0.25">
      <c r="A22" s="142" t="s">
        <v>197</v>
      </c>
      <c r="B22" s="178" t="str">
        <f t="shared" ca="1" si="0"/>
        <v>Model</v>
      </c>
    </row>
    <row r="23" spans="1:18" x14ac:dyDescent="0.25">
      <c r="A23" s="142" t="s">
        <v>198</v>
      </c>
      <c r="B23" s="178" t="str">
        <f t="shared" ca="1" si="0"/>
        <v>Adoption</v>
      </c>
    </row>
    <row r="24" spans="1:18" x14ac:dyDescent="0.25">
      <c r="A24" s="142" t="s">
        <v>199</v>
      </c>
      <c r="B24" s="178" t="str">
        <f t="shared" ca="1" si="0"/>
        <v>BackOfEnvelope</v>
      </c>
    </row>
    <row r="25" spans="1:18" x14ac:dyDescent="0.25">
      <c r="A25" s="142" t="s">
        <v>200</v>
      </c>
      <c r="B25" s="178" t="str">
        <f t="shared" ca="1" si="0"/>
        <v>Lists</v>
      </c>
    </row>
    <row r="26" spans="1:18" x14ac:dyDescent="0.25">
      <c r="A26" s="142" t="s">
        <v>201</v>
      </c>
      <c r="B26" s="178" t="str">
        <f t="shared" ca="1" si="0"/>
        <v>Data1</v>
      </c>
    </row>
    <row r="27" spans="1:18" x14ac:dyDescent="0.25">
      <c r="A27" s="142" t="s">
        <v>202</v>
      </c>
      <c r="B27" s="178" t="str">
        <f t="shared" ca="1" si="0"/>
        <v>Data2</v>
      </c>
    </row>
    <row r="28" spans="1:18" x14ac:dyDescent="0.25">
      <c r="A28" s="142"/>
      <c r="B28" s="178"/>
    </row>
    <row r="29" spans="1:18" x14ac:dyDescent="0.25">
      <c r="A29" s="142"/>
      <c r="B29" s="178"/>
    </row>
    <row r="30" spans="1:18" x14ac:dyDescent="0.25">
      <c r="A30" s="142"/>
      <c r="B30" s="178"/>
    </row>
    <row r="31" spans="1:18" x14ac:dyDescent="0.25">
      <c r="A31" s="142"/>
      <c r="B31" s="178"/>
    </row>
    <row r="32" spans="1:18" x14ac:dyDescent="0.25">
      <c r="A32" s="142"/>
      <c r="B32" s="178"/>
    </row>
    <row r="33" spans="1:2" x14ac:dyDescent="0.25">
      <c r="A33" s="142"/>
      <c r="B33" s="178"/>
    </row>
    <row r="34" spans="1:2" x14ac:dyDescent="0.25">
      <c r="A34" s="142"/>
      <c r="B34" s="178"/>
    </row>
    <row r="35" spans="1:2" x14ac:dyDescent="0.25">
      <c r="A35" s="142"/>
      <c r="B35" s="178"/>
    </row>
    <row r="36" spans="1:2" x14ac:dyDescent="0.25">
      <c r="A36" s="142"/>
      <c r="B36" s="178"/>
    </row>
    <row r="37" spans="1:2" x14ac:dyDescent="0.25">
      <c r="A37" s="142"/>
      <c r="B37" s="178"/>
    </row>
    <row r="38" spans="1:2" x14ac:dyDescent="0.25">
      <c r="A38" s="142"/>
      <c r="B38" s="178"/>
    </row>
    <row r="39" spans="1:2" x14ac:dyDescent="0.25">
      <c r="A39" s="142"/>
      <c r="B39" s="178"/>
    </row>
    <row r="40" spans="1:2" x14ac:dyDescent="0.25">
      <c r="A40" s="142"/>
      <c r="B40" s="178"/>
    </row>
    <row r="41" spans="1:2" x14ac:dyDescent="0.25">
      <c r="A41" s="142"/>
      <c r="B41" s="178"/>
    </row>
    <row r="42" spans="1:2" x14ac:dyDescent="0.25">
      <c r="B42" s="178"/>
    </row>
    <row r="43" spans="1:2" x14ac:dyDescent="0.25">
      <c r="B43" s="178"/>
    </row>
    <row r="44" spans="1:2" x14ac:dyDescent="0.25">
      <c r="B44" s="178"/>
    </row>
    <row r="45" spans="1:2" x14ac:dyDescent="0.25">
      <c r="B45" s="178"/>
    </row>
    <row r="46" spans="1:2" x14ac:dyDescent="0.25">
      <c r="B46" s="178"/>
    </row>
    <row r="47" spans="1:2" x14ac:dyDescent="0.25">
      <c r="B47" s="178"/>
    </row>
    <row r="48" spans="1:2" x14ac:dyDescent="0.25">
      <c r="B48" s="178"/>
    </row>
    <row r="49" spans="2:2" x14ac:dyDescent="0.25">
      <c r="B49" s="178"/>
    </row>
  </sheetData>
  <hyperlinks>
    <hyperlink ref="G1" r:id="rId1"/>
    <hyperlink ref="K1" r:id="rId2"/>
  </hyperlinks>
  <pageMargins left="0.7" right="0.7" top="0.75" bottom="0.75" header="0.3" footer="0.3"/>
  <pageSetup paperSize="9" orientation="portrait"/>
  <drawing r:id="rId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6" tint="0.59999389629810485"/>
  </sheetPr>
  <dimension ref="A1:N12"/>
  <sheetViews>
    <sheetView showGridLines="0" zoomScale="80" zoomScaleNormal="80" zoomScalePageLayoutView="80" workbookViewId="0">
      <pane ySplit="1" topLeftCell="A2" activePane="bottomLeft" state="frozen"/>
      <selection pane="bottomLeft" activeCell="M16" sqref="M16"/>
    </sheetView>
  </sheetViews>
  <sheetFormatPr defaultColWidth="8.85546875" defaultRowHeight="15" x14ac:dyDescent="0.25"/>
  <cols>
    <col min="1" max="1" width="54.42578125" customWidth="1"/>
    <col min="2" max="2" width="13.7109375" customWidth="1"/>
    <col min="3" max="3" width="10.140625" customWidth="1"/>
    <col min="4" max="4" width="7.42578125" customWidth="1"/>
    <col min="5" max="5" width="8.7109375" customWidth="1"/>
    <col min="6" max="6" width="10.42578125" customWidth="1"/>
    <col min="7" max="9" width="9.140625" customWidth="1"/>
    <col min="10" max="12" width="10.28515625" customWidth="1"/>
    <col min="13" max="13" width="10.42578125" customWidth="1"/>
  </cols>
  <sheetData>
    <row r="1" spans="1:14" ht="32.25" thickBot="1" x14ac:dyDescent="0.55000000000000004">
      <c r="A1" s="152" t="s">
        <v>116</v>
      </c>
      <c r="B1" s="35"/>
      <c r="C1" s="36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5.75" thickTop="1" x14ac:dyDescent="0.25"/>
    <row r="3" spans="1:14" ht="30" x14ac:dyDescent="0.4">
      <c r="A3" s="37" t="s">
        <v>106</v>
      </c>
      <c r="E3" s="153"/>
      <c r="F3" s="154"/>
    </row>
    <row r="4" spans="1:14" ht="15" customHeight="1" x14ac:dyDescent="0.25">
      <c r="A4" s="153" t="s">
        <v>117</v>
      </c>
      <c r="B4" s="154">
        <f ca="1">TODAY()</f>
        <v>41840</v>
      </c>
    </row>
    <row r="5" spans="1:14" x14ac:dyDescent="0.25">
      <c r="A5" s="3" t="s">
        <v>101</v>
      </c>
      <c r="B5" s="1" t="s">
        <v>102</v>
      </c>
      <c r="C5" s="1"/>
      <c r="D5" s="3" t="s">
        <v>103</v>
      </c>
      <c r="E5" s="1" t="str">
        <f>'Input dashboard'!D10</f>
        <v>Medium</v>
      </c>
      <c r="F5" s="1"/>
      <c r="G5" s="1"/>
      <c r="H5" s="3" t="s">
        <v>104</v>
      </c>
      <c r="I5" s="1">
        <f>'Input dashboard'!J10</f>
        <v>0</v>
      </c>
      <c r="J5" s="1"/>
      <c r="K5" s="3" t="s">
        <v>105</v>
      </c>
      <c r="L5" s="1">
        <f>'Input dashboard'!O10</f>
        <v>0</v>
      </c>
    </row>
    <row r="6" spans="1:14" ht="15.75" thickBot="1" x14ac:dyDescent="0.3"/>
    <row r="7" spans="1:14" x14ac:dyDescent="0.25">
      <c r="B7" s="206" t="s">
        <v>29</v>
      </c>
      <c r="C7" s="207"/>
      <c r="D7" s="207"/>
      <c r="E7" s="208"/>
      <c r="F7" s="209" t="s">
        <v>30</v>
      </c>
      <c r="G7" s="210"/>
      <c r="H7" s="210"/>
      <c r="I7" s="211"/>
      <c r="J7" s="212" t="s">
        <v>33</v>
      </c>
      <c r="K7" s="213"/>
      <c r="L7" s="213"/>
      <c r="M7" s="213"/>
    </row>
    <row r="8" spans="1:14" ht="15.75" thickBot="1" x14ac:dyDescent="0.3">
      <c r="A8" s="139"/>
      <c r="B8" s="13" t="s">
        <v>10</v>
      </c>
      <c r="C8" s="14" t="s">
        <v>11</v>
      </c>
      <c r="D8" s="14" t="s">
        <v>12</v>
      </c>
      <c r="E8" s="14" t="s">
        <v>13</v>
      </c>
      <c r="F8" s="13" t="s">
        <v>10</v>
      </c>
      <c r="G8" s="14" t="s">
        <v>11</v>
      </c>
      <c r="H8" s="14" t="s">
        <v>12</v>
      </c>
      <c r="I8" s="14" t="s">
        <v>13</v>
      </c>
      <c r="J8" s="13" t="s">
        <v>10</v>
      </c>
      <c r="K8" s="14" t="s">
        <v>11</v>
      </c>
      <c r="L8" s="14" t="s">
        <v>12</v>
      </c>
      <c r="M8" s="14" t="s">
        <v>13</v>
      </c>
    </row>
    <row r="9" spans="1:14" x14ac:dyDescent="0.25">
      <c r="A9" s="137" t="s">
        <v>21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</row>
    <row r="10" spans="1:14" x14ac:dyDescent="0.25">
      <c r="A10" s="137" t="s">
        <v>0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</row>
    <row r="11" spans="1:14" ht="15.75" thickBot="1" x14ac:dyDescent="0.3">
      <c r="A11" s="138" t="s">
        <v>107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</row>
    <row r="12" spans="1:14" x14ac:dyDescent="0.25">
      <c r="B12" s="21"/>
      <c r="C12" s="21"/>
      <c r="D12" s="21"/>
    </row>
  </sheetData>
  <mergeCells count="3">
    <mergeCell ref="B7:E7"/>
    <mergeCell ref="F7:I7"/>
    <mergeCell ref="J7:M7"/>
  </mergeCell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3" tint="0.39997558519241921"/>
  </sheetPr>
  <dimension ref="A1:Z17"/>
  <sheetViews>
    <sheetView showGridLines="0" zoomScale="80" zoomScaleNormal="80" zoomScalePageLayoutView="80" workbookViewId="0">
      <pane ySplit="10" topLeftCell="A11" activePane="bottomLeft" state="frozen"/>
      <selection pane="bottomLeft" activeCell="I10" sqref="I10"/>
    </sheetView>
  </sheetViews>
  <sheetFormatPr defaultColWidth="8.85546875" defaultRowHeight="15" outlineLevelRow="1" x14ac:dyDescent="0.25"/>
  <cols>
    <col min="1" max="1" width="2.85546875" customWidth="1"/>
    <col min="2" max="2" width="4.140625" customWidth="1"/>
    <col min="3" max="3" width="44.28515625" customWidth="1"/>
    <col min="4" max="4" width="18.140625" customWidth="1"/>
    <col min="5" max="5" width="2.7109375" customWidth="1"/>
    <col min="6" max="26" width="12.42578125" customWidth="1"/>
  </cols>
  <sheetData>
    <row r="1" spans="1:26" ht="20.25" thickBot="1" x14ac:dyDescent="0.35">
      <c r="A1" s="35" t="s">
        <v>81</v>
      </c>
      <c r="B1" s="35"/>
      <c r="C1" s="35"/>
      <c r="D1" s="36"/>
      <c r="E1" s="35"/>
      <c r="F1" s="35"/>
      <c r="G1" s="35"/>
      <c r="H1" s="35"/>
      <c r="I1" s="35"/>
      <c r="J1" s="35"/>
      <c r="K1" s="35"/>
      <c r="L1" s="40"/>
      <c r="M1" s="40"/>
      <c r="N1" s="40"/>
      <c r="O1" s="40"/>
      <c r="P1" s="40"/>
      <c r="Q1" s="40"/>
      <c r="R1" s="40"/>
      <c r="S1" s="40"/>
      <c r="T1" s="40"/>
      <c r="U1" s="40"/>
    </row>
    <row r="2" spans="1:26" ht="15.75" thickTop="1" x14ac:dyDescent="0.25">
      <c r="A2" s="41" t="s">
        <v>95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</row>
    <row r="3" spans="1:26" x14ac:dyDescent="0.2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</row>
    <row r="4" spans="1:26" x14ac:dyDescent="0.25">
      <c r="A4" s="40"/>
      <c r="B4" s="40"/>
      <c r="C4" s="42" t="s">
        <v>34</v>
      </c>
      <c r="D4" s="214" t="s">
        <v>108</v>
      </c>
      <c r="E4" s="214"/>
      <c r="F4" s="214"/>
      <c r="G4" s="214"/>
      <c r="H4" s="214" t="s">
        <v>109</v>
      </c>
      <c r="I4" s="214"/>
      <c r="J4" s="214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</row>
    <row r="5" spans="1:26" x14ac:dyDescent="0.25">
      <c r="A5" s="40"/>
      <c r="B5" s="40"/>
      <c r="C5" s="122" t="s">
        <v>23</v>
      </c>
      <c r="D5" s="215"/>
      <c r="E5" s="215"/>
      <c r="F5" s="215"/>
      <c r="G5" s="215"/>
      <c r="H5" s="216"/>
      <c r="I5" s="216"/>
      <c r="J5" s="216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</row>
    <row r="6" spans="1:26" x14ac:dyDescent="0.25">
      <c r="A6" s="40"/>
      <c r="B6" s="40"/>
      <c r="C6" s="122" t="s">
        <v>84</v>
      </c>
      <c r="D6" s="215"/>
      <c r="E6" s="215"/>
      <c r="F6" s="215"/>
      <c r="G6" s="215"/>
      <c r="H6" s="217"/>
      <c r="I6" s="217"/>
      <c r="J6" s="217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</row>
    <row r="7" spans="1:26" x14ac:dyDescent="0.25">
      <c r="A7" s="40"/>
      <c r="B7" s="40"/>
      <c r="C7" s="122" t="s">
        <v>85</v>
      </c>
      <c r="D7" s="215"/>
      <c r="E7" s="215"/>
      <c r="F7" s="215"/>
      <c r="G7" s="215"/>
      <c r="H7" s="215"/>
      <c r="I7" s="215"/>
      <c r="J7" s="215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</row>
    <row r="8" spans="1:26" ht="15" customHeight="1" x14ac:dyDescent="0.25">
      <c r="A8" s="40"/>
      <c r="B8" s="40"/>
      <c r="C8" s="122" t="s">
        <v>86</v>
      </c>
      <c r="D8" s="215"/>
      <c r="E8" s="215"/>
      <c r="F8" s="215"/>
      <c r="G8" s="215"/>
      <c r="H8" s="215"/>
      <c r="I8" s="215"/>
      <c r="J8" s="215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6" ht="15.75" thickBot="1" x14ac:dyDescent="0.3">
      <c r="A9" s="40"/>
      <c r="B9" s="40"/>
      <c r="C9" s="40"/>
      <c r="D9" s="40"/>
      <c r="E9" s="40"/>
      <c r="F9" s="40"/>
      <c r="G9" s="40"/>
    </row>
    <row r="10" spans="1:26" ht="27.75" thickTop="1" thickBot="1" x14ac:dyDescent="0.3">
      <c r="A10" s="40"/>
      <c r="B10" s="40"/>
      <c r="C10" s="117" t="s">
        <v>82</v>
      </c>
      <c r="D10" s="204" t="s">
        <v>85</v>
      </c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</row>
    <row r="11" spans="1:26" ht="15.75" thickTop="1" x14ac:dyDescent="0.25">
      <c r="A11" s="40"/>
      <c r="B11" s="40"/>
      <c r="C11" s="40"/>
      <c r="F11" s="40"/>
      <c r="G11" s="40"/>
      <c r="H11" s="40"/>
      <c r="I11" s="40"/>
    </row>
    <row r="12" spans="1:26" x14ac:dyDescent="0.25">
      <c r="A12" s="40"/>
      <c r="B12" s="43" t="s">
        <v>25</v>
      </c>
      <c r="C12" s="44"/>
      <c r="D12" s="43" t="s">
        <v>100</v>
      </c>
      <c r="E12" s="43"/>
      <c r="F12" s="44"/>
      <c r="G12" s="44"/>
      <c r="H12" s="44"/>
      <c r="I12" s="44"/>
      <c r="J12" s="43"/>
      <c r="K12" s="43" t="s">
        <v>92</v>
      </c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outlineLevel="1" x14ac:dyDescent="0.25">
      <c r="A13" s="45"/>
      <c r="B13" s="46" t="s">
        <v>24</v>
      </c>
      <c r="C13" s="45"/>
      <c r="D13" s="120" t="str">
        <f>D10</f>
        <v>Medium</v>
      </c>
      <c r="E13" s="131" t="s">
        <v>94</v>
      </c>
      <c r="F13" s="51" t="str">
        <f>$C$5</f>
        <v>Base Case</v>
      </c>
      <c r="G13" s="52" t="str">
        <f>$C$6</f>
        <v>Low</v>
      </c>
      <c r="H13" s="53" t="str">
        <f>$C$7</f>
        <v>Medium</v>
      </c>
      <c r="I13" s="79" t="str">
        <f>$C$8</f>
        <v>High</v>
      </c>
    </row>
    <row r="14" spans="1:26" outlineLevel="1" x14ac:dyDescent="0.25">
      <c r="A14" s="40"/>
      <c r="B14" s="47" t="s">
        <v>89</v>
      </c>
      <c r="C14" s="40"/>
      <c r="D14" s="118">
        <f ca="1">OFFSET(F14,0,MATCH(D$13,Scenarios,0)-1)</f>
        <v>0</v>
      </c>
      <c r="E14" s="132"/>
      <c r="F14" s="48"/>
      <c r="G14" s="48"/>
      <c r="H14" s="48"/>
      <c r="I14" s="115"/>
    </row>
    <row r="15" spans="1:26" outlineLevel="1" x14ac:dyDescent="0.25">
      <c r="A15" s="40"/>
      <c r="B15" s="40"/>
      <c r="C15" s="49" t="s">
        <v>1</v>
      </c>
      <c r="D15" s="119">
        <f t="shared" ref="D15:D17" ca="1" si="0">OFFSET(F15,0,MATCH(D$13,Scenarios,0)-1)*$E15</f>
        <v>0.1</v>
      </c>
      <c r="E15" s="133">
        <v>1</v>
      </c>
      <c r="F15" s="50">
        <v>0.1</v>
      </c>
      <c r="G15" s="50">
        <v>0.1</v>
      </c>
      <c r="H15" s="50">
        <v>0.1</v>
      </c>
      <c r="I15" s="116">
        <v>0.1</v>
      </c>
    </row>
    <row r="16" spans="1:26" outlineLevel="1" x14ac:dyDescent="0.25">
      <c r="A16" s="40"/>
      <c r="B16" s="40"/>
      <c r="C16" s="49" t="s">
        <v>118</v>
      </c>
      <c r="D16" s="119">
        <f t="shared" ca="1" si="0"/>
        <v>0.04</v>
      </c>
      <c r="E16" s="133">
        <v>1</v>
      </c>
      <c r="F16" s="50">
        <v>0.04</v>
      </c>
      <c r="G16" s="50">
        <v>0.04</v>
      </c>
      <c r="H16" s="50">
        <v>0.04</v>
      </c>
      <c r="I16" s="116">
        <v>0.04</v>
      </c>
    </row>
    <row r="17" spans="1:9" outlineLevel="1" x14ac:dyDescent="0.25">
      <c r="A17" s="40"/>
      <c r="B17" s="40"/>
      <c r="C17" s="49"/>
      <c r="D17" s="119">
        <f t="shared" ca="1" si="0"/>
        <v>0</v>
      </c>
      <c r="E17" s="133"/>
      <c r="F17" s="50"/>
      <c r="G17" s="50"/>
      <c r="H17" s="50"/>
      <c r="I17" s="116"/>
    </row>
  </sheetData>
  <mergeCells count="10">
    <mergeCell ref="D7:G7"/>
    <mergeCell ref="H7:J7"/>
    <mergeCell ref="D8:G8"/>
    <mergeCell ref="H8:J8"/>
    <mergeCell ref="D4:G4"/>
    <mergeCell ref="H4:J4"/>
    <mergeCell ref="D5:G5"/>
    <mergeCell ref="H5:J5"/>
    <mergeCell ref="D6:G6"/>
    <mergeCell ref="H6:J6"/>
  </mergeCells>
  <conditionalFormatting sqref="D13:E13 D10">
    <cfRule type="cellIs" dxfId="15" priority="17" operator="equal">
      <formula>$C$8</formula>
    </cfRule>
    <cfRule type="cellIs" dxfId="14" priority="63" operator="equal">
      <formula>#REF!</formula>
    </cfRule>
    <cfRule type="cellIs" dxfId="13" priority="64" operator="equal">
      <formula>$C$7</formula>
    </cfRule>
    <cfRule type="cellIs" dxfId="12" priority="65" operator="equal">
      <formula>$C$6</formula>
    </cfRule>
    <cfRule type="cellIs" dxfId="11" priority="66" operator="equal">
      <formula>$C$5</formula>
    </cfRule>
  </conditionalFormatting>
  <conditionalFormatting sqref="D14:E17">
    <cfRule type="cellIs" dxfId="10" priority="53" operator="equal">
      <formula>0</formula>
    </cfRule>
  </conditionalFormatting>
  <dataValidations count="3">
    <dataValidation type="list" allowBlank="1" showInputMessage="1" showErrorMessage="1" sqref="J14 D10">
      <formula1>Scenarios</formula1>
    </dataValidation>
    <dataValidation type="list" allowBlank="1" showDropDown="1" showInputMessage="1" showErrorMessage="1" sqref="F13:J13 D13">
      <formula1>Scenarios</formula1>
    </dataValidation>
    <dataValidation allowBlank="1" showDropDown="1" showInputMessage="1" showErrorMessage="1" sqref="E13"/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FF0000"/>
  </sheetPr>
  <dimension ref="A1:X24"/>
  <sheetViews>
    <sheetView showGridLines="0" zoomScale="80" zoomScaleNormal="80" zoomScalePageLayoutView="8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C3" sqref="C3"/>
    </sheetView>
  </sheetViews>
  <sheetFormatPr defaultColWidth="8.85546875" defaultRowHeight="15" outlineLevelRow="1" outlineLevelCol="1" x14ac:dyDescent="0.25"/>
  <cols>
    <col min="1" max="2" width="9.140625" customWidth="1" outlineLevel="1"/>
    <col min="3" max="3" width="67.85546875" customWidth="1"/>
    <col min="4" max="4" width="18.7109375" customWidth="1"/>
    <col min="5" max="5" width="11.42578125" customWidth="1"/>
    <col min="7" max="18" width="9.28515625" customWidth="1" outlineLevel="1"/>
    <col min="19" max="19" width="2.42578125" customWidth="1"/>
    <col min="20" max="22" width="10.42578125" style="21" customWidth="1"/>
    <col min="23" max="23" width="3" customWidth="1"/>
    <col min="24" max="24" width="121.85546875" customWidth="1"/>
  </cols>
  <sheetData>
    <row r="1" spans="1:24" ht="15.75" hidden="1" outlineLevel="1" thickBot="1" x14ac:dyDescent="0.3">
      <c r="A1" s="16"/>
      <c r="B1" s="16"/>
      <c r="C1" s="16" t="s">
        <v>32</v>
      </c>
      <c r="D1" s="65"/>
      <c r="E1" s="68"/>
      <c r="F1" s="16"/>
      <c r="G1" s="16">
        <v>1</v>
      </c>
      <c r="H1" s="16">
        <v>2</v>
      </c>
      <c r="I1" s="16">
        <v>3</v>
      </c>
      <c r="J1" s="16">
        <v>4</v>
      </c>
      <c r="K1" s="16">
        <v>5</v>
      </c>
      <c r="L1" s="16">
        <v>6</v>
      </c>
      <c r="M1" s="16">
        <v>7</v>
      </c>
      <c r="N1" s="16">
        <v>8</v>
      </c>
      <c r="O1" s="16">
        <v>9</v>
      </c>
      <c r="P1" s="16">
        <v>10</v>
      </c>
      <c r="Q1" s="16">
        <v>11</v>
      </c>
      <c r="R1" s="16">
        <v>12</v>
      </c>
      <c r="T1" s="105"/>
      <c r="U1" s="105"/>
      <c r="V1" s="105"/>
    </row>
    <row r="2" spans="1:24" ht="15.75" collapsed="1" thickBot="1" x14ac:dyDescent="0.3">
      <c r="A2" s="10"/>
      <c r="B2" s="10"/>
      <c r="C2" s="11"/>
      <c r="D2" s="66"/>
      <c r="E2" s="69"/>
      <c r="F2" s="11"/>
      <c r="G2" s="206" t="s">
        <v>29</v>
      </c>
      <c r="H2" s="207"/>
      <c r="I2" s="207"/>
      <c r="J2" s="208"/>
      <c r="K2" s="209" t="s">
        <v>30</v>
      </c>
      <c r="L2" s="210"/>
      <c r="M2" s="210"/>
      <c r="N2" s="211"/>
      <c r="O2" s="212" t="s">
        <v>33</v>
      </c>
      <c r="P2" s="213"/>
      <c r="Q2" s="213"/>
      <c r="R2" s="213"/>
      <c r="T2" s="54"/>
      <c r="U2" s="61"/>
      <c r="V2" s="62"/>
    </row>
    <row r="3" spans="1:24" ht="30.75" thickBot="1" x14ac:dyDescent="0.3">
      <c r="A3" s="10" t="s">
        <v>7</v>
      </c>
      <c r="B3" s="85" t="s">
        <v>22</v>
      </c>
      <c r="C3" s="12" t="s">
        <v>8</v>
      </c>
      <c r="D3" s="67" t="s">
        <v>36</v>
      </c>
      <c r="E3" s="136" t="s">
        <v>35</v>
      </c>
      <c r="F3" s="12" t="s">
        <v>9</v>
      </c>
      <c r="G3" s="13" t="s">
        <v>10</v>
      </c>
      <c r="H3" s="14" t="s">
        <v>11</v>
      </c>
      <c r="I3" s="14" t="s">
        <v>12</v>
      </c>
      <c r="J3" s="14" t="s">
        <v>13</v>
      </c>
      <c r="K3" s="13" t="s">
        <v>10</v>
      </c>
      <c r="L3" s="14" t="s">
        <v>11</v>
      </c>
      <c r="M3" s="14" t="s">
        <v>12</v>
      </c>
      <c r="N3" s="14" t="s">
        <v>13</v>
      </c>
      <c r="O3" s="13" t="s">
        <v>10</v>
      </c>
      <c r="P3" s="14" t="s">
        <v>11</v>
      </c>
      <c r="Q3" s="14" t="s">
        <v>12</v>
      </c>
      <c r="R3" s="14" t="s">
        <v>13</v>
      </c>
      <c r="T3" s="15" t="str">
        <f>G2 &amp; " Total"</f>
        <v>Year 1 Total</v>
      </c>
      <c r="U3" s="15" t="str">
        <f>K2 &amp; " Total"</f>
        <v>Year 2 Total</v>
      </c>
      <c r="V3" s="15" t="str">
        <f>O2 &amp; " Total"</f>
        <v>Year 3 Total</v>
      </c>
      <c r="X3" s="113" t="s">
        <v>83</v>
      </c>
    </row>
    <row r="4" spans="1:24" x14ac:dyDescent="0.25">
      <c r="A4" s="16"/>
      <c r="B4" s="86"/>
      <c r="D4" s="121"/>
      <c r="E4" s="121"/>
      <c r="F4" s="17"/>
      <c r="G4" s="127"/>
      <c r="H4" s="4"/>
      <c r="I4" s="18"/>
      <c r="J4" s="18"/>
      <c r="K4" s="123"/>
      <c r="L4" s="18"/>
      <c r="M4" s="18"/>
      <c r="N4" s="124"/>
      <c r="O4" s="18"/>
      <c r="P4" s="18"/>
      <c r="Q4" s="18"/>
      <c r="R4" s="18"/>
      <c r="S4" s="4"/>
      <c r="T4" s="19"/>
      <c r="U4" s="20"/>
      <c r="V4" s="56"/>
    </row>
    <row r="5" spans="1:24" x14ac:dyDescent="0.25">
      <c r="A5" s="16"/>
      <c r="B5" s="86"/>
      <c r="D5" s="121"/>
      <c r="E5" s="121"/>
      <c r="F5" s="4"/>
      <c r="G5" s="128"/>
      <c r="I5" s="30"/>
      <c r="J5" s="30"/>
      <c r="K5" s="29"/>
      <c r="L5" s="30"/>
      <c r="M5" s="30"/>
      <c r="N5" s="125"/>
      <c r="O5" s="30"/>
      <c r="P5" s="30"/>
      <c r="Q5" s="30"/>
      <c r="R5" s="30"/>
      <c r="T5" s="31"/>
      <c r="U5" s="32"/>
      <c r="V5" s="55"/>
    </row>
    <row r="6" spans="1:24" s="142" customFormat="1" outlineLevel="1" x14ac:dyDescent="0.25">
      <c r="A6" s="140"/>
      <c r="B6" s="141"/>
      <c r="C6" s="142" t="s">
        <v>87</v>
      </c>
      <c r="D6" s="201" t="s">
        <v>88</v>
      </c>
      <c r="E6" s="202">
        <f ca="1">'Input dashboard'!D16</f>
        <v>0.04</v>
      </c>
      <c r="F6" s="143" t="s">
        <v>3</v>
      </c>
      <c r="G6" s="144"/>
      <c r="H6" s="145"/>
      <c r="I6" s="145"/>
      <c r="J6" s="145"/>
      <c r="K6" s="146"/>
      <c r="L6" s="145"/>
      <c r="M6" s="145"/>
      <c r="N6" s="147"/>
      <c r="O6" s="145"/>
      <c r="P6" s="145"/>
      <c r="Q6" s="145"/>
      <c r="R6" s="145"/>
      <c r="T6" s="148"/>
      <c r="U6" s="149"/>
      <c r="V6" s="150"/>
    </row>
    <row r="7" spans="1:24" x14ac:dyDescent="0.25">
      <c r="A7" s="16"/>
      <c r="B7" s="86"/>
      <c r="C7" s="22" t="s">
        <v>16</v>
      </c>
      <c r="D7" s="71"/>
      <c r="E7" s="134"/>
      <c r="F7" s="22"/>
      <c r="G7" s="23"/>
      <c r="H7" s="24"/>
      <c r="I7" s="24"/>
      <c r="J7" s="24"/>
      <c r="K7" s="23"/>
      <c r="L7" s="24"/>
      <c r="M7" s="24"/>
      <c r="N7" s="126"/>
      <c r="O7" s="24"/>
      <c r="P7" s="24"/>
      <c r="Q7" s="24"/>
      <c r="R7" s="24"/>
      <c r="T7" s="25"/>
      <c r="U7" s="25"/>
      <c r="V7" s="25"/>
    </row>
    <row r="8" spans="1:24" x14ac:dyDescent="0.25">
      <c r="A8" s="16"/>
      <c r="B8" s="86"/>
      <c r="C8" s="114" t="s">
        <v>80</v>
      </c>
      <c r="D8" s="201" t="s">
        <v>96</v>
      </c>
      <c r="E8" s="202">
        <f ca="1">'Input dashboard'!D15</f>
        <v>0.1</v>
      </c>
      <c r="F8" s="4"/>
      <c r="G8" s="29"/>
      <c r="H8" s="30"/>
      <c r="I8" s="30"/>
      <c r="J8" s="30"/>
      <c r="K8" s="29"/>
      <c r="L8" s="30"/>
      <c r="M8" s="30"/>
      <c r="N8" s="30"/>
      <c r="O8" s="29"/>
      <c r="P8" s="30"/>
      <c r="Q8" s="30"/>
      <c r="R8" s="30"/>
      <c r="T8" s="31"/>
      <c r="U8" s="32"/>
      <c r="V8" s="55"/>
    </row>
    <row r="9" spans="1:24" x14ac:dyDescent="0.25">
      <c r="A9" s="26" t="s">
        <v>21</v>
      </c>
      <c r="B9" s="87"/>
      <c r="C9" s="80" t="s">
        <v>79</v>
      </c>
      <c r="D9" s="72"/>
      <c r="E9" s="75"/>
      <c r="F9" s="5" t="s">
        <v>17</v>
      </c>
      <c r="G9" s="33"/>
      <c r="H9" s="8"/>
      <c r="I9" s="8"/>
      <c r="J9" s="8"/>
      <c r="K9" s="33"/>
      <c r="L9" s="8"/>
      <c r="M9" s="8"/>
      <c r="N9" s="8"/>
      <c r="O9" s="33"/>
      <c r="P9" s="8"/>
      <c r="Q9" s="8"/>
      <c r="R9" s="8"/>
      <c r="T9" s="31"/>
      <c r="U9" s="32"/>
      <c r="V9" s="55"/>
    </row>
    <row r="10" spans="1:24" x14ac:dyDescent="0.25">
      <c r="A10" s="16"/>
      <c r="B10" s="86" t="s">
        <v>21</v>
      </c>
      <c r="C10" s="81" t="s">
        <v>78</v>
      </c>
      <c r="D10" s="70"/>
      <c r="E10" s="75"/>
      <c r="F10" s="4" t="s">
        <v>17</v>
      </c>
      <c r="G10" s="29"/>
      <c r="H10" s="30"/>
      <c r="I10" s="30"/>
      <c r="J10" s="30"/>
      <c r="K10" s="29"/>
      <c r="L10" s="30"/>
      <c r="M10" s="30"/>
      <c r="N10" s="30"/>
      <c r="O10" s="29"/>
      <c r="P10" s="30"/>
      <c r="Q10" s="30"/>
      <c r="R10" s="30"/>
      <c r="T10" s="31"/>
      <c r="U10" s="32"/>
      <c r="V10" s="55"/>
    </row>
    <row r="11" spans="1:24" x14ac:dyDescent="0.25">
      <c r="A11" s="16"/>
      <c r="B11" s="86" t="s">
        <v>21</v>
      </c>
      <c r="C11" s="81" t="s">
        <v>77</v>
      </c>
      <c r="D11" s="70"/>
      <c r="E11" s="75"/>
      <c r="F11" s="4" t="s">
        <v>17</v>
      </c>
      <c r="G11" s="29"/>
      <c r="H11" s="30"/>
      <c r="I11" s="30"/>
      <c r="J11" s="30"/>
      <c r="K11" s="29"/>
      <c r="L11" s="30"/>
      <c r="M11" s="30"/>
      <c r="N11" s="30"/>
      <c r="O11" s="29"/>
      <c r="P11" s="30"/>
      <c r="Q11" s="30"/>
      <c r="R11" s="30"/>
      <c r="T11" s="31"/>
      <c r="U11" s="32"/>
      <c r="V11" s="55"/>
    </row>
    <row r="12" spans="1:24" x14ac:dyDescent="0.25">
      <c r="A12" s="16"/>
      <c r="B12" s="86"/>
      <c r="C12" s="4"/>
      <c r="D12" s="70"/>
      <c r="E12" s="75"/>
      <c r="F12" s="4"/>
      <c r="G12" s="29"/>
      <c r="H12" s="30"/>
      <c r="I12" s="30"/>
      <c r="J12" s="30"/>
      <c r="K12" s="29"/>
      <c r="L12" s="30"/>
      <c r="M12" s="30"/>
      <c r="N12" s="30"/>
      <c r="O12" s="29"/>
      <c r="P12" s="30"/>
      <c r="Q12" s="30"/>
      <c r="R12" s="30"/>
      <c r="T12" s="31"/>
      <c r="U12" s="32"/>
      <c r="V12" s="55"/>
    </row>
    <row r="13" spans="1:24" ht="15.75" thickBot="1" x14ac:dyDescent="0.3">
      <c r="A13" s="16"/>
      <c r="B13" s="86"/>
      <c r="C13" s="6"/>
      <c r="D13" s="70"/>
      <c r="E13" s="75"/>
      <c r="F13" s="4"/>
      <c r="G13" s="29"/>
      <c r="H13" s="30"/>
      <c r="I13" s="30"/>
      <c r="J13" s="30"/>
      <c r="K13" s="29"/>
      <c r="L13" s="30"/>
      <c r="M13" s="30"/>
      <c r="N13" s="30"/>
      <c r="O13" s="29"/>
      <c r="P13" s="30"/>
      <c r="Q13" s="30"/>
      <c r="R13" s="30"/>
      <c r="T13" s="31"/>
      <c r="U13" s="32"/>
      <c r="V13" s="55"/>
    </row>
    <row r="14" spans="1:24" ht="30.75" outlineLevel="1" thickBot="1" x14ac:dyDescent="0.3">
      <c r="A14" s="10"/>
      <c r="B14" s="85"/>
      <c r="C14" s="12" t="s">
        <v>8</v>
      </c>
      <c r="D14" s="67" t="str">
        <f>D$3</f>
        <v>Assumption description</v>
      </c>
      <c r="E14" s="67" t="str">
        <f>E$3</f>
        <v>Assump. Value</v>
      </c>
      <c r="F14" s="12" t="s">
        <v>9</v>
      </c>
      <c r="G14" s="13" t="s">
        <v>10</v>
      </c>
      <c r="H14" s="14" t="s">
        <v>11</v>
      </c>
      <c r="I14" s="14" t="s">
        <v>12</v>
      </c>
      <c r="J14" s="14" t="s">
        <v>13</v>
      </c>
      <c r="K14" s="13" t="s">
        <v>10</v>
      </c>
      <c r="L14" s="14" t="s">
        <v>11</v>
      </c>
      <c r="M14" s="14" t="s">
        <v>12</v>
      </c>
      <c r="N14" s="14" t="s">
        <v>13</v>
      </c>
      <c r="O14" s="13" t="s">
        <v>10</v>
      </c>
      <c r="P14" s="14" t="s">
        <v>11</v>
      </c>
      <c r="Q14" s="14" t="s">
        <v>12</v>
      </c>
      <c r="R14" s="14" t="s">
        <v>13</v>
      </c>
      <c r="T14" s="15" t="str">
        <f>T3</f>
        <v>Year 1 Total</v>
      </c>
      <c r="U14" s="15" t="str">
        <f>U3</f>
        <v>Year 2 Total</v>
      </c>
      <c r="V14" s="15" t="str">
        <f>V3</f>
        <v>Year 3 Total</v>
      </c>
    </row>
    <row r="15" spans="1:24" x14ac:dyDescent="0.25">
      <c r="A15" s="16"/>
      <c r="B15" s="86"/>
      <c r="C15" s="34" t="s">
        <v>175</v>
      </c>
      <c r="D15" s="73"/>
      <c r="E15" s="76"/>
      <c r="F15" s="34" t="s">
        <v>17</v>
      </c>
      <c r="G15" s="96"/>
      <c r="H15" s="97"/>
      <c r="I15" s="97"/>
      <c r="J15" s="97"/>
      <c r="K15" s="96"/>
      <c r="L15" s="97"/>
      <c r="M15" s="97"/>
      <c r="N15" s="97"/>
      <c r="O15" s="96"/>
      <c r="P15" s="97"/>
      <c r="Q15" s="97"/>
      <c r="R15" s="97"/>
      <c r="T15" s="106"/>
      <c r="U15" s="106"/>
      <c r="V15" s="106"/>
    </row>
    <row r="16" spans="1:24" x14ac:dyDescent="0.25">
      <c r="A16" s="16"/>
      <c r="B16" s="86"/>
      <c r="C16" s="4"/>
      <c r="D16" s="70"/>
      <c r="E16" s="75"/>
      <c r="F16" s="4"/>
      <c r="G16" s="27"/>
      <c r="H16" s="28"/>
      <c r="I16" s="28"/>
      <c r="J16" s="28"/>
      <c r="K16" s="27"/>
      <c r="L16" s="28"/>
      <c r="M16" s="28"/>
      <c r="N16" s="28"/>
      <c r="O16" s="27"/>
      <c r="P16" s="28"/>
      <c r="Q16" s="28"/>
      <c r="R16" s="28"/>
      <c r="T16" s="31"/>
      <c r="U16" s="32"/>
      <c r="V16" s="55"/>
    </row>
    <row r="17" spans="1:22" s="1" customFormat="1" x14ac:dyDescent="0.25">
      <c r="A17" s="26" t="s">
        <v>21</v>
      </c>
      <c r="B17" s="87"/>
      <c r="C17" s="94" t="s">
        <v>40</v>
      </c>
      <c r="D17" s="91"/>
      <c r="E17" s="95"/>
      <c r="F17" s="2" t="s">
        <v>17</v>
      </c>
      <c r="G17" s="93"/>
      <c r="H17" s="7"/>
      <c r="I17" s="7"/>
      <c r="J17" s="7"/>
      <c r="K17" s="93"/>
      <c r="L17" s="7"/>
      <c r="M17" s="7"/>
      <c r="N17" s="7"/>
      <c r="O17" s="93"/>
      <c r="P17" s="7"/>
      <c r="Q17" s="7"/>
      <c r="R17" s="7"/>
      <c r="T17" s="107"/>
      <c r="U17" s="108"/>
      <c r="V17" s="109"/>
    </row>
    <row r="18" spans="1:22" s="1" customFormat="1" x14ac:dyDescent="0.25">
      <c r="A18" s="26"/>
      <c r="B18" s="87"/>
      <c r="C18" s="100" t="s">
        <v>58</v>
      </c>
      <c r="D18" s="74" t="s">
        <v>179</v>
      </c>
      <c r="E18" s="129">
        <v>1</v>
      </c>
      <c r="F18" s="5" t="s">
        <v>17</v>
      </c>
      <c r="G18" s="33"/>
      <c r="H18" s="8"/>
      <c r="I18" s="8"/>
      <c r="J18" s="8"/>
      <c r="K18" s="33"/>
      <c r="L18" s="8"/>
      <c r="M18" s="8"/>
      <c r="N18" s="8"/>
      <c r="O18" s="33"/>
      <c r="P18" s="8"/>
      <c r="Q18" s="8"/>
      <c r="R18" s="8"/>
      <c r="T18" s="31"/>
      <c r="U18" s="32"/>
      <c r="V18" s="55"/>
    </row>
    <row r="19" spans="1:22" s="135" customFormat="1" outlineLevel="1" x14ac:dyDescent="0.25">
      <c r="A19" s="179"/>
      <c r="B19" s="180"/>
      <c r="C19" s="181" t="s">
        <v>127</v>
      </c>
      <c r="D19" s="182"/>
      <c r="E19" s="183"/>
      <c r="F19" s="184" t="s">
        <v>3</v>
      </c>
      <c r="G19" s="188"/>
      <c r="H19" s="189"/>
      <c r="I19" s="189"/>
      <c r="J19" s="189"/>
      <c r="K19" s="188"/>
      <c r="L19" s="189"/>
      <c r="M19" s="189"/>
      <c r="N19" s="189"/>
      <c r="O19" s="188"/>
      <c r="P19" s="189"/>
      <c r="Q19" s="189"/>
      <c r="R19" s="189"/>
      <c r="T19" s="185"/>
      <c r="U19" s="186"/>
      <c r="V19" s="187"/>
    </row>
    <row r="20" spans="1:22" outlineLevel="1" x14ac:dyDescent="0.25">
      <c r="A20" s="16"/>
      <c r="B20" s="86"/>
      <c r="C20" s="81" t="s">
        <v>56</v>
      </c>
      <c r="D20" s="74"/>
      <c r="E20" s="77"/>
      <c r="F20" s="4" t="s">
        <v>19</v>
      </c>
      <c r="G20" s="29"/>
      <c r="H20" s="30"/>
      <c r="I20" s="30"/>
      <c r="J20" s="30"/>
      <c r="K20" s="29"/>
      <c r="L20" s="30"/>
      <c r="M20" s="30"/>
      <c r="N20" s="30"/>
      <c r="O20" s="29"/>
      <c r="P20" s="30"/>
      <c r="Q20" s="30"/>
      <c r="R20" s="30"/>
      <c r="T20" s="31"/>
      <c r="U20" s="32"/>
      <c r="V20" s="55"/>
    </row>
    <row r="21" spans="1:22" outlineLevel="1" x14ac:dyDescent="0.25">
      <c r="A21" s="16"/>
      <c r="B21" s="86"/>
      <c r="C21" s="83" t="s">
        <v>176</v>
      </c>
      <c r="D21" s="74" t="s">
        <v>180</v>
      </c>
      <c r="E21" s="78">
        <v>0.02</v>
      </c>
      <c r="F21" s="4" t="s">
        <v>19</v>
      </c>
      <c r="G21" s="63"/>
      <c r="H21" s="58"/>
      <c r="I21" s="58"/>
      <c r="J21" s="58"/>
      <c r="K21" s="63"/>
      <c r="L21" s="58"/>
      <c r="M21" s="58"/>
      <c r="N21" s="58"/>
      <c r="O21" s="63"/>
      <c r="P21" s="58"/>
      <c r="Q21" s="58"/>
      <c r="R21" s="58"/>
      <c r="T21" s="31"/>
      <c r="U21" s="32"/>
      <c r="V21" s="55"/>
    </row>
    <row r="22" spans="1:22" outlineLevel="1" x14ac:dyDescent="0.25">
      <c r="A22" s="16"/>
      <c r="B22" s="86"/>
      <c r="C22" s="83" t="s">
        <v>177</v>
      </c>
      <c r="D22" s="74" t="s">
        <v>181</v>
      </c>
      <c r="E22" s="130">
        <v>0.03</v>
      </c>
      <c r="F22" s="4" t="s">
        <v>20</v>
      </c>
      <c r="G22" s="29"/>
      <c r="H22" s="30"/>
      <c r="I22" s="30"/>
      <c r="J22" s="30"/>
      <c r="K22" s="29"/>
      <c r="L22" s="30"/>
      <c r="M22" s="30"/>
      <c r="N22" s="30"/>
      <c r="O22" s="29"/>
      <c r="P22" s="30"/>
      <c r="Q22" s="30"/>
      <c r="R22" s="30"/>
      <c r="T22" s="31"/>
      <c r="U22" s="32"/>
      <c r="V22" s="55"/>
    </row>
    <row r="23" spans="1:22" outlineLevel="1" x14ac:dyDescent="0.25">
      <c r="A23" s="16"/>
      <c r="B23" s="86"/>
      <c r="C23" s="83" t="s">
        <v>178</v>
      </c>
      <c r="D23" s="74" t="s">
        <v>182</v>
      </c>
      <c r="E23" s="78">
        <v>0.04</v>
      </c>
      <c r="F23" s="57" t="s">
        <v>3</v>
      </c>
      <c r="G23" s="60"/>
      <c r="H23" s="59"/>
      <c r="I23" s="59"/>
      <c r="J23" s="59"/>
      <c r="K23" s="60"/>
      <c r="L23" s="59"/>
      <c r="M23" s="59"/>
      <c r="N23" s="59"/>
      <c r="O23" s="60"/>
      <c r="P23" s="59"/>
      <c r="Q23" s="59"/>
      <c r="R23" s="59"/>
      <c r="T23" s="31"/>
      <c r="U23" s="32"/>
      <c r="V23" s="55"/>
    </row>
    <row r="24" spans="1:22" x14ac:dyDescent="0.25">
      <c r="A24" s="16"/>
      <c r="B24" s="86"/>
      <c r="D24" s="74"/>
      <c r="E24" s="77"/>
      <c r="F24" s="4"/>
      <c r="G24" s="29"/>
      <c r="H24" s="30"/>
      <c r="I24" s="30"/>
      <c r="J24" s="30"/>
      <c r="K24" s="29"/>
      <c r="L24" s="30"/>
      <c r="M24" s="30"/>
      <c r="N24" s="30"/>
      <c r="O24" s="29"/>
      <c r="P24" s="30"/>
      <c r="Q24" s="30"/>
      <c r="R24" s="30"/>
      <c r="T24" s="31"/>
      <c r="U24" s="32"/>
      <c r="V24" s="55"/>
    </row>
  </sheetData>
  <mergeCells count="3">
    <mergeCell ref="G2:J2"/>
    <mergeCell ref="K2:N2"/>
    <mergeCell ref="O2:R2"/>
  </mergeCells>
  <conditionalFormatting sqref="G8:R8">
    <cfRule type="cellIs" dxfId="9" priority="15" operator="equal">
      <formula>0</formula>
    </cfRule>
    <cfRule type="cellIs" dxfId="8" priority="16" operator="notEqual">
      <formula>0</formula>
    </cfRule>
  </conditionalFormatting>
  <dataValidations count="1">
    <dataValidation type="list" allowBlank="1" showInputMessage="1" showErrorMessage="1" sqref="A7:B13 A15:B24">
      <formula1>Categories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T28"/>
  <sheetViews>
    <sheetView showGridLines="0" topLeftCell="A2" zoomScale="115" zoomScaleNormal="115" workbookViewId="0">
      <selection activeCell="Q9" sqref="Q9"/>
    </sheetView>
  </sheetViews>
  <sheetFormatPr defaultColWidth="8.85546875" defaultRowHeight="15" x14ac:dyDescent="0.25"/>
  <cols>
    <col min="1" max="1" width="11.28515625" customWidth="1"/>
    <col min="8" max="8" width="11.7109375" customWidth="1"/>
  </cols>
  <sheetData>
    <row r="1" spans="1:3" ht="20.25" thickBot="1" x14ac:dyDescent="0.35">
      <c r="A1" s="35" t="s">
        <v>26</v>
      </c>
      <c r="B1" s="35"/>
      <c r="C1" s="35"/>
    </row>
    <row r="2" spans="1:3" ht="15.75" thickTop="1" x14ac:dyDescent="0.25"/>
    <row r="18" spans="1:20" ht="20.25" thickBot="1" x14ac:dyDescent="0.35">
      <c r="A18" s="35" t="s">
        <v>124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</row>
    <row r="19" spans="1:20" ht="15.75" thickTop="1" x14ac:dyDescent="0.25"/>
    <row r="20" spans="1:20" ht="15.75" thickBot="1" x14ac:dyDescent="0.3"/>
    <row r="21" spans="1:20" x14ac:dyDescent="0.25">
      <c r="B21" s="158" t="s">
        <v>119</v>
      </c>
      <c r="C21" s="159">
        <v>0</v>
      </c>
      <c r="D21" s="160">
        <v>0</v>
      </c>
    </row>
    <row r="22" spans="1:20" ht="15.75" thickBot="1" x14ac:dyDescent="0.3">
      <c r="B22" s="161" t="s">
        <v>31</v>
      </c>
      <c r="C22" s="162">
        <f>MAX(G22:R22)</f>
        <v>12</v>
      </c>
      <c r="D22" s="163">
        <v>1</v>
      </c>
      <c r="G22" s="156">
        <v>1</v>
      </c>
      <c r="H22" s="156">
        <v>2</v>
      </c>
      <c r="I22" s="156">
        <v>3</v>
      </c>
      <c r="J22" s="156">
        <v>4</v>
      </c>
      <c r="K22" s="156">
        <v>5</v>
      </c>
      <c r="L22" s="156">
        <v>6</v>
      </c>
      <c r="M22" s="156">
        <v>7</v>
      </c>
      <c r="N22" s="156">
        <v>8</v>
      </c>
      <c r="O22" s="156">
        <v>9</v>
      </c>
      <c r="P22" s="156">
        <v>10</v>
      </c>
      <c r="Q22" s="156">
        <v>11</v>
      </c>
      <c r="R22" s="156">
        <v>12</v>
      </c>
    </row>
    <row r="23" spans="1:20" ht="15.75" thickBot="1" x14ac:dyDescent="0.3">
      <c r="G23" s="206" t="s">
        <v>29</v>
      </c>
      <c r="H23" s="207"/>
      <c r="I23" s="207"/>
      <c r="J23" s="208"/>
      <c r="K23" s="209" t="s">
        <v>30</v>
      </c>
      <c r="L23" s="210"/>
      <c r="M23" s="210"/>
      <c r="N23" s="211"/>
      <c r="O23" s="212" t="s">
        <v>33</v>
      </c>
      <c r="P23" s="213"/>
      <c r="Q23" s="213"/>
      <c r="R23" s="220"/>
    </row>
    <row r="24" spans="1:20" ht="15.75" thickBot="1" x14ac:dyDescent="0.3">
      <c r="B24" s="218" t="s">
        <v>120</v>
      </c>
      <c r="C24" s="219"/>
      <c r="F24" s="164" t="s">
        <v>121</v>
      </c>
      <c r="G24" s="13" t="s">
        <v>10</v>
      </c>
      <c r="H24" s="14" t="s">
        <v>11</v>
      </c>
      <c r="I24" s="14" t="s">
        <v>12</v>
      </c>
      <c r="J24" s="14" t="s">
        <v>13</v>
      </c>
      <c r="K24" s="13" t="s">
        <v>10</v>
      </c>
      <c r="L24" s="14" t="s">
        <v>11</v>
      </c>
      <c r="M24" s="14" t="s">
        <v>12</v>
      </c>
      <c r="N24" s="14" t="s">
        <v>13</v>
      </c>
      <c r="O24" s="13" t="s">
        <v>10</v>
      </c>
      <c r="P24" s="14" t="s">
        <v>11</v>
      </c>
      <c r="Q24" s="14" t="s">
        <v>12</v>
      </c>
      <c r="R24" s="155" t="s">
        <v>13</v>
      </c>
    </row>
    <row r="25" spans="1:20" x14ac:dyDescent="0.25">
      <c r="B25" s="165" t="s">
        <v>122</v>
      </c>
      <c r="C25" s="166" t="s">
        <v>123</v>
      </c>
      <c r="E25" s="167" t="s">
        <v>15</v>
      </c>
      <c r="F25" s="168">
        <v>0</v>
      </c>
      <c r="G25" s="169">
        <f>FORECAST(G$22,$D$21:$D$22,$C$21:$C$22)</f>
        <v>8.3333333333333329E-2</v>
      </c>
      <c r="H25" s="169">
        <f t="shared" ref="H25:Q25" si="0">FORECAST(H$22,$D$21:$D$22,$C$21:$C$22)</f>
        <v>0.16666666666666666</v>
      </c>
      <c r="I25" s="169">
        <f t="shared" si="0"/>
        <v>0.25</v>
      </c>
      <c r="J25" s="169">
        <f t="shared" si="0"/>
        <v>0.33333333333333331</v>
      </c>
      <c r="K25" s="169">
        <f t="shared" si="0"/>
        <v>0.41666666666666663</v>
      </c>
      <c r="L25" s="169">
        <f t="shared" si="0"/>
        <v>0.5</v>
      </c>
      <c r="M25" s="169">
        <f t="shared" si="0"/>
        <v>0.58333333333333326</v>
      </c>
      <c r="N25" s="169">
        <f t="shared" si="0"/>
        <v>0.66666666666666663</v>
      </c>
      <c r="O25" s="169">
        <f t="shared" si="0"/>
        <v>0.75</v>
      </c>
      <c r="P25" s="169">
        <f t="shared" si="0"/>
        <v>0.83333333333333326</v>
      </c>
      <c r="Q25" s="169">
        <f t="shared" si="0"/>
        <v>0.91666666666666663</v>
      </c>
      <c r="R25" s="170">
        <f>$D$22</f>
        <v>1</v>
      </c>
    </row>
    <row r="26" spans="1:20" x14ac:dyDescent="0.25">
      <c r="B26" s="171">
        <v>4</v>
      </c>
      <c r="C26" s="172">
        <v>0.15</v>
      </c>
      <c r="E26" s="167" t="s">
        <v>14</v>
      </c>
      <c r="F26" s="173" t="e">
        <f ca="1">Adoption_slow($D$22,$C$22,$C$26,$B$26,F$22)</f>
        <v>#NAME?</v>
      </c>
      <c r="G26" s="173" t="e">
        <f ca="1">Adoption_slow($D$22,$C$22,$C$26,$B$26,G$22)</f>
        <v>#NAME?</v>
      </c>
      <c r="H26" s="173" t="e">
        <f t="shared" ref="H26:R26" ca="1" si="1">Adoption_slow($D$22,$C$22,$C$26,$B$26,H$22)</f>
        <v>#NAME?</v>
      </c>
      <c r="I26" s="173" t="e">
        <f t="shared" ca="1" si="1"/>
        <v>#NAME?</v>
      </c>
      <c r="J26" s="173" t="e">
        <f t="shared" ca="1" si="1"/>
        <v>#NAME?</v>
      </c>
      <c r="K26" s="173" t="e">
        <f t="shared" ca="1" si="1"/>
        <v>#NAME?</v>
      </c>
      <c r="L26" s="173" t="e">
        <f t="shared" ca="1" si="1"/>
        <v>#NAME?</v>
      </c>
      <c r="M26" s="173" t="e">
        <f t="shared" ca="1" si="1"/>
        <v>#NAME?</v>
      </c>
      <c r="N26" s="173" t="e">
        <f t="shared" ca="1" si="1"/>
        <v>#NAME?</v>
      </c>
      <c r="O26" s="173" t="e">
        <f t="shared" ca="1" si="1"/>
        <v>#NAME?</v>
      </c>
      <c r="P26" s="173" t="e">
        <f t="shared" ca="1" si="1"/>
        <v>#NAME?</v>
      </c>
      <c r="Q26" s="173" t="e">
        <f t="shared" ca="1" si="1"/>
        <v>#NAME?</v>
      </c>
      <c r="R26" s="174" t="e">
        <f t="shared" ca="1" si="1"/>
        <v>#NAME?</v>
      </c>
    </row>
    <row r="27" spans="1:20" x14ac:dyDescent="0.25">
      <c r="B27" s="171">
        <v>8</v>
      </c>
      <c r="C27" s="172">
        <v>0.85</v>
      </c>
      <c r="E27" s="167" t="s">
        <v>28</v>
      </c>
      <c r="F27" s="173" t="e">
        <f t="shared" ref="F27:R27" ca="1" si="2">Adoption_fast($D$22,$C$22,$C$27,$B$27,F$22)</f>
        <v>#NAME?</v>
      </c>
      <c r="G27" s="173" t="e">
        <f t="shared" ca="1" si="2"/>
        <v>#NAME?</v>
      </c>
      <c r="H27" s="173" t="e">
        <f t="shared" ca="1" si="2"/>
        <v>#NAME?</v>
      </c>
      <c r="I27" s="173" t="e">
        <f t="shared" ca="1" si="2"/>
        <v>#NAME?</v>
      </c>
      <c r="J27" s="173" t="e">
        <f t="shared" ca="1" si="2"/>
        <v>#NAME?</v>
      </c>
      <c r="K27" s="173" t="e">
        <f t="shared" ca="1" si="2"/>
        <v>#NAME?</v>
      </c>
      <c r="L27" s="173" t="e">
        <f t="shared" ca="1" si="2"/>
        <v>#NAME?</v>
      </c>
      <c r="M27" s="173" t="e">
        <f t="shared" ca="1" si="2"/>
        <v>#NAME?</v>
      </c>
      <c r="N27" s="173" t="e">
        <f t="shared" ca="1" si="2"/>
        <v>#NAME?</v>
      </c>
      <c r="O27" s="173" t="e">
        <f t="shared" ca="1" si="2"/>
        <v>#NAME?</v>
      </c>
      <c r="P27" s="173" t="e">
        <f t="shared" ca="1" si="2"/>
        <v>#NAME?</v>
      </c>
      <c r="Q27" s="173" t="e">
        <f t="shared" ca="1" si="2"/>
        <v>#NAME?</v>
      </c>
      <c r="R27" s="174" t="e">
        <f t="shared" ca="1" si="2"/>
        <v>#NAME?</v>
      </c>
    </row>
    <row r="28" spans="1:20" ht="15.75" thickBot="1" x14ac:dyDescent="0.3">
      <c r="B28" s="175">
        <v>3</v>
      </c>
      <c r="C28" s="176">
        <v>0.03</v>
      </c>
      <c r="E28" s="167" t="s">
        <v>27</v>
      </c>
      <c r="F28" s="157" t="e">
        <f ca="1">Adoption_Scurve($D$22,$C$22,$C$28,$B$28,F$22)</f>
        <v>#NAME?</v>
      </c>
      <c r="G28" s="157" t="e">
        <f ca="1">Adoption_Scurve($D$22,$C$22,$C$28,$B$28,G$22)</f>
        <v>#NAME?</v>
      </c>
      <c r="H28" s="157" t="e">
        <f t="shared" ref="H28:R28" ca="1" si="3">Adoption_Scurve($D$22,$C$22,$C$28,$B$28,H$22)</f>
        <v>#NAME?</v>
      </c>
      <c r="I28" s="157" t="e">
        <f t="shared" ca="1" si="3"/>
        <v>#NAME?</v>
      </c>
      <c r="J28" s="157" t="e">
        <f t="shared" ca="1" si="3"/>
        <v>#NAME?</v>
      </c>
      <c r="K28" s="157" t="e">
        <f t="shared" ca="1" si="3"/>
        <v>#NAME?</v>
      </c>
      <c r="L28" s="157" t="e">
        <f t="shared" ca="1" si="3"/>
        <v>#NAME?</v>
      </c>
      <c r="M28" s="157" t="e">
        <f t="shared" ca="1" si="3"/>
        <v>#NAME?</v>
      </c>
      <c r="N28" s="157" t="e">
        <f t="shared" ca="1" si="3"/>
        <v>#NAME?</v>
      </c>
      <c r="O28" s="157" t="e">
        <f t="shared" ca="1" si="3"/>
        <v>#NAME?</v>
      </c>
      <c r="P28" s="157" t="e">
        <f t="shared" ca="1" si="3"/>
        <v>#NAME?</v>
      </c>
      <c r="Q28" s="157" t="e">
        <f t="shared" ca="1" si="3"/>
        <v>#NAME?</v>
      </c>
      <c r="R28" s="198" t="e">
        <f t="shared" ca="1" si="3"/>
        <v>#NAME?</v>
      </c>
    </row>
  </sheetData>
  <mergeCells count="4">
    <mergeCell ref="G23:J23"/>
    <mergeCell ref="K23:N23"/>
    <mergeCell ref="B24:C24"/>
    <mergeCell ref="O23:R23"/>
  </mergeCells>
  <conditionalFormatting sqref="E25:E28">
    <cfRule type="containsText" dxfId="7" priority="5" operator="containsText" text="Curve">
      <formula>NOT(ISERROR(SEARCH("Curve",E25)))</formula>
    </cfRule>
    <cfRule type="containsText" dxfId="6" priority="6" operator="containsText" text="Fast">
      <formula>NOT(ISERROR(SEARCH("Fast",E25)))</formula>
    </cfRule>
    <cfRule type="containsText" dxfId="5" priority="7" operator="containsText" text="Slow">
      <formula>NOT(ISERROR(SEARCH("Slow",E25)))</formula>
    </cfRule>
    <cfRule type="containsText" dxfId="4" priority="8" operator="containsText" text="Linear">
      <formula>NOT(ISERROR(SEARCH("Linear",E25)))</formula>
    </cfRule>
  </conditionalFormatting>
  <conditionalFormatting sqref="E25:E28">
    <cfRule type="containsText" dxfId="3" priority="1" operator="containsText" text="Curve">
      <formula>NOT(ISERROR(SEARCH("Curve",E25)))</formula>
    </cfRule>
    <cfRule type="containsText" dxfId="2" priority="2" operator="containsText" text="Fast">
      <formula>NOT(ISERROR(SEARCH("Fast",E25)))</formula>
    </cfRule>
    <cfRule type="containsText" dxfId="1" priority="3" operator="containsText" text="Slow">
      <formula>NOT(ISERROR(SEARCH("Slow",E25)))</formula>
    </cfRule>
    <cfRule type="containsText" dxfId="0" priority="4" operator="containsText" text="Linear">
      <formula>NOT(ISERROR(SEARCH("Linear",E25)))</formula>
    </cfRule>
  </conditionalFormatting>
  <pageMargins left="0.7" right="0.7" top="0.75" bottom="0.75" header="0.3" footer="0.3"/>
  <pageSetup paperSize="119"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>
    <tabColor rgb="FFC00000"/>
  </sheetPr>
  <dimension ref="A1:H68"/>
  <sheetViews>
    <sheetView showGridLines="0" zoomScale="80" zoomScaleNormal="80" zoomScalePageLayoutView="80" workbookViewId="0">
      <pane ySplit="2" topLeftCell="A8" activePane="bottomLeft" state="frozen"/>
      <selection pane="bottomLeft" activeCell="A12" sqref="A12"/>
    </sheetView>
  </sheetViews>
  <sheetFormatPr defaultColWidth="8.85546875" defaultRowHeight="15" x14ac:dyDescent="0.25"/>
  <cols>
    <col min="1" max="1" width="87.42578125" customWidth="1"/>
    <col min="2" max="2" width="19.42578125" customWidth="1"/>
    <col min="3" max="3" width="11.42578125" customWidth="1"/>
    <col min="4" max="4" width="7.85546875" customWidth="1"/>
    <col min="5" max="6" width="15.42578125" customWidth="1"/>
    <col min="8" max="8" width="98.42578125" customWidth="1"/>
  </cols>
  <sheetData>
    <row r="1" spans="1:8" ht="15.75" thickBot="1" x14ac:dyDescent="0.3"/>
    <row r="2" spans="1:8" ht="30.75" thickBot="1" x14ac:dyDescent="0.3">
      <c r="A2" s="12" t="s">
        <v>8</v>
      </c>
      <c r="B2" s="67" t="s">
        <v>36</v>
      </c>
      <c r="C2" s="136" t="s">
        <v>35</v>
      </c>
      <c r="D2" s="12" t="s">
        <v>9</v>
      </c>
      <c r="E2" s="151" t="s">
        <v>112</v>
      </c>
      <c r="F2" s="151" t="s">
        <v>113</v>
      </c>
      <c r="G2" s="12"/>
      <c r="H2" s="12" t="s">
        <v>83</v>
      </c>
    </row>
    <row r="3" spans="1:8" x14ac:dyDescent="0.25">
      <c r="A3" s="22" t="s">
        <v>16</v>
      </c>
      <c r="B3" s="71"/>
      <c r="C3" s="134"/>
      <c r="D3" s="22"/>
      <c r="E3" s="23" t="e">
        <f>E16+E50</f>
        <v>#REF!</v>
      </c>
      <c r="F3" s="23" t="e">
        <f>E3*4</f>
        <v>#REF!</v>
      </c>
    </row>
    <row r="4" spans="1:8" x14ac:dyDescent="0.25">
      <c r="A4" s="114"/>
      <c r="B4" s="70"/>
      <c r="C4" s="78"/>
      <c r="D4" s="4"/>
      <c r="E4" s="33"/>
      <c r="F4" s="33"/>
    </row>
    <row r="5" spans="1:8" x14ac:dyDescent="0.25">
      <c r="A5" s="80" t="s">
        <v>79</v>
      </c>
      <c r="B5" s="72"/>
      <c r="C5" s="75"/>
      <c r="D5" s="5" t="s">
        <v>17</v>
      </c>
      <c r="E5" s="33" t="e">
        <f>E6+E7</f>
        <v>#REF!</v>
      </c>
      <c r="F5" s="33" t="e">
        <f>E5*4</f>
        <v>#REF!</v>
      </c>
    </row>
    <row r="6" spans="1:8" x14ac:dyDescent="0.25">
      <c r="A6" s="81" t="s">
        <v>78</v>
      </c>
      <c r="B6" s="70"/>
      <c r="C6" s="75"/>
      <c r="D6" s="4" t="s">
        <v>17</v>
      </c>
      <c r="E6" s="29" t="e">
        <f>E18</f>
        <v>#REF!</v>
      </c>
      <c r="F6" s="29" t="e">
        <f>E6*4</f>
        <v>#REF!</v>
      </c>
    </row>
    <row r="7" spans="1:8" x14ac:dyDescent="0.25">
      <c r="A7" s="81" t="s">
        <v>77</v>
      </c>
      <c r="B7" s="70"/>
      <c r="C7" s="75"/>
      <c r="D7" s="4" t="s">
        <v>17</v>
      </c>
      <c r="E7" s="29" t="e">
        <f>E52</f>
        <v>#REF!</v>
      </c>
      <c r="F7" s="29" t="e">
        <f>E7*4</f>
        <v>#REF!</v>
      </c>
    </row>
    <row r="8" spans="1:8" x14ac:dyDescent="0.25">
      <c r="A8" s="4"/>
      <c r="B8" s="70"/>
      <c r="C8" s="75"/>
      <c r="D8" s="4"/>
      <c r="E8" s="29"/>
      <c r="F8" s="29"/>
    </row>
    <row r="9" spans="1:8" x14ac:dyDescent="0.25">
      <c r="A9" s="80" t="s">
        <v>2</v>
      </c>
      <c r="B9" s="72"/>
      <c r="C9" s="75"/>
      <c r="D9" s="5" t="s">
        <v>17</v>
      </c>
      <c r="E9" s="33" t="e">
        <f>E10</f>
        <v>#REF!</v>
      </c>
      <c r="F9" s="33" t="e">
        <f>E9*4</f>
        <v>#REF!</v>
      </c>
    </row>
    <row r="10" spans="1:8" x14ac:dyDescent="0.25">
      <c r="A10" s="81" t="s">
        <v>97</v>
      </c>
      <c r="B10" s="70"/>
      <c r="C10" s="75"/>
      <c r="D10" s="4" t="s">
        <v>17</v>
      </c>
      <c r="E10" s="98" t="e">
        <f>E30+E63</f>
        <v>#REF!</v>
      </c>
      <c r="F10" s="98" t="e">
        <f>E10*4</f>
        <v>#REF!</v>
      </c>
    </row>
    <row r="11" spans="1:8" x14ac:dyDescent="0.25">
      <c r="A11" s="4"/>
      <c r="B11" s="70"/>
      <c r="C11" s="75"/>
      <c r="D11" s="4"/>
      <c r="E11" s="29"/>
      <c r="F11" s="29"/>
    </row>
    <row r="12" spans="1:8" x14ac:dyDescent="0.25">
      <c r="A12" s="5" t="s">
        <v>18</v>
      </c>
      <c r="B12" s="72"/>
      <c r="C12" s="75"/>
      <c r="D12" s="4"/>
      <c r="E12" s="29"/>
      <c r="F12" s="29"/>
    </row>
    <row r="13" spans="1:8" x14ac:dyDescent="0.25">
      <c r="A13" s="6" t="s">
        <v>114</v>
      </c>
      <c r="B13" s="74" t="s">
        <v>110</v>
      </c>
      <c r="C13" s="78">
        <v>0.5</v>
      </c>
      <c r="D13" s="4" t="s">
        <v>19</v>
      </c>
      <c r="E13" s="64" t="e">
        <f>SUM(#REF!)*$C13</f>
        <v>#REF!</v>
      </c>
      <c r="F13" s="64" t="e">
        <f>E13</f>
        <v>#REF!</v>
      </c>
      <c r="H13" t="s">
        <v>115</v>
      </c>
    </row>
    <row r="14" spans="1:8" x14ac:dyDescent="0.25">
      <c r="A14" s="82" t="s">
        <v>99</v>
      </c>
      <c r="B14" s="74"/>
      <c r="C14" s="78"/>
      <c r="D14" s="4" t="s">
        <v>19</v>
      </c>
      <c r="E14" s="64" t="e">
        <f>E21+E26+E55+E59</f>
        <v>#REF!</v>
      </c>
      <c r="F14" s="64" t="e">
        <f>E14</f>
        <v>#REF!</v>
      </c>
    </row>
    <row r="15" spans="1:8" x14ac:dyDescent="0.25">
      <c r="A15" s="6"/>
      <c r="B15" s="70"/>
      <c r="C15" s="75"/>
      <c r="D15" s="4"/>
      <c r="E15" s="29"/>
      <c r="F15" s="29"/>
    </row>
    <row r="16" spans="1:8" x14ac:dyDescent="0.25">
      <c r="A16" s="34" t="s">
        <v>171</v>
      </c>
      <c r="B16" s="34" t="s">
        <v>174</v>
      </c>
      <c r="C16" s="76"/>
      <c r="D16" s="34" t="s">
        <v>17</v>
      </c>
      <c r="E16" s="96" t="e">
        <f>E18-E30</f>
        <v>#REF!</v>
      </c>
      <c r="F16" s="96" t="e">
        <f>E16*4</f>
        <v>#REF!</v>
      </c>
    </row>
    <row r="17" spans="1:6" x14ac:dyDescent="0.25">
      <c r="A17" s="4"/>
      <c r="B17" s="70"/>
      <c r="C17" s="75"/>
      <c r="D17" s="4"/>
      <c r="E17" s="27"/>
      <c r="F17" s="27"/>
    </row>
    <row r="18" spans="1:6" x14ac:dyDescent="0.25">
      <c r="A18" s="94" t="s">
        <v>40</v>
      </c>
      <c r="B18" s="91"/>
      <c r="C18" s="95"/>
      <c r="D18" s="2" t="s">
        <v>17</v>
      </c>
      <c r="E18" s="93" t="e">
        <f>E19+E24</f>
        <v>#REF!</v>
      </c>
      <c r="F18" s="93" t="e">
        <f>E18*4</f>
        <v>#REF!</v>
      </c>
    </row>
    <row r="19" spans="1:6" x14ac:dyDescent="0.25">
      <c r="A19" s="100" t="s">
        <v>58</v>
      </c>
      <c r="B19" s="72" t="s">
        <v>90</v>
      </c>
      <c r="C19" s="129">
        <v>0.7</v>
      </c>
      <c r="D19" s="5" t="s">
        <v>17</v>
      </c>
      <c r="E19" s="33" t="e">
        <f>E20*$C19</f>
        <v>#REF!</v>
      </c>
      <c r="F19" s="33" t="e">
        <f>E19*4</f>
        <v>#REF!</v>
      </c>
    </row>
    <row r="20" spans="1:6" x14ac:dyDescent="0.25">
      <c r="A20" s="81" t="s">
        <v>56</v>
      </c>
      <c r="B20" s="74"/>
      <c r="C20" s="77"/>
      <c r="D20" s="4" t="s">
        <v>19</v>
      </c>
      <c r="E20" s="29" t="e">
        <f>E21*E22</f>
        <v>#REF!</v>
      </c>
      <c r="F20" s="29" t="e">
        <f>E20*4</f>
        <v>#REF!</v>
      </c>
    </row>
    <row r="21" spans="1:6" x14ac:dyDescent="0.25">
      <c r="A21" s="83" t="s">
        <v>98</v>
      </c>
      <c r="B21" s="74" t="s">
        <v>64</v>
      </c>
      <c r="C21" s="78">
        <v>0.3</v>
      </c>
      <c r="D21" s="4" t="s">
        <v>19</v>
      </c>
      <c r="E21" s="63" t="e">
        <f>E13*$C21*$C23</f>
        <v>#REF!</v>
      </c>
      <c r="F21" s="63" t="e">
        <f>E21*4</f>
        <v>#REF!</v>
      </c>
    </row>
    <row r="22" spans="1:6" x14ac:dyDescent="0.25">
      <c r="A22" s="83" t="s">
        <v>60</v>
      </c>
      <c r="B22" s="74" t="s">
        <v>41</v>
      </c>
      <c r="C22" s="130">
        <v>20</v>
      </c>
      <c r="D22" s="4" t="s">
        <v>20</v>
      </c>
      <c r="E22" s="29">
        <f>$C22*3</f>
        <v>60</v>
      </c>
      <c r="F22" s="29"/>
    </row>
    <row r="23" spans="1:6" x14ac:dyDescent="0.25">
      <c r="A23" s="83" t="s">
        <v>67</v>
      </c>
      <c r="B23" s="74" t="s">
        <v>38</v>
      </c>
      <c r="C23" s="78">
        <v>0.7</v>
      </c>
      <c r="D23" s="57" t="s">
        <v>3</v>
      </c>
      <c r="E23" s="60">
        <f>$C23</f>
        <v>0.7</v>
      </c>
      <c r="F23" s="60"/>
    </row>
    <row r="24" spans="1:6" x14ac:dyDescent="0.25">
      <c r="A24" s="100" t="s">
        <v>59</v>
      </c>
      <c r="B24" s="72" t="s">
        <v>90</v>
      </c>
      <c r="C24" s="129">
        <v>0.8</v>
      </c>
      <c r="D24" s="5" t="s">
        <v>17</v>
      </c>
      <c r="E24" s="33" t="e">
        <f>E25*$C24</f>
        <v>#REF!</v>
      </c>
      <c r="F24" s="33" t="e">
        <f>E24*4</f>
        <v>#REF!</v>
      </c>
    </row>
    <row r="25" spans="1:6" x14ac:dyDescent="0.25">
      <c r="A25" s="81" t="s">
        <v>57</v>
      </c>
      <c r="B25" s="74"/>
      <c r="C25" s="77"/>
      <c r="D25" s="4" t="s">
        <v>19</v>
      </c>
      <c r="E25" s="29" t="e">
        <f>E26*E27</f>
        <v>#REF!</v>
      </c>
      <c r="F25" s="29" t="e">
        <f>E25*4</f>
        <v>#REF!</v>
      </c>
    </row>
    <row r="26" spans="1:6" x14ac:dyDescent="0.25">
      <c r="A26" s="83" t="s">
        <v>98</v>
      </c>
      <c r="B26" s="74" t="s">
        <v>64</v>
      </c>
      <c r="C26" s="99">
        <f>C21</f>
        <v>0.3</v>
      </c>
      <c r="D26" s="4" t="s">
        <v>19</v>
      </c>
      <c r="E26" s="63" t="e">
        <f>E13*$C26*$C28</f>
        <v>#REF!</v>
      </c>
      <c r="F26" s="63"/>
    </row>
    <row r="27" spans="1:6" x14ac:dyDescent="0.25">
      <c r="A27" s="83" t="s">
        <v>61</v>
      </c>
      <c r="B27" s="74" t="s">
        <v>41</v>
      </c>
      <c r="C27" s="112">
        <f>C22</f>
        <v>20</v>
      </c>
      <c r="D27" s="4" t="s">
        <v>20</v>
      </c>
      <c r="E27" s="29">
        <f>$C27*3</f>
        <v>60</v>
      </c>
      <c r="F27" s="29"/>
    </row>
    <row r="28" spans="1:6" x14ac:dyDescent="0.25">
      <c r="A28" s="83" t="s">
        <v>68</v>
      </c>
      <c r="B28" s="74" t="s">
        <v>38</v>
      </c>
      <c r="C28" s="99">
        <f>1-C23</f>
        <v>0.30000000000000004</v>
      </c>
      <c r="D28" s="57" t="s">
        <v>3</v>
      </c>
      <c r="E28" s="60">
        <f>$C28</f>
        <v>0.30000000000000004</v>
      </c>
      <c r="F28" s="60"/>
    </row>
    <row r="29" spans="1:6" x14ac:dyDescent="0.25">
      <c r="B29" s="74"/>
      <c r="C29" s="77"/>
      <c r="D29" s="4"/>
      <c r="E29" s="29"/>
      <c r="F29" s="29"/>
    </row>
    <row r="30" spans="1:6" x14ac:dyDescent="0.25">
      <c r="A30" s="90" t="s">
        <v>2</v>
      </c>
      <c r="B30" s="91"/>
      <c r="C30" s="92"/>
      <c r="D30" s="2"/>
      <c r="E30" s="93" t="e">
        <f>E31+E35+E39+E46</f>
        <v>#REF!</v>
      </c>
      <c r="F30" s="93" t="e">
        <f>E30*4</f>
        <v>#REF!</v>
      </c>
    </row>
    <row r="31" spans="1:6" x14ac:dyDescent="0.25">
      <c r="A31" s="88" t="s">
        <v>42</v>
      </c>
      <c r="B31" s="89"/>
      <c r="C31" s="77"/>
      <c r="D31" s="5" t="s">
        <v>17</v>
      </c>
      <c r="E31" s="33" t="e">
        <f>E32*E33</f>
        <v>#REF!</v>
      </c>
      <c r="F31" s="33" t="e">
        <f>E31*4</f>
        <v>#REF!</v>
      </c>
    </row>
    <row r="32" spans="1:6" x14ac:dyDescent="0.25">
      <c r="A32" s="83" t="s">
        <v>43</v>
      </c>
      <c r="B32" s="74"/>
      <c r="C32" s="77"/>
      <c r="D32" s="57" t="s">
        <v>19</v>
      </c>
      <c r="E32" s="29" t="e">
        <f>E20</f>
        <v>#REF!</v>
      </c>
      <c r="F32" s="29" t="e">
        <f>E32*4</f>
        <v>#REF!</v>
      </c>
    </row>
    <row r="33" spans="1:6" x14ac:dyDescent="0.25">
      <c r="A33" s="83" t="s">
        <v>44</v>
      </c>
      <c r="B33" s="70" t="s">
        <v>39</v>
      </c>
      <c r="C33" s="110">
        <v>0.38571428571428573</v>
      </c>
      <c r="D33" s="4" t="s">
        <v>37</v>
      </c>
      <c r="E33" s="27">
        <f>$C33</f>
        <v>0.38571428571428573</v>
      </c>
      <c r="F33" s="27"/>
    </row>
    <row r="34" spans="1:6" x14ac:dyDescent="0.25">
      <c r="A34" s="83"/>
      <c r="B34" s="70"/>
      <c r="C34" s="77"/>
      <c r="D34" s="4"/>
      <c r="E34" s="27"/>
      <c r="F34" s="27"/>
    </row>
    <row r="35" spans="1:6" x14ac:dyDescent="0.25">
      <c r="A35" s="88" t="s">
        <v>62</v>
      </c>
      <c r="B35" s="89"/>
      <c r="C35" s="77"/>
      <c r="D35" s="5" t="s">
        <v>17</v>
      </c>
      <c r="E35" s="33" t="e">
        <f>E36*E37</f>
        <v>#REF!</v>
      </c>
      <c r="F35" s="33" t="e">
        <f>E35*4</f>
        <v>#REF!</v>
      </c>
    </row>
    <row r="36" spans="1:6" x14ac:dyDescent="0.25">
      <c r="A36" s="83" t="s">
        <v>63</v>
      </c>
      <c r="B36" s="74"/>
      <c r="C36" s="77"/>
      <c r="D36" s="57" t="s">
        <v>19</v>
      </c>
      <c r="E36" s="29" t="e">
        <f>E25</f>
        <v>#REF!</v>
      </c>
      <c r="F36" s="29" t="e">
        <f>E36*4</f>
        <v>#REF!</v>
      </c>
    </row>
    <row r="37" spans="1:6" x14ac:dyDescent="0.25">
      <c r="A37" s="83" t="s">
        <v>44</v>
      </c>
      <c r="B37" s="70" t="s">
        <v>39</v>
      </c>
      <c r="C37" s="110">
        <v>0.10714285714285714</v>
      </c>
      <c r="D37" s="4" t="s">
        <v>37</v>
      </c>
      <c r="E37" s="27">
        <f>$C37</f>
        <v>0.10714285714285714</v>
      </c>
      <c r="F37" s="27"/>
    </row>
    <row r="38" spans="1:6" x14ac:dyDescent="0.25">
      <c r="A38" s="83"/>
      <c r="B38" s="70"/>
      <c r="C38" s="77"/>
      <c r="D38" s="4"/>
      <c r="E38" s="27"/>
      <c r="F38" s="27"/>
    </row>
    <row r="39" spans="1:6" x14ac:dyDescent="0.25">
      <c r="A39" s="88" t="s">
        <v>45</v>
      </c>
      <c r="B39" s="89"/>
      <c r="C39" s="77"/>
      <c r="D39" s="5" t="s">
        <v>17</v>
      </c>
      <c r="E39" s="33" t="e">
        <f>E41+E43+#REF!+#REF!+#REF!+#REF!</f>
        <v>#REF!</v>
      </c>
      <c r="F39" s="33" t="e">
        <f t="shared" ref="F39:F44" si="0">E39*4</f>
        <v>#REF!</v>
      </c>
    </row>
    <row r="40" spans="1:6" x14ac:dyDescent="0.25">
      <c r="A40" s="84" t="s">
        <v>50</v>
      </c>
      <c r="B40" s="74" t="s">
        <v>111</v>
      </c>
      <c r="C40" s="78">
        <v>0.1</v>
      </c>
      <c r="D40" s="57" t="s">
        <v>19</v>
      </c>
      <c r="E40" s="63" t="e">
        <f>E13*$C40</f>
        <v>#REF!</v>
      </c>
      <c r="F40" s="63" t="e">
        <f t="shared" si="0"/>
        <v>#REF!</v>
      </c>
    </row>
    <row r="41" spans="1:6" x14ac:dyDescent="0.25">
      <c r="A41" s="83" t="s">
        <v>48</v>
      </c>
      <c r="B41" s="74" t="s">
        <v>47</v>
      </c>
      <c r="C41" s="110">
        <v>8.5714285714285719E-3</v>
      </c>
      <c r="D41" s="57" t="s">
        <v>17</v>
      </c>
      <c r="E41" s="29" t="e">
        <f>E40*$C41</f>
        <v>#REF!</v>
      </c>
      <c r="F41" s="29" t="e">
        <f t="shared" si="0"/>
        <v>#REF!</v>
      </c>
    </row>
    <row r="42" spans="1:6" x14ac:dyDescent="0.25">
      <c r="A42" s="84" t="s">
        <v>51</v>
      </c>
      <c r="B42" s="74"/>
      <c r="C42" s="77"/>
      <c r="D42" s="57" t="s">
        <v>19</v>
      </c>
      <c r="E42" s="63" t="e">
        <f>E40</f>
        <v>#REF!</v>
      </c>
      <c r="F42" s="63" t="e">
        <f t="shared" si="0"/>
        <v>#REF!</v>
      </c>
    </row>
    <row r="43" spans="1:6" x14ac:dyDescent="0.25">
      <c r="A43" s="83" t="s">
        <v>52</v>
      </c>
      <c r="B43" s="74" t="s">
        <v>47</v>
      </c>
      <c r="C43" s="110">
        <v>3.7142857142857144E-2</v>
      </c>
      <c r="D43" s="57" t="s">
        <v>17</v>
      </c>
      <c r="E43" s="29" t="e">
        <f>E42*$C43</f>
        <v>#REF!</v>
      </c>
      <c r="F43" s="29" t="e">
        <f t="shared" si="0"/>
        <v>#REF!</v>
      </c>
    </row>
    <row r="44" spans="1:6" x14ac:dyDescent="0.25">
      <c r="A44" s="84" t="s">
        <v>55</v>
      </c>
      <c r="B44" s="74" t="s">
        <v>49</v>
      </c>
      <c r="C44" s="130">
        <v>6</v>
      </c>
      <c r="D44" s="57" t="s">
        <v>19</v>
      </c>
      <c r="E44" s="29" t="e">
        <f>(E20+E25)/$C44</f>
        <v>#REF!</v>
      </c>
      <c r="F44" s="29" t="e">
        <f t="shared" si="0"/>
        <v>#REF!</v>
      </c>
    </row>
    <row r="45" spans="1:6" x14ac:dyDescent="0.25">
      <c r="B45" s="74"/>
      <c r="C45" s="74"/>
      <c r="D45" s="4"/>
      <c r="E45" s="29"/>
      <c r="F45" s="29"/>
    </row>
    <row r="46" spans="1:6" x14ac:dyDescent="0.25">
      <c r="A46" s="88" t="s">
        <v>53</v>
      </c>
      <c r="B46" s="89"/>
      <c r="C46" s="74"/>
      <c r="D46" s="5" t="s">
        <v>17</v>
      </c>
      <c r="E46" s="33" t="e">
        <f>E48</f>
        <v>#REF!</v>
      </c>
      <c r="F46" s="33" t="e">
        <f>E46*4</f>
        <v>#REF!</v>
      </c>
    </row>
    <row r="47" spans="1:6" x14ac:dyDescent="0.25">
      <c r="A47" s="84" t="s">
        <v>54</v>
      </c>
      <c r="B47" s="74" t="s">
        <v>49</v>
      </c>
      <c r="C47" s="74" t="e">
        <f>#REF!</f>
        <v>#REF!</v>
      </c>
      <c r="D47" s="57" t="s">
        <v>19</v>
      </c>
      <c r="E47" s="29" t="e">
        <f>(E32+E36)/$C47</f>
        <v>#REF!</v>
      </c>
      <c r="F47" s="29" t="e">
        <f>E47*4</f>
        <v>#REF!</v>
      </c>
    </row>
    <row r="48" spans="1:6" x14ac:dyDescent="0.25">
      <c r="A48" s="83" t="s">
        <v>91</v>
      </c>
      <c r="B48" s="74" t="s">
        <v>47</v>
      </c>
      <c r="C48" s="110">
        <v>1.3142857142857143</v>
      </c>
      <c r="D48" s="57" t="s">
        <v>17</v>
      </c>
      <c r="E48" s="29" t="e">
        <f>E47*$C48</f>
        <v>#REF!</v>
      </c>
      <c r="F48" s="29" t="e">
        <f>E48*4</f>
        <v>#REF!</v>
      </c>
    </row>
    <row r="49" spans="1:6" x14ac:dyDescent="0.25">
      <c r="B49" s="74"/>
      <c r="C49" s="77"/>
      <c r="D49" s="4"/>
      <c r="E49" s="29"/>
      <c r="F49" s="29"/>
    </row>
    <row r="50" spans="1:6" x14ac:dyDescent="0.25">
      <c r="A50" s="101" t="s">
        <v>65</v>
      </c>
      <c r="B50" s="102"/>
      <c r="C50" s="103"/>
      <c r="D50" s="101" t="s">
        <v>17</v>
      </c>
      <c r="E50" s="104" t="e">
        <f>E52-E63</f>
        <v>#REF!</v>
      </c>
      <c r="F50" s="104" t="e">
        <f>E50*4</f>
        <v>#REF!</v>
      </c>
    </row>
    <row r="51" spans="1:6" x14ac:dyDescent="0.25">
      <c r="A51" s="4"/>
      <c r="B51" s="70"/>
      <c r="C51" s="75"/>
      <c r="D51" s="4"/>
      <c r="E51" s="27"/>
      <c r="F51" s="27"/>
    </row>
    <row r="52" spans="1:6" x14ac:dyDescent="0.25">
      <c r="A52" s="94" t="s">
        <v>40</v>
      </c>
      <c r="B52" s="91"/>
      <c r="C52" s="95"/>
      <c r="D52" s="2" t="s">
        <v>17</v>
      </c>
      <c r="E52" s="93" t="e">
        <f>E53+E57</f>
        <v>#REF!</v>
      </c>
      <c r="F52" s="93" t="e">
        <f t="shared" ref="F52:F61" si="1">E52*4</f>
        <v>#REF!</v>
      </c>
    </row>
    <row r="53" spans="1:6" x14ac:dyDescent="0.25">
      <c r="A53" s="100" t="s">
        <v>70</v>
      </c>
      <c r="B53" s="72" t="s">
        <v>90</v>
      </c>
      <c r="C53" s="129">
        <v>0.2</v>
      </c>
      <c r="D53" s="5" t="s">
        <v>17</v>
      </c>
      <c r="E53" s="33" t="e">
        <f>E54*$C53</f>
        <v>#REF!</v>
      </c>
      <c r="F53" s="33" t="e">
        <f t="shared" si="1"/>
        <v>#REF!</v>
      </c>
    </row>
    <row r="54" spans="1:6" x14ac:dyDescent="0.25">
      <c r="A54" s="81" t="s">
        <v>66</v>
      </c>
      <c r="B54" s="74" t="s">
        <v>93</v>
      </c>
      <c r="C54" s="78">
        <v>0.5</v>
      </c>
      <c r="D54" s="4" t="s">
        <v>19</v>
      </c>
      <c r="E54" s="29" t="e">
        <f>$C54*E56</f>
        <v>#REF!</v>
      </c>
      <c r="F54" s="29" t="e">
        <f t="shared" si="1"/>
        <v>#REF!</v>
      </c>
    </row>
    <row r="55" spans="1:6" x14ac:dyDescent="0.25">
      <c r="A55" s="83" t="s">
        <v>98</v>
      </c>
      <c r="B55" s="74" t="s">
        <v>64</v>
      </c>
      <c r="C55" s="78">
        <v>0.1</v>
      </c>
      <c r="D55" s="4" t="s">
        <v>19</v>
      </c>
      <c r="E55" s="63" t="e">
        <f>E13*$C55</f>
        <v>#REF!</v>
      </c>
      <c r="F55" s="63" t="e">
        <f>E55</f>
        <v>#REF!</v>
      </c>
    </row>
    <row r="56" spans="1:6" x14ac:dyDescent="0.25">
      <c r="A56" s="83" t="s">
        <v>75</v>
      </c>
      <c r="B56" s="74" t="s">
        <v>69</v>
      </c>
      <c r="C56" s="130">
        <v>4</v>
      </c>
      <c r="D56" s="4" t="s">
        <v>19</v>
      </c>
      <c r="E56" s="29" t="e">
        <f>E55*$C56*3</f>
        <v>#REF!</v>
      </c>
      <c r="F56" s="29" t="e">
        <f t="shared" si="1"/>
        <v>#REF!</v>
      </c>
    </row>
    <row r="57" spans="1:6" x14ac:dyDescent="0.25">
      <c r="A57" s="100" t="s">
        <v>71</v>
      </c>
      <c r="B57" s="72" t="s">
        <v>90</v>
      </c>
      <c r="C57" s="129">
        <v>0.2</v>
      </c>
      <c r="D57" s="5" t="s">
        <v>17</v>
      </c>
      <c r="E57" s="33" t="e">
        <f>E58*$C57</f>
        <v>#REF!</v>
      </c>
      <c r="F57" s="33" t="e">
        <f t="shared" si="1"/>
        <v>#REF!</v>
      </c>
    </row>
    <row r="58" spans="1:6" x14ac:dyDescent="0.25">
      <c r="A58" s="81" t="s">
        <v>66</v>
      </c>
      <c r="B58" s="74" t="s">
        <v>93</v>
      </c>
      <c r="C58" s="78">
        <v>1</v>
      </c>
      <c r="D58" s="4" t="s">
        <v>19</v>
      </c>
      <c r="E58" s="29" t="e">
        <f>$C58*E61</f>
        <v>#REF!</v>
      </c>
      <c r="F58" s="29" t="e">
        <f t="shared" si="1"/>
        <v>#REF!</v>
      </c>
    </row>
    <row r="59" spans="1:6" x14ac:dyDescent="0.25">
      <c r="A59" s="83" t="s">
        <v>98</v>
      </c>
      <c r="B59" s="74" t="s">
        <v>64</v>
      </c>
      <c r="C59" s="78">
        <v>0.05</v>
      </c>
      <c r="D59" s="4" t="s">
        <v>19</v>
      </c>
      <c r="E59" s="63" t="e">
        <f>E13*$C59</f>
        <v>#REF!</v>
      </c>
      <c r="F59" s="63" t="e">
        <f>E59</f>
        <v>#REF!</v>
      </c>
    </row>
    <row r="60" spans="1:6" x14ac:dyDescent="0.25">
      <c r="A60" s="83" t="s">
        <v>72</v>
      </c>
      <c r="B60" s="74" t="s">
        <v>69</v>
      </c>
      <c r="C60" s="130">
        <v>10</v>
      </c>
      <c r="D60" s="4" t="s">
        <v>19</v>
      </c>
      <c r="E60" s="29" t="e">
        <f>E59*$C60*3</f>
        <v>#REF!</v>
      </c>
      <c r="F60" s="29" t="e">
        <f t="shared" si="1"/>
        <v>#REF!</v>
      </c>
    </row>
    <row r="61" spans="1:6" x14ac:dyDescent="0.25">
      <c r="A61" s="83" t="s">
        <v>73</v>
      </c>
      <c r="B61" s="74" t="s">
        <v>74</v>
      </c>
      <c r="C61" s="130">
        <v>3</v>
      </c>
      <c r="D61" s="4" t="s">
        <v>19</v>
      </c>
      <c r="E61" s="29" t="e">
        <f>E60*$C61</f>
        <v>#REF!</v>
      </c>
      <c r="F61" s="29" t="e">
        <f t="shared" si="1"/>
        <v>#REF!</v>
      </c>
    </row>
    <row r="62" spans="1:6" x14ac:dyDescent="0.25">
      <c r="B62" s="74"/>
      <c r="C62" s="77"/>
      <c r="D62" s="4"/>
      <c r="E62" s="29"/>
      <c r="F62" s="29"/>
    </row>
    <row r="63" spans="1:6" x14ac:dyDescent="0.25">
      <c r="A63" s="90" t="s">
        <v>2</v>
      </c>
      <c r="B63" s="91"/>
      <c r="C63" s="92"/>
      <c r="D63" s="2"/>
      <c r="E63" s="93" t="e">
        <f>E64</f>
        <v>#REF!</v>
      </c>
      <c r="F63" s="93" t="e">
        <f t="shared" ref="F63:F68" si="2">E63*4</f>
        <v>#REF!</v>
      </c>
    </row>
    <row r="64" spans="1:6" x14ac:dyDescent="0.25">
      <c r="A64" s="88" t="s">
        <v>76</v>
      </c>
      <c r="B64" s="89"/>
      <c r="C64" s="77"/>
      <c r="D64" s="5"/>
      <c r="E64" s="33" t="e">
        <f>E66+E68</f>
        <v>#REF!</v>
      </c>
      <c r="F64" s="33" t="e">
        <f t="shared" si="2"/>
        <v>#REF!</v>
      </c>
    </row>
    <row r="65" spans="1:6" x14ac:dyDescent="0.25">
      <c r="A65" s="84" t="s">
        <v>4</v>
      </c>
      <c r="B65" s="74"/>
      <c r="C65" s="77"/>
      <c r="D65" s="57" t="s">
        <v>19</v>
      </c>
      <c r="E65" s="63" t="e">
        <f>E61+E56</f>
        <v>#REF!</v>
      </c>
      <c r="F65" s="63" t="e">
        <f t="shared" si="2"/>
        <v>#REF!</v>
      </c>
    </row>
    <row r="66" spans="1:6" x14ac:dyDescent="0.25">
      <c r="A66" s="83" t="s">
        <v>48</v>
      </c>
      <c r="B66" s="74" t="s">
        <v>47</v>
      </c>
      <c r="C66" s="111" t="e">
        <f>#REF!</f>
        <v>#REF!</v>
      </c>
      <c r="D66" s="57" t="s">
        <v>17</v>
      </c>
      <c r="E66" s="29" t="e">
        <f>E65*$C66</f>
        <v>#REF!</v>
      </c>
      <c r="F66" s="29" t="e">
        <f t="shared" si="2"/>
        <v>#REF!</v>
      </c>
    </row>
    <row r="67" spans="1:6" x14ac:dyDescent="0.25">
      <c r="A67" s="84" t="s">
        <v>5</v>
      </c>
      <c r="B67" s="74"/>
      <c r="C67" s="77"/>
      <c r="D67" s="57" t="s">
        <v>19</v>
      </c>
      <c r="E67" s="63" t="e">
        <f>E60</f>
        <v>#REF!</v>
      </c>
      <c r="F67" s="63" t="e">
        <f t="shared" si="2"/>
        <v>#REF!</v>
      </c>
    </row>
    <row r="68" spans="1:6" x14ac:dyDescent="0.25">
      <c r="A68" s="83" t="s">
        <v>52</v>
      </c>
      <c r="B68" s="74" t="s">
        <v>46</v>
      </c>
      <c r="C68" s="111" t="e">
        <f>#REF!</f>
        <v>#REF!</v>
      </c>
      <c r="D68" s="57" t="s">
        <v>17</v>
      </c>
      <c r="E68" s="29" t="e">
        <f>E67*$C68</f>
        <v>#REF!</v>
      </c>
      <c r="F68" s="29" t="e">
        <f t="shared" si="2"/>
        <v>#REF!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Unhide_tab">
                <anchor moveWithCells="1" sizeWithCells="1">
                  <from>
                    <xdr:col>0</xdr:col>
                    <xdr:colOff>1476375</xdr:colOff>
                    <xdr:row>1</xdr:row>
                    <xdr:rowOff>104775</xdr:rowOff>
                  </from>
                  <to>
                    <xdr:col>0</xdr:col>
                    <xdr:colOff>2524125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theme="7"/>
  </sheetPr>
  <dimension ref="B2:E916"/>
  <sheetViews>
    <sheetView showGridLines="0" workbookViewId="0">
      <selection activeCell="F8" sqref="F8"/>
    </sheetView>
  </sheetViews>
  <sheetFormatPr defaultColWidth="8.85546875" defaultRowHeight="15" x14ac:dyDescent="0.25"/>
  <cols>
    <col min="1" max="1" width="5.140625" customWidth="1"/>
    <col min="2" max="2" width="19.7109375" customWidth="1"/>
    <col min="3" max="3" width="6.5703125" customWidth="1"/>
    <col min="4" max="4" width="17.42578125" style="21" bestFit="1" customWidth="1"/>
    <col min="5" max="5" width="13" customWidth="1"/>
  </cols>
  <sheetData>
    <row r="2" spans="2:5" x14ac:dyDescent="0.25">
      <c r="B2" s="2" t="s">
        <v>6</v>
      </c>
      <c r="D2" s="7" t="s">
        <v>184</v>
      </c>
      <c r="E2" s="2" t="s">
        <v>185</v>
      </c>
    </row>
    <row r="3" spans="2:5" x14ac:dyDescent="0.25">
      <c r="B3" s="9" t="s">
        <v>21</v>
      </c>
      <c r="D3" s="199">
        <v>0</v>
      </c>
      <c r="E3" s="205" t="s">
        <v>186</v>
      </c>
    </row>
    <row r="4" spans="2:5" x14ac:dyDescent="0.25">
      <c r="B4" s="9" t="s">
        <v>0</v>
      </c>
      <c r="D4" s="199">
        <v>1</v>
      </c>
      <c r="E4" s="205" t="s">
        <v>187</v>
      </c>
    </row>
    <row r="5" spans="2:5" x14ac:dyDescent="0.25">
      <c r="B5" s="9" t="s">
        <v>9</v>
      </c>
      <c r="D5" s="199">
        <v>2</v>
      </c>
      <c r="E5" s="205" t="s">
        <v>188</v>
      </c>
    </row>
    <row r="6" spans="2:5" x14ac:dyDescent="0.25">
      <c r="B6" s="9" t="s">
        <v>183</v>
      </c>
      <c r="D6" s="199">
        <v>3</v>
      </c>
      <c r="E6" s="205" t="s">
        <v>189</v>
      </c>
    </row>
    <row r="7" spans="2:5" x14ac:dyDescent="0.25">
      <c r="B7" s="9"/>
      <c r="D7" s="199">
        <v>4</v>
      </c>
      <c r="E7" s="205" t="s">
        <v>190</v>
      </c>
    </row>
    <row r="8" spans="2:5" x14ac:dyDescent="0.25">
      <c r="B8" s="9"/>
      <c r="D8" s="199">
        <v>5</v>
      </c>
      <c r="E8" s="205" t="s">
        <v>191</v>
      </c>
    </row>
    <row r="9" spans="2:5" x14ac:dyDescent="0.25">
      <c r="B9" s="9"/>
      <c r="D9" s="199">
        <v>6</v>
      </c>
      <c r="E9" s="205" t="s">
        <v>192</v>
      </c>
    </row>
    <row r="10" spans="2:5" x14ac:dyDescent="0.25">
      <c r="B10" s="9"/>
      <c r="D10" s="199">
        <v>7</v>
      </c>
      <c r="E10" s="205" t="s">
        <v>193</v>
      </c>
    </row>
    <row r="11" spans="2:5" x14ac:dyDescent="0.25">
      <c r="B11" s="9"/>
      <c r="D11" s="199">
        <v>8</v>
      </c>
      <c r="E11" s="205" t="s">
        <v>194</v>
      </c>
    </row>
    <row r="12" spans="2:5" x14ac:dyDescent="0.25">
      <c r="B12" s="9"/>
      <c r="D12" s="199"/>
      <c r="E12" s="9"/>
    </row>
    <row r="13" spans="2:5" x14ac:dyDescent="0.25">
      <c r="B13" s="9"/>
      <c r="D13" s="199"/>
      <c r="E13" s="9"/>
    </row>
    <row r="14" spans="2:5" x14ac:dyDescent="0.25">
      <c r="B14" s="9"/>
      <c r="D14" s="199"/>
      <c r="E14" s="9"/>
    </row>
    <row r="15" spans="2:5" x14ac:dyDescent="0.25">
      <c r="B15" s="9"/>
      <c r="D15" s="199"/>
      <c r="E15" s="9"/>
    </row>
    <row r="16" spans="2:5" x14ac:dyDescent="0.25">
      <c r="B16" s="9"/>
      <c r="D16" s="199"/>
      <c r="E16" s="9"/>
    </row>
    <row r="17" spans="2:5" x14ac:dyDescent="0.25">
      <c r="B17" s="9"/>
      <c r="D17" s="199"/>
      <c r="E17" s="9"/>
    </row>
    <row r="18" spans="2:5" x14ac:dyDescent="0.25">
      <c r="B18" s="9"/>
      <c r="D18" s="199"/>
      <c r="E18" s="9"/>
    </row>
    <row r="19" spans="2:5" x14ac:dyDescent="0.25">
      <c r="B19" s="9"/>
      <c r="D19" s="199"/>
      <c r="E19" s="9"/>
    </row>
    <row r="20" spans="2:5" x14ac:dyDescent="0.25">
      <c r="B20" s="9"/>
      <c r="D20" s="199"/>
      <c r="E20" s="9"/>
    </row>
    <row r="21" spans="2:5" x14ac:dyDescent="0.25">
      <c r="B21" s="9"/>
      <c r="D21" s="199"/>
      <c r="E21" s="9"/>
    </row>
    <row r="22" spans="2:5" x14ac:dyDescent="0.25">
      <c r="B22" s="9"/>
      <c r="D22" s="199"/>
      <c r="E22" s="9"/>
    </row>
    <row r="23" spans="2:5" x14ac:dyDescent="0.25">
      <c r="B23" s="9"/>
      <c r="D23" s="199"/>
      <c r="E23" s="9"/>
    </row>
    <row r="24" spans="2:5" x14ac:dyDescent="0.25">
      <c r="B24" s="9"/>
      <c r="D24" s="199"/>
      <c r="E24" s="9"/>
    </row>
    <row r="25" spans="2:5" x14ac:dyDescent="0.25">
      <c r="B25" s="9"/>
      <c r="D25" s="199"/>
      <c r="E25" s="9"/>
    </row>
    <row r="26" spans="2:5" x14ac:dyDescent="0.25">
      <c r="B26" s="9"/>
      <c r="D26" s="199"/>
      <c r="E26" s="9"/>
    </row>
    <row r="27" spans="2:5" x14ac:dyDescent="0.25">
      <c r="B27" s="9"/>
      <c r="D27" s="199"/>
      <c r="E27" s="9"/>
    </row>
    <row r="28" spans="2:5" x14ac:dyDescent="0.25">
      <c r="B28" s="9"/>
      <c r="D28" s="199"/>
      <c r="E28" s="9"/>
    </row>
    <row r="29" spans="2:5" x14ac:dyDescent="0.25">
      <c r="D29" s="199"/>
      <c r="E29" s="9"/>
    </row>
    <row r="30" spans="2:5" x14ac:dyDescent="0.25">
      <c r="D30" s="199"/>
      <c r="E30" s="9"/>
    </row>
    <row r="31" spans="2:5" x14ac:dyDescent="0.25">
      <c r="D31" s="199"/>
      <c r="E31" s="9"/>
    </row>
    <row r="32" spans="2:5" x14ac:dyDescent="0.25">
      <c r="D32" s="199"/>
      <c r="E32" s="9"/>
    </row>
    <row r="33" spans="4:5" x14ac:dyDescent="0.25">
      <c r="D33" s="199"/>
      <c r="E33" s="9"/>
    </row>
    <row r="34" spans="4:5" x14ac:dyDescent="0.25">
      <c r="D34" s="199"/>
      <c r="E34" s="9"/>
    </row>
    <row r="35" spans="4:5" x14ac:dyDescent="0.25">
      <c r="D35" s="199"/>
      <c r="E35" s="9"/>
    </row>
    <row r="36" spans="4:5" x14ac:dyDescent="0.25">
      <c r="D36" s="199"/>
      <c r="E36" s="9"/>
    </row>
    <row r="37" spans="4:5" x14ac:dyDescent="0.25">
      <c r="D37" s="199"/>
      <c r="E37" s="9"/>
    </row>
    <row r="38" spans="4:5" x14ac:dyDescent="0.25">
      <c r="D38" s="199"/>
      <c r="E38" s="9"/>
    </row>
    <row r="39" spans="4:5" x14ac:dyDescent="0.25">
      <c r="D39" s="199"/>
      <c r="E39" s="9"/>
    </row>
    <row r="40" spans="4:5" x14ac:dyDescent="0.25">
      <c r="D40" s="199"/>
      <c r="E40" s="9"/>
    </row>
    <row r="41" spans="4:5" x14ac:dyDescent="0.25">
      <c r="D41" s="199"/>
      <c r="E41" s="9"/>
    </row>
    <row r="42" spans="4:5" x14ac:dyDescent="0.25">
      <c r="D42" s="199"/>
      <c r="E42" s="9"/>
    </row>
    <row r="43" spans="4:5" x14ac:dyDescent="0.25">
      <c r="D43" s="199"/>
      <c r="E43" s="9"/>
    </row>
    <row r="44" spans="4:5" x14ac:dyDescent="0.25">
      <c r="D44" s="199"/>
      <c r="E44" s="9"/>
    </row>
    <row r="45" spans="4:5" x14ac:dyDescent="0.25">
      <c r="D45" s="199"/>
      <c r="E45" s="9"/>
    </row>
    <row r="46" spans="4:5" x14ac:dyDescent="0.25">
      <c r="D46" s="199"/>
      <c r="E46" s="9"/>
    </row>
    <row r="47" spans="4:5" x14ac:dyDescent="0.25">
      <c r="D47" s="199"/>
      <c r="E47" s="9"/>
    </row>
    <row r="48" spans="4:5" x14ac:dyDescent="0.25">
      <c r="D48" s="199"/>
      <c r="E48" s="9"/>
    </row>
    <row r="49" spans="4:5" x14ac:dyDescent="0.25">
      <c r="D49" s="199"/>
      <c r="E49" s="9"/>
    </row>
    <row r="50" spans="4:5" x14ac:dyDescent="0.25">
      <c r="D50" s="199"/>
      <c r="E50" s="9"/>
    </row>
    <row r="51" spans="4:5" x14ac:dyDescent="0.25">
      <c r="D51" s="199"/>
      <c r="E51" s="9"/>
    </row>
    <row r="52" spans="4:5" x14ac:dyDescent="0.25">
      <c r="D52" s="199"/>
      <c r="E52" s="9"/>
    </row>
    <row r="53" spans="4:5" x14ac:dyDescent="0.25">
      <c r="D53" s="199"/>
      <c r="E53" s="9"/>
    </row>
    <row r="54" spans="4:5" x14ac:dyDescent="0.25">
      <c r="D54" s="199"/>
      <c r="E54" s="9"/>
    </row>
    <row r="55" spans="4:5" x14ac:dyDescent="0.25">
      <c r="D55" s="199"/>
      <c r="E55" s="9"/>
    </row>
    <row r="56" spans="4:5" x14ac:dyDescent="0.25">
      <c r="D56" s="199"/>
      <c r="E56" s="9"/>
    </row>
    <row r="57" spans="4:5" x14ac:dyDescent="0.25">
      <c r="D57" s="199"/>
      <c r="E57" s="9"/>
    </row>
    <row r="58" spans="4:5" x14ac:dyDescent="0.25">
      <c r="D58" s="199"/>
      <c r="E58" s="9"/>
    </row>
    <row r="59" spans="4:5" x14ac:dyDescent="0.25">
      <c r="D59" s="199"/>
      <c r="E59" s="9"/>
    </row>
    <row r="60" spans="4:5" x14ac:dyDescent="0.25">
      <c r="D60" s="199"/>
      <c r="E60" s="9"/>
    </row>
    <row r="61" spans="4:5" x14ac:dyDescent="0.25">
      <c r="D61" s="199"/>
      <c r="E61" s="9"/>
    </row>
    <row r="62" spans="4:5" x14ac:dyDescent="0.25">
      <c r="D62" s="199"/>
      <c r="E62" s="9"/>
    </row>
    <row r="63" spans="4:5" x14ac:dyDescent="0.25">
      <c r="D63" s="199"/>
      <c r="E63" s="9"/>
    </row>
    <row r="64" spans="4:5" x14ac:dyDescent="0.25">
      <c r="D64" s="199"/>
      <c r="E64" s="9"/>
    </row>
    <row r="65" spans="4:5" x14ac:dyDescent="0.25">
      <c r="D65" s="199"/>
      <c r="E65" s="9"/>
    </row>
    <row r="66" spans="4:5" x14ac:dyDescent="0.25">
      <c r="D66" s="199"/>
      <c r="E66" s="9"/>
    </row>
    <row r="67" spans="4:5" x14ac:dyDescent="0.25">
      <c r="D67" s="199"/>
      <c r="E67" s="9"/>
    </row>
    <row r="68" spans="4:5" x14ac:dyDescent="0.25">
      <c r="D68" s="199"/>
      <c r="E68" s="9"/>
    </row>
    <row r="69" spans="4:5" x14ac:dyDescent="0.25">
      <c r="D69" s="199"/>
      <c r="E69" s="9"/>
    </row>
    <row r="70" spans="4:5" x14ac:dyDescent="0.25">
      <c r="D70" s="199"/>
      <c r="E70" s="9"/>
    </row>
    <row r="71" spans="4:5" x14ac:dyDescent="0.25">
      <c r="D71" s="199"/>
      <c r="E71" s="9"/>
    </row>
    <row r="72" spans="4:5" x14ac:dyDescent="0.25">
      <c r="D72" s="199"/>
      <c r="E72" s="9"/>
    </row>
    <row r="73" spans="4:5" x14ac:dyDescent="0.25">
      <c r="D73" s="199"/>
      <c r="E73" s="9"/>
    </row>
    <row r="74" spans="4:5" x14ac:dyDescent="0.25">
      <c r="D74" s="199"/>
      <c r="E74" s="9"/>
    </row>
    <row r="75" spans="4:5" x14ac:dyDescent="0.25">
      <c r="D75" s="199"/>
      <c r="E75" s="9"/>
    </row>
    <row r="76" spans="4:5" x14ac:dyDescent="0.25">
      <c r="D76" s="199"/>
      <c r="E76" s="9"/>
    </row>
    <row r="77" spans="4:5" x14ac:dyDescent="0.25">
      <c r="D77" s="199"/>
      <c r="E77" s="9"/>
    </row>
    <row r="78" spans="4:5" x14ac:dyDescent="0.25">
      <c r="D78" s="199"/>
      <c r="E78" s="9"/>
    </row>
    <row r="79" spans="4:5" x14ac:dyDescent="0.25">
      <c r="D79" s="199"/>
      <c r="E79" s="9"/>
    </row>
    <row r="80" spans="4:5" x14ac:dyDescent="0.25">
      <c r="D80" s="199"/>
      <c r="E80" s="9"/>
    </row>
    <row r="81" spans="4:5" x14ac:dyDescent="0.25">
      <c r="D81" s="199"/>
      <c r="E81" s="9"/>
    </row>
    <row r="82" spans="4:5" x14ac:dyDescent="0.25">
      <c r="D82" s="199"/>
      <c r="E82" s="9"/>
    </row>
    <row r="83" spans="4:5" x14ac:dyDescent="0.25">
      <c r="D83" s="199"/>
      <c r="E83" s="9"/>
    </row>
    <row r="84" spans="4:5" x14ac:dyDescent="0.25">
      <c r="D84" s="199"/>
      <c r="E84" s="9"/>
    </row>
    <row r="85" spans="4:5" x14ac:dyDescent="0.25">
      <c r="D85" s="199"/>
      <c r="E85" s="9"/>
    </row>
    <row r="86" spans="4:5" x14ac:dyDescent="0.25">
      <c r="D86" s="199"/>
      <c r="E86" s="9"/>
    </row>
    <row r="87" spans="4:5" x14ac:dyDescent="0.25">
      <c r="D87" s="199"/>
      <c r="E87" s="9"/>
    </row>
    <row r="88" spans="4:5" x14ac:dyDescent="0.25">
      <c r="D88" s="199"/>
      <c r="E88" s="9"/>
    </row>
    <row r="89" spans="4:5" x14ac:dyDescent="0.25">
      <c r="D89" s="199"/>
      <c r="E89" s="9"/>
    </row>
    <row r="90" spans="4:5" x14ac:dyDescent="0.25">
      <c r="D90" s="199"/>
      <c r="E90" s="9"/>
    </row>
    <row r="91" spans="4:5" x14ac:dyDescent="0.25">
      <c r="D91" s="199"/>
      <c r="E91" s="9"/>
    </row>
    <row r="92" spans="4:5" x14ac:dyDescent="0.25">
      <c r="D92" s="199"/>
      <c r="E92" s="9"/>
    </row>
    <row r="93" spans="4:5" x14ac:dyDescent="0.25">
      <c r="D93" s="199"/>
      <c r="E93" s="9"/>
    </row>
    <row r="94" spans="4:5" x14ac:dyDescent="0.25">
      <c r="D94" s="199"/>
      <c r="E94" s="9"/>
    </row>
    <row r="95" spans="4:5" x14ac:dyDescent="0.25">
      <c r="D95" s="199"/>
      <c r="E95" s="9"/>
    </row>
    <row r="96" spans="4:5" x14ac:dyDescent="0.25">
      <c r="D96" s="199"/>
      <c r="E96" s="9"/>
    </row>
    <row r="97" spans="4:5" x14ac:dyDescent="0.25">
      <c r="D97" s="199"/>
      <c r="E97" s="9"/>
    </row>
    <row r="98" spans="4:5" x14ac:dyDescent="0.25">
      <c r="D98" s="199"/>
      <c r="E98" s="9"/>
    </row>
    <row r="99" spans="4:5" x14ac:dyDescent="0.25">
      <c r="D99" s="199"/>
      <c r="E99" s="9"/>
    </row>
    <row r="100" spans="4:5" x14ac:dyDescent="0.25">
      <c r="D100" s="199"/>
      <c r="E100" s="9"/>
    </row>
    <row r="101" spans="4:5" x14ac:dyDescent="0.25">
      <c r="D101" s="199"/>
      <c r="E101" s="9"/>
    </row>
    <row r="102" spans="4:5" x14ac:dyDescent="0.25">
      <c r="D102" s="199"/>
      <c r="E102" s="9"/>
    </row>
    <row r="103" spans="4:5" x14ac:dyDescent="0.25">
      <c r="D103" s="199"/>
      <c r="E103" s="9"/>
    </row>
    <row r="104" spans="4:5" x14ac:dyDescent="0.25">
      <c r="D104" s="199"/>
      <c r="E104" s="9"/>
    </row>
    <row r="105" spans="4:5" x14ac:dyDescent="0.25">
      <c r="D105" s="199"/>
      <c r="E105" s="9"/>
    </row>
    <row r="106" spans="4:5" x14ac:dyDescent="0.25">
      <c r="D106" s="199"/>
      <c r="E106" s="9"/>
    </row>
    <row r="107" spans="4:5" x14ac:dyDescent="0.25">
      <c r="D107" s="199"/>
      <c r="E107" s="9"/>
    </row>
    <row r="108" spans="4:5" x14ac:dyDescent="0.25">
      <c r="D108" s="199"/>
      <c r="E108" s="9"/>
    </row>
    <row r="109" spans="4:5" x14ac:dyDescent="0.25">
      <c r="D109" s="199"/>
      <c r="E109" s="9"/>
    </row>
    <row r="110" spans="4:5" x14ac:dyDescent="0.25">
      <c r="D110" s="199"/>
      <c r="E110" s="9"/>
    </row>
    <row r="111" spans="4:5" x14ac:dyDescent="0.25">
      <c r="D111" s="199"/>
      <c r="E111" s="9"/>
    </row>
    <row r="112" spans="4:5" x14ac:dyDescent="0.25">
      <c r="D112" s="199"/>
      <c r="E112" s="9"/>
    </row>
    <row r="113" spans="4:5" x14ac:dyDescent="0.25">
      <c r="D113" s="199"/>
      <c r="E113" s="9"/>
    </row>
    <row r="114" spans="4:5" x14ac:dyDescent="0.25">
      <c r="D114" s="199"/>
      <c r="E114" s="9"/>
    </row>
    <row r="115" spans="4:5" x14ac:dyDescent="0.25">
      <c r="D115" s="199"/>
      <c r="E115" s="9"/>
    </row>
    <row r="116" spans="4:5" x14ac:dyDescent="0.25">
      <c r="D116" s="199"/>
      <c r="E116" s="9"/>
    </row>
    <row r="117" spans="4:5" x14ac:dyDescent="0.25">
      <c r="D117" s="199"/>
      <c r="E117" s="9"/>
    </row>
    <row r="118" spans="4:5" x14ac:dyDescent="0.25">
      <c r="D118" s="199"/>
      <c r="E118" s="9"/>
    </row>
    <row r="119" spans="4:5" x14ac:dyDescent="0.25">
      <c r="D119" s="199"/>
      <c r="E119" s="9"/>
    </row>
    <row r="120" spans="4:5" x14ac:dyDescent="0.25">
      <c r="D120" s="199"/>
      <c r="E120" s="9"/>
    </row>
    <row r="121" spans="4:5" x14ac:dyDescent="0.25">
      <c r="D121" s="199"/>
      <c r="E121" s="9"/>
    </row>
    <row r="122" spans="4:5" x14ac:dyDescent="0.25">
      <c r="D122" s="199"/>
      <c r="E122" s="9"/>
    </row>
    <row r="123" spans="4:5" x14ac:dyDescent="0.25">
      <c r="D123" s="199"/>
      <c r="E123" s="9"/>
    </row>
    <row r="124" spans="4:5" x14ac:dyDescent="0.25">
      <c r="D124" s="199"/>
      <c r="E124" s="9"/>
    </row>
    <row r="125" spans="4:5" x14ac:dyDescent="0.25">
      <c r="D125" s="199"/>
      <c r="E125" s="9"/>
    </row>
    <row r="126" spans="4:5" x14ac:dyDescent="0.25">
      <c r="D126" s="199"/>
      <c r="E126" s="9"/>
    </row>
    <row r="127" spans="4:5" x14ac:dyDescent="0.25">
      <c r="D127" s="199"/>
      <c r="E127" s="9"/>
    </row>
    <row r="128" spans="4:5" x14ac:dyDescent="0.25">
      <c r="D128" s="199"/>
      <c r="E128" s="9"/>
    </row>
    <row r="129" spans="4:5" x14ac:dyDescent="0.25">
      <c r="D129" s="199"/>
      <c r="E129" s="9"/>
    </row>
    <row r="130" spans="4:5" x14ac:dyDescent="0.25">
      <c r="D130" s="199"/>
      <c r="E130" s="9"/>
    </row>
    <row r="131" spans="4:5" x14ac:dyDescent="0.25">
      <c r="D131" s="199"/>
      <c r="E131" s="9"/>
    </row>
    <row r="132" spans="4:5" x14ac:dyDescent="0.25">
      <c r="D132" s="199"/>
      <c r="E132" s="9"/>
    </row>
    <row r="133" spans="4:5" x14ac:dyDescent="0.25">
      <c r="D133" s="199"/>
      <c r="E133" s="9"/>
    </row>
    <row r="134" spans="4:5" x14ac:dyDescent="0.25">
      <c r="D134" s="199"/>
      <c r="E134" s="9"/>
    </row>
    <row r="135" spans="4:5" x14ac:dyDescent="0.25">
      <c r="D135" s="199"/>
      <c r="E135" s="9"/>
    </row>
    <row r="136" spans="4:5" x14ac:dyDescent="0.25">
      <c r="D136" s="199"/>
      <c r="E136" s="9"/>
    </row>
    <row r="137" spans="4:5" x14ac:dyDescent="0.25">
      <c r="D137" s="199"/>
      <c r="E137" s="9"/>
    </row>
    <row r="138" spans="4:5" x14ac:dyDescent="0.25">
      <c r="D138" s="199"/>
      <c r="E138" s="9"/>
    </row>
    <row r="139" spans="4:5" x14ac:dyDescent="0.25">
      <c r="D139" s="199"/>
      <c r="E139" s="9"/>
    </row>
    <row r="140" spans="4:5" x14ac:dyDescent="0.25">
      <c r="D140" s="199"/>
      <c r="E140" s="9"/>
    </row>
    <row r="141" spans="4:5" x14ac:dyDescent="0.25">
      <c r="D141" s="199"/>
      <c r="E141" s="9"/>
    </row>
    <row r="142" spans="4:5" x14ac:dyDescent="0.25">
      <c r="D142" s="199"/>
      <c r="E142" s="9"/>
    </row>
    <row r="143" spans="4:5" x14ac:dyDescent="0.25">
      <c r="D143" s="199"/>
      <c r="E143" s="9"/>
    </row>
    <row r="144" spans="4:5" x14ac:dyDescent="0.25">
      <c r="D144" s="199"/>
      <c r="E144" s="9"/>
    </row>
    <row r="145" spans="4:5" x14ac:dyDescent="0.25">
      <c r="D145" s="199"/>
      <c r="E145" s="9"/>
    </row>
    <row r="146" spans="4:5" x14ac:dyDescent="0.25">
      <c r="D146" s="199"/>
      <c r="E146" s="9"/>
    </row>
    <row r="147" spans="4:5" x14ac:dyDescent="0.25">
      <c r="D147" s="199"/>
      <c r="E147" s="9"/>
    </row>
    <row r="148" spans="4:5" x14ac:dyDescent="0.25">
      <c r="D148" s="199"/>
      <c r="E148" s="9"/>
    </row>
    <row r="149" spans="4:5" x14ac:dyDescent="0.25">
      <c r="D149" s="199"/>
      <c r="E149" s="9"/>
    </row>
    <row r="150" spans="4:5" x14ac:dyDescent="0.25">
      <c r="D150" s="199"/>
      <c r="E150" s="9"/>
    </row>
    <row r="151" spans="4:5" x14ac:dyDescent="0.25">
      <c r="D151" s="199"/>
      <c r="E151" s="9"/>
    </row>
    <row r="152" spans="4:5" x14ac:dyDescent="0.25">
      <c r="D152" s="199"/>
      <c r="E152" s="9"/>
    </row>
    <row r="153" spans="4:5" x14ac:dyDescent="0.25">
      <c r="D153" s="199"/>
      <c r="E153" s="9"/>
    </row>
    <row r="154" spans="4:5" x14ac:dyDescent="0.25">
      <c r="D154" s="199"/>
      <c r="E154" s="9"/>
    </row>
    <row r="155" spans="4:5" x14ac:dyDescent="0.25">
      <c r="D155" s="199"/>
      <c r="E155" s="9"/>
    </row>
    <row r="156" spans="4:5" x14ac:dyDescent="0.25">
      <c r="D156" s="199"/>
      <c r="E156" s="9"/>
    </row>
    <row r="157" spans="4:5" x14ac:dyDescent="0.25">
      <c r="D157" s="199"/>
      <c r="E157" s="9"/>
    </row>
    <row r="158" spans="4:5" x14ac:dyDescent="0.25">
      <c r="D158" s="199"/>
      <c r="E158" s="9"/>
    </row>
    <row r="159" spans="4:5" x14ac:dyDescent="0.25">
      <c r="D159" s="199"/>
      <c r="E159" s="9"/>
    </row>
    <row r="160" spans="4:5" x14ac:dyDescent="0.25">
      <c r="D160" s="199"/>
      <c r="E160" s="9"/>
    </row>
    <row r="161" spans="4:5" x14ac:dyDescent="0.25">
      <c r="D161" s="199"/>
      <c r="E161" s="9"/>
    </row>
    <row r="162" spans="4:5" x14ac:dyDescent="0.25">
      <c r="D162" s="199"/>
      <c r="E162" s="9"/>
    </row>
    <row r="163" spans="4:5" x14ac:dyDescent="0.25">
      <c r="D163" s="199"/>
      <c r="E163" s="9"/>
    </row>
    <row r="164" spans="4:5" x14ac:dyDescent="0.25">
      <c r="D164" s="199"/>
      <c r="E164" s="9"/>
    </row>
    <row r="165" spans="4:5" x14ac:dyDescent="0.25">
      <c r="D165" s="199"/>
      <c r="E165" s="9"/>
    </row>
    <row r="166" spans="4:5" x14ac:dyDescent="0.25">
      <c r="D166" s="199"/>
      <c r="E166" s="9"/>
    </row>
    <row r="167" spans="4:5" x14ac:dyDescent="0.25">
      <c r="D167" s="199"/>
      <c r="E167" s="9"/>
    </row>
    <row r="168" spans="4:5" x14ac:dyDescent="0.25">
      <c r="D168" s="199"/>
      <c r="E168" s="9"/>
    </row>
    <row r="169" spans="4:5" x14ac:dyDescent="0.25">
      <c r="D169" s="199"/>
      <c r="E169" s="9"/>
    </row>
    <row r="170" spans="4:5" x14ac:dyDescent="0.25">
      <c r="D170" s="199"/>
      <c r="E170" s="9"/>
    </row>
    <row r="171" spans="4:5" x14ac:dyDescent="0.25">
      <c r="D171" s="199"/>
      <c r="E171" s="9"/>
    </row>
    <row r="172" spans="4:5" x14ac:dyDescent="0.25">
      <c r="D172" s="199"/>
      <c r="E172" s="9"/>
    </row>
    <row r="173" spans="4:5" x14ac:dyDescent="0.25">
      <c r="D173" s="199"/>
      <c r="E173" s="9"/>
    </row>
    <row r="174" spans="4:5" x14ac:dyDescent="0.25">
      <c r="D174" s="199"/>
      <c r="E174" s="9"/>
    </row>
    <row r="175" spans="4:5" x14ac:dyDescent="0.25">
      <c r="D175" s="199"/>
      <c r="E175" s="9"/>
    </row>
    <row r="176" spans="4:5" x14ac:dyDescent="0.25">
      <c r="D176" s="199"/>
      <c r="E176" s="9"/>
    </row>
    <row r="177" spans="4:5" x14ac:dyDescent="0.25">
      <c r="D177" s="199"/>
      <c r="E177" s="9"/>
    </row>
    <row r="178" spans="4:5" x14ac:dyDescent="0.25">
      <c r="D178" s="199"/>
      <c r="E178" s="9"/>
    </row>
    <row r="179" spans="4:5" x14ac:dyDescent="0.25">
      <c r="D179" s="199"/>
      <c r="E179" s="9"/>
    </row>
    <row r="180" spans="4:5" x14ac:dyDescent="0.25">
      <c r="D180" s="199"/>
      <c r="E180" s="9"/>
    </row>
    <row r="181" spans="4:5" x14ac:dyDescent="0.25">
      <c r="D181" s="199"/>
      <c r="E181" s="9"/>
    </row>
    <row r="182" spans="4:5" x14ac:dyDescent="0.25">
      <c r="D182" s="199"/>
      <c r="E182" s="9"/>
    </row>
    <row r="183" spans="4:5" x14ac:dyDescent="0.25">
      <c r="D183" s="199"/>
      <c r="E183" s="9"/>
    </row>
    <row r="184" spans="4:5" x14ac:dyDescent="0.25">
      <c r="D184" s="199"/>
      <c r="E184" s="9"/>
    </row>
    <row r="185" spans="4:5" x14ac:dyDescent="0.25">
      <c r="D185" s="199"/>
      <c r="E185" s="9"/>
    </row>
    <row r="186" spans="4:5" x14ac:dyDescent="0.25">
      <c r="D186" s="199"/>
      <c r="E186" s="9"/>
    </row>
    <row r="187" spans="4:5" x14ac:dyDescent="0.25">
      <c r="D187" s="199"/>
      <c r="E187" s="9"/>
    </row>
    <row r="188" spans="4:5" x14ac:dyDescent="0.25">
      <c r="D188" s="199"/>
      <c r="E188" s="9"/>
    </row>
    <row r="189" spans="4:5" x14ac:dyDescent="0.25">
      <c r="D189" s="199"/>
      <c r="E189" s="9"/>
    </row>
    <row r="190" spans="4:5" x14ac:dyDescent="0.25">
      <c r="D190" s="199"/>
      <c r="E190" s="9"/>
    </row>
    <row r="191" spans="4:5" x14ac:dyDescent="0.25">
      <c r="D191" s="199"/>
      <c r="E191" s="9"/>
    </row>
    <row r="192" spans="4:5" x14ac:dyDescent="0.25">
      <c r="D192" s="199"/>
      <c r="E192" s="9"/>
    </row>
    <row r="193" spans="4:5" x14ac:dyDescent="0.25">
      <c r="D193" s="199"/>
      <c r="E193" s="9"/>
    </row>
    <row r="194" spans="4:5" x14ac:dyDescent="0.25">
      <c r="D194" s="199"/>
      <c r="E194" s="9"/>
    </row>
    <row r="195" spans="4:5" x14ac:dyDescent="0.25">
      <c r="D195" s="199"/>
      <c r="E195" s="9"/>
    </row>
    <row r="196" spans="4:5" x14ac:dyDescent="0.25">
      <c r="D196" s="199"/>
      <c r="E196" s="9"/>
    </row>
    <row r="197" spans="4:5" x14ac:dyDescent="0.25">
      <c r="D197" s="199"/>
      <c r="E197" s="9"/>
    </row>
    <row r="198" spans="4:5" x14ac:dyDescent="0.25">
      <c r="D198" s="199"/>
      <c r="E198" s="9"/>
    </row>
    <row r="199" spans="4:5" x14ac:dyDescent="0.25">
      <c r="D199" s="199"/>
      <c r="E199" s="9"/>
    </row>
    <row r="200" spans="4:5" x14ac:dyDescent="0.25">
      <c r="D200" s="199"/>
      <c r="E200" s="9"/>
    </row>
    <row r="201" spans="4:5" x14ac:dyDescent="0.25">
      <c r="D201" s="199"/>
      <c r="E201" s="9"/>
    </row>
    <row r="202" spans="4:5" x14ac:dyDescent="0.25">
      <c r="D202" s="199"/>
      <c r="E202" s="9"/>
    </row>
    <row r="203" spans="4:5" x14ac:dyDescent="0.25">
      <c r="D203" s="199"/>
      <c r="E203" s="9"/>
    </row>
    <row r="204" spans="4:5" x14ac:dyDescent="0.25">
      <c r="D204" s="199"/>
      <c r="E204" s="9"/>
    </row>
    <row r="205" spans="4:5" x14ac:dyDescent="0.25">
      <c r="D205" s="199"/>
      <c r="E205" s="9"/>
    </row>
    <row r="206" spans="4:5" x14ac:dyDescent="0.25">
      <c r="D206" s="199"/>
      <c r="E206" s="9"/>
    </row>
    <row r="207" spans="4:5" x14ac:dyDescent="0.25">
      <c r="D207" s="199"/>
      <c r="E207" s="9"/>
    </row>
    <row r="208" spans="4:5" x14ac:dyDescent="0.25">
      <c r="D208" s="199"/>
      <c r="E208" s="9"/>
    </row>
    <row r="209" spans="4:5" x14ac:dyDescent="0.25">
      <c r="D209" s="199"/>
      <c r="E209" s="9"/>
    </row>
    <row r="210" spans="4:5" x14ac:dyDescent="0.25">
      <c r="D210" s="199"/>
      <c r="E210" s="9"/>
    </row>
    <row r="211" spans="4:5" x14ac:dyDescent="0.25">
      <c r="D211" s="199"/>
      <c r="E211" s="9"/>
    </row>
    <row r="212" spans="4:5" x14ac:dyDescent="0.25">
      <c r="D212" s="199"/>
      <c r="E212" s="9"/>
    </row>
    <row r="213" spans="4:5" x14ac:dyDescent="0.25">
      <c r="D213" s="199"/>
      <c r="E213" s="9"/>
    </row>
    <row r="214" spans="4:5" x14ac:dyDescent="0.25">
      <c r="D214" s="199"/>
      <c r="E214" s="9"/>
    </row>
    <row r="215" spans="4:5" x14ac:dyDescent="0.25">
      <c r="D215" s="199"/>
      <c r="E215" s="9"/>
    </row>
    <row r="216" spans="4:5" x14ac:dyDescent="0.25">
      <c r="D216" s="199"/>
      <c r="E216" s="9"/>
    </row>
    <row r="217" spans="4:5" x14ac:dyDescent="0.25">
      <c r="D217" s="199"/>
      <c r="E217" s="9"/>
    </row>
    <row r="218" spans="4:5" x14ac:dyDescent="0.25">
      <c r="D218" s="199"/>
      <c r="E218" s="9"/>
    </row>
    <row r="219" spans="4:5" x14ac:dyDescent="0.25">
      <c r="D219" s="199"/>
      <c r="E219" s="9"/>
    </row>
    <row r="220" spans="4:5" x14ac:dyDescent="0.25">
      <c r="D220" s="199"/>
      <c r="E220" s="9"/>
    </row>
    <row r="221" spans="4:5" x14ac:dyDescent="0.25">
      <c r="D221" s="199"/>
      <c r="E221" s="9"/>
    </row>
    <row r="222" spans="4:5" x14ac:dyDescent="0.25">
      <c r="D222" s="199"/>
      <c r="E222" s="9"/>
    </row>
    <row r="223" spans="4:5" x14ac:dyDescent="0.25">
      <c r="D223" s="199"/>
      <c r="E223" s="9"/>
    </row>
    <row r="224" spans="4:5" x14ac:dyDescent="0.25">
      <c r="D224" s="199"/>
      <c r="E224" s="9"/>
    </row>
    <row r="225" spans="4:5" x14ac:dyDescent="0.25">
      <c r="D225" s="199"/>
      <c r="E225" s="9"/>
    </row>
    <row r="226" spans="4:5" x14ac:dyDescent="0.25">
      <c r="D226" s="199"/>
      <c r="E226" s="9"/>
    </row>
    <row r="227" spans="4:5" x14ac:dyDescent="0.25">
      <c r="D227" s="199"/>
      <c r="E227" s="9"/>
    </row>
    <row r="228" spans="4:5" x14ac:dyDescent="0.25">
      <c r="D228" s="199"/>
      <c r="E228" s="9"/>
    </row>
    <row r="229" spans="4:5" x14ac:dyDescent="0.25">
      <c r="D229" s="199"/>
      <c r="E229" s="9"/>
    </row>
    <row r="230" spans="4:5" x14ac:dyDescent="0.25">
      <c r="D230" s="199"/>
      <c r="E230" s="9"/>
    </row>
    <row r="231" spans="4:5" x14ac:dyDescent="0.25">
      <c r="D231" s="199"/>
      <c r="E231" s="9"/>
    </row>
    <row r="232" spans="4:5" x14ac:dyDescent="0.25">
      <c r="D232" s="199"/>
      <c r="E232" s="9"/>
    </row>
    <row r="233" spans="4:5" x14ac:dyDescent="0.25">
      <c r="D233" s="199"/>
      <c r="E233" s="9"/>
    </row>
    <row r="234" spans="4:5" x14ac:dyDescent="0.25">
      <c r="D234" s="199"/>
      <c r="E234" s="9"/>
    </row>
    <row r="235" spans="4:5" x14ac:dyDescent="0.25">
      <c r="D235" s="199"/>
      <c r="E235" s="9"/>
    </row>
    <row r="236" spans="4:5" x14ac:dyDescent="0.25">
      <c r="D236" s="199"/>
      <c r="E236" s="9"/>
    </row>
    <row r="237" spans="4:5" x14ac:dyDescent="0.25">
      <c r="D237" s="199"/>
      <c r="E237" s="9"/>
    </row>
    <row r="238" spans="4:5" x14ac:dyDescent="0.25">
      <c r="D238" s="199"/>
      <c r="E238" s="9"/>
    </row>
    <row r="239" spans="4:5" x14ac:dyDescent="0.25">
      <c r="D239" s="199"/>
      <c r="E239" s="9"/>
    </row>
    <row r="240" spans="4:5" x14ac:dyDescent="0.25">
      <c r="D240" s="199"/>
      <c r="E240" s="9"/>
    </row>
    <row r="241" spans="4:5" x14ac:dyDescent="0.25">
      <c r="D241" s="199"/>
      <c r="E241" s="9"/>
    </row>
    <row r="242" spans="4:5" x14ac:dyDescent="0.25">
      <c r="D242" s="199"/>
      <c r="E242" s="9"/>
    </row>
    <row r="243" spans="4:5" x14ac:dyDescent="0.25">
      <c r="D243" s="199"/>
      <c r="E243" s="9"/>
    </row>
    <row r="244" spans="4:5" x14ac:dyDescent="0.25">
      <c r="D244" s="199"/>
      <c r="E244" s="9"/>
    </row>
    <row r="245" spans="4:5" x14ac:dyDescent="0.25">
      <c r="D245" s="199"/>
      <c r="E245" s="9"/>
    </row>
    <row r="246" spans="4:5" x14ac:dyDescent="0.25">
      <c r="D246" s="199"/>
      <c r="E246" s="9"/>
    </row>
    <row r="247" spans="4:5" x14ac:dyDescent="0.25">
      <c r="D247" s="199"/>
      <c r="E247" s="9"/>
    </row>
    <row r="248" spans="4:5" x14ac:dyDescent="0.25">
      <c r="D248" s="199"/>
      <c r="E248" s="9"/>
    </row>
    <row r="249" spans="4:5" x14ac:dyDescent="0.25">
      <c r="D249" s="199"/>
      <c r="E249" s="9"/>
    </row>
    <row r="250" spans="4:5" x14ac:dyDescent="0.25">
      <c r="D250" s="199"/>
      <c r="E250" s="9"/>
    </row>
    <row r="251" spans="4:5" x14ac:dyDescent="0.25">
      <c r="D251" s="199"/>
      <c r="E251" s="9"/>
    </row>
    <row r="252" spans="4:5" x14ac:dyDescent="0.25">
      <c r="D252" s="199"/>
      <c r="E252" s="9"/>
    </row>
    <row r="253" spans="4:5" x14ac:dyDescent="0.25">
      <c r="D253" s="199"/>
      <c r="E253" s="9"/>
    </row>
    <row r="254" spans="4:5" x14ac:dyDescent="0.25">
      <c r="D254" s="199"/>
      <c r="E254" s="9"/>
    </row>
    <row r="255" spans="4:5" x14ac:dyDescent="0.25">
      <c r="D255" s="199"/>
      <c r="E255" s="9"/>
    </row>
    <row r="256" spans="4:5" x14ac:dyDescent="0.25">
      <c r="D256" s="199"/>
      <c r="E256" s="9"/>
    </row>
    <row r="257" spans="4:5" x14ac:dyDescent="0.25">
      <c r="D257" s="199"/>
      <c r="E257" s="9"/>
    </row>
    <row r="258" spans="4:5" x14ac:dyDescent="0.25">
      <c r="D258" s="199"/>
      <c r="E258" s="9"/>
    </row>
    <row r="259" spans="4:5" x14ac:dyDescent="0.25">
      <c r="D259" s="199"/>
      <c r="E259" s="9"/>
    </row>
    <row r="260" spans="4:5" x14ac:dyDescent="0.25">
      <c r="D260" s="199"/>
      <c r="E260" s="9"/>
    </row>
    <row r="261" spans="4:5" x14ac:dyDescent="0.25">
      <c r="D261" s="199"/>
      <c r="E261" s="9"/>
    </row>
    <row r="262" spans="4:5" x14ac:dyDescent="0.25">
      <c r="D262" s="199"/>
      <c r="E262" s="9"/>
    </row>
    <row r="263" spans="4:5" x14ac:dyDescent="0.25">
      <c r="D263" s="199"/>
      <c r="E263" s="9"/>
    </row>
    <row r="264" spans="4:5" x14ac:dyDescent="0.25">
      <c r="D264" s="199"/>
      <c r="E264" s="9"/>
    </row>
    <row r="265" spans="4:5" x14ac:dyDescent="0.25">
      <c r="D265" s="199"/>
      <c r="E265" s="9"/>
    </row>
    <row r="266" spans="4:5" x14ac:dyDescent="0.25">
      <c r="D266" s="199"/>
      <c r="E266" s="9"/>
    </row>
    <row r="267" spans="4:5" x14ac:dyDescent="0.25">
      <c r="D267" s="199"/>
      <c r="E267" s="9"/>
    </row>
    <row r="268" spans="4:5" x14ac:dyDescent="0.25">
      <c r="D268" s="199"/>
      <c r="E268" s="9"/>
    </row>
    <row r="269" spans="4:5" x14ac:dyDescent="0.25">
      <c r="D269" s="199"/>
      <c r="E269" s="9"/>
    </row>
    <row r="270" spans="4:5" x14ac:dyDescent="0.25">
      <c r="D270" s="199"/>
      <c r="E270" s="9"/>
    </row>
    <row r="271" spans="4:5" x14ac:dyDescent="0.25">
      <c r="D271" s="199"/>
      <c r="E271" s="9"/>
    </row>
    <row r="272" spans="4:5" x14ac:dyDescent="0.25">
      <c r="D272" s="199"/>
      <c r="E272" s="9"/>
    </row>
    <row r="273" spans="4:5" x14ac:dyDescent="0.25">
      <c r="D273" s="199"/>
      <c r="E273" s="9"/>
    </row>
    <row r="274" spans="4:5" x14ac:dyDescent="0.25">
      <c r="D274" s="199"/>
      <c r="E274" s="9"/>
    </row>
    <row r="275" spans="4:5" x14ac:dyDescent="0.25">
      <c r="D275" s="199"/>
      <c r="E275" s="9"/>
    </row>
    <row r="276" spans="4:5" x14ac:dyDescent="0.25">
      <c r="D276" s="199"/>
      <c r="E276" s="9"/>
    </row>
    <row r="277" spans="4:5" x14ac:dyDescent="0.25">
      <c r="D277" s="199"/>
      <c r="E277" s="9"/>
    </row>
    <row r="278" spans="4:5" x14ac:dyDescent="0.25">
      <c r="D278" s="199"/>
      <c r="E278" s="9"/>
    </row>
    <row r="279" spans="4:5" x14ac:dyDescent="0.25">
      <c r="D279" s="199"/>
      <c r="E279" s="9"/>
    </row>
    <row r="280" spans="4:5" x14ac:dyDescent="0.25">
      <c r="D280" s="199"/>
      <c r="E280" s="9"/>
    </row>
    <row r="281" spans="4:5" x14ac:dyDescent="0.25">
      <c r="D281" s="199"/>
      <c r="E281" s="9"/>
    </row>
    <row r="282" spans="4:5" x14ac:dyDescent="0.25">
      <c r="D282" s="199"/>
      <c r="E282" s="9"/>
    </row>
    <row r="283" spans="4:5" x14ac:dyDescent="0.25">
      <c r="D283" s="199"/>
      <c r="E283" s="9"/>
    </row>
    <row r="284" spans="4:5" x14ac:dyDescent="0.25">
      <c r="D284" s="199"/>
      <c r="E284" s="9"/>
    </row>
    <row r="285" spans="4:5" x14ac:dyDescent="0.25">
      <c r="D285" s="199"/>
      <c r="E285" s="9"/>
    </row>
    <row r="286" spans="4:5" x14ac:dyDescent="0.25">
      <c r="D286" s="199"/>
      <c r="E286" s="9"/>
    </row>
    <row r="287" spans="4:5" x14ac:dyDescent="0.25">
      <c r="D287" s="199"/>
      <c r="E287" s="9"/>
    </row>
    <row r="288" spans="4:5" x14ac:dyDescent="0.25">
      <c r="D288" s="199"/>
      <c r="E288" s="9"/>
    </row>
    <row r="289" spans="4:5" x14ac:dyDescent="0.25">
      <c r="D289" s="199"/>
      <c r="E289" s="9"/>
    </row>
    <row r="290" spans="4:5" x14ac:dyDescent="0.25">
      <c r="D290" s="199"/>
      <c r="E290" s="9"/>
    </row>
    <row r="291" spans="4:5" x14ac:dyDescent="0.25">
      <c r="D291" s="199"/>
      <c r="E291" s="9"/>
    </row>
    <row r="292" spans="4:5" x14ac:dyDescent="0.25">
      <c r="D292" s="199"/>
      <c r="E292" s="9"/>
    </row>
    <row r="293" spans="4:5" x14ac:dyDescent="0.25">
      <c r="D293" s="199"/>
      <c r="E293" s="9"/>
    </row>
    <row r="294" spans="4:5" x14ac:dyDescent="0.25">
      <c r="D294" s="199"/>
      <c r="E294" s="9"/>
    </row>
    <row r="295" spans="4:5" x14ac:dyDescent="0.25">
      <c r="D295" s="199"/>
      <c r="E295" s="9"/>
    </row>
    <row r="296" spans="4:5" x14ac:dyDescent="0.25">
      <c r="D296" s="199"/>
      <c r="E296" s="9"/>
    </row>
    <row r="297" spans="4:5" x14ac:dyDescent="0.25">
      <c r="D297" s="199"/>
      <c r="E297" s="9"/>
    </row>
    <row r="298" spans="4:5" x14ac:dyDescent="0.25">
      <c r="D298" s="199"/>
      <c r="E298" s="9"/>
    </row>
    <row r="299" spans="4:5" x14ac:dyDescent="0.25">
      <c r="D299" s="199"/>
      <c r="E299" s="9"/>
    </row>
    <row r="300" spans="4:5" x14ac:dyDescent="0.25">
      <c r="D300" s="199"/>
      <c r="E300" s="9"/>
    </row>
    <row r="301" spans="4:5" x14ac:dyDescent="0.25">
      <c r="D301" s="199"/>
      <c r="E301" s="9"/>
    </row>
    <row r="302" spans="4:5" x14ac:dyDescent="0.25">
      <c r="D302" s="199"/>
      <c r="E302" s="9"/>
    </row>
    <row r="303" spans="4:5" x14ac:dyDescent="0.25">
      <c r="D303" s="199"/>
      <c r="E303" s="9"/>
    </row>
    <row r="304" spans="4:5" x14ac:dyDescent="0.25">
      <c r="D304" s="199"/>
      <c r="E304" s="9"/>
    </row>
    <row r="305" spans="4:5" x14ac:dyDescent="0.25">
      <c r="D305" s="199"/>
      <c r="E305" s="9"/>
    </row>
    <row r="306" spans="4:5" x14ac:dyDescent="0.25">
      <c r="D306" s="199"/>
      <c r="E306" s="9"/>
    </row>
    <row r="307" spans="4:5" x14ac:dyDescent="0.25">
      <c r="D307" s="199"/>
      <c r="E307" s="9"/>
    </row>
    <row r="308" spans="4:5" x14ac:dyDescent="0.25">
      <c r="D308" s="199"/>
      <c r="E308" s="9"/>
    </row>
    <row r="309" spans="4:5" x14ac:dyDescent="0.25">
      <c r="D309" s="199"/>
      <c r="E309" s="9"/>
    </row>
    <row r="310" spans="4:5" x14ac:dyDescent="0.25">
      <c r="D310" s="199"/>
      <c r="E310" s="9"/>
    </row>
    <row r="311" spans="4:5" x14ac:dyDescent="0.25">
      <c r="D311" s="199"/>
      <c r="E311" s="9"/>
    </row>
    <row r="312" spans="4:5" x14ac:dyDescent="0.25">
      <c r="D312" s="199"/>
      <c r="E312" s="9"/>
    </row>
    <row r="313" spans="4:5" x14ac:dyDescent="0.25">
      <c r="D313" s="199"/>
      <c r="E313" s="9"/>
    </row>
    <row r="314" spans="4:5" x14ac:dyDescent="0.25">
      <c r="D314" s="199"/>
      <c r="E314" s="9"/>
    </row>
    <row r="315" spans="4:5" x14ac:dyDescent="0.25">
      <c r="D315" s="199"/>
      <c r="E315" s="9"/>
    </row>
    <row r="316" spans="4:5" x14ac:dyDescent="0.25">
      <c r="D316" s="199"/>
      <c r="E316" s="9"/>
    </row>
    <row r="317" spans="4:5" x14ac:dyDescent="0.25">
      <c r="D317" s="199"/>
      <c r="E317" s="9"/>
    </row>
    <row r="318" spans="4:5" x14ac:dyDescent="0.25">
      <c r="D318" s="199"/>
      <c r="E318" s="9"/>
    </row>
    <row r="319" spans="4:5" x14ac:dyDescent="0.25">
      <c r="D319" s="199"/>
      <c r="E319" s="9"/>
    </row>
    <row r="320" spans="4:5" x14ac:dyDescent="0.25">
      <c r="D320" s="199"/>
      <c r="E320" s="9"/>
    </row>
    <row r="321" spans="4:5" x14ac:dyDescent="0.25">
      <c r="D321" s="199"/>
      <c r="E321" s="9"/>
    </row>
    <row r="322" spans="4:5" x14ac:dyDescent="0.25">
      <c r="D322" s="199"/>
      <c r="E322" s="9"/>
    </row>
    <row r="323" spans="4:5" x14ac:dyDescent="0.25">
      <c r="D323" s="199"/>
      <c r="E323" s="9"/>
    </row>
    <row r="324" spans="4:5" x14ac:dyDescent="0.25">
      <c r="D324" s="199"/>
      <c r="E324" s="9"/>
    </row>
    <row r="325" spans="4:5" x14ac:dyDescent="0.25">
      <c r="D325" s="199"/>
      <c r="E325" s="9"/>
    </row>
    <row r="326" spans="4:5" x14ac:dyDescent="0.25">
      <c r="D326" s="199"/>
      <c r="E326" s="9"/>
    </row>
    <row r="327" spans="4:5" x14ac:dyDescent="0.25">
      <c r="D327" s="199"/>
      <c r="E327" s="9"/>
    </row>
    <row r="328" spans="4:5" x14ac:dyDescent="0.25">
      <c r="D328" s="199"/>
      <c r="E328" s="9"/>
    </row>
    <row r="329" spans="4:5" x14ac:dyDescent="0.25">
      <c r="D329" s="199"/>
      <c r="E329" s="9"/>
    </row>
    <row r="330" spans="4:5" x14ac:dyDescent="0.25">
      <c r="D330" s="199"/>
      <c r="E330" s="9"/>
    </row>
    <row r="331" spans="4:5" x14ac:dyDescent="0.25">
      <c r="D331" s="199"/>
      <c r="E331" s="9"/>
    </row>
    <row r="332" spans="4:5" x14ac:dyDescent="0.25">
      <c r="D332" s="199"/>
      <c r="E332" s="9"/>
    </row>
    <row r="333" spans="4:5" x14ac:dyDescent="0.25">
      <c r="D333" s="199"/>
      <c r="E333" s="9"/>
    </row>
    <row r="334" spans="4:5" x14ac:dyDescent="0.25">
      <c r="D334" s="199"/>
      <c r="E334" s="9"/>
    </row>
    <row r="335" spans="4:5" x14ac:dyDescent="0.25">
      <c r="D335" s="199"/>
      <c r="E335" s="9"/>
    </row>
    <row r="336" spans="4:5" x14ac:dyDescent="0.25">
      <c r="D336" s="199"/>
      <c r="E336" s="9"/>
    </row>
    <row r="337" spans="4:5" x14ac:dyDescent="0.25">
      <c r="D337" s="199"/>
      <c r="E337" s="9"/>
    </row>
    <row r="338" spans="4:5" x14ac:dyDescent="0.25">
      <c r="D338" s="199"/>
      <c r="E338" s="9"/>
    </row>
    <row r="339" spans="4:5" x14ac:dyDescent="0.25">
      <c r="D339" s="199"/>
      <c r="E339" s="9"/>
    </row>
    <row r="340" spans="4:5" x14ac:dyDescent="0.25">
      <c r="D340" s="199"/>
      <c r="E340" s="9"/>
    </row>
    <row r="341" spans="4:5" x14ac:dyDescent="0.25">
      <c r="D341" s="199"/>
      <c r="E341" s="9"/>
    </row>
    <row r="342" spans="4:5" x14ac:dyDescent="0.25">
      <c r="D342" s="199"/>
      <c r="E342" s="9"/>
    </row>
    <row r="343" spans="4:5" x14ac:dyDescent="0.25">
      <c r="D343" s="199"/>
      <c r="E343" s="9"/>
    </row>
    <row r="344" spans="4:5" x14ac:dyDescent="0.25">
      <c r="D344" s="199"/>
      <c r="E344" s="9"/>
    </row>
    <row r="345" spans="4:5" x14ac:dyDescent="0.25">
      <c r="D345" s="199"/>
      <c r="E345" s="9"/>
    </row>
    <row r="346" spans="4:5" x14ac:dyDescent="0.25">
      <c r="D346" s="199"/>
      <c r="E346" s="9"/>
    </row>
    <row r="347" spans="4:5" x14ac:dyDescent="0.25">
      <c r="D347" s="199"/>
      <c r="E347" s="9"/>
    </row>
    <row r="348" spans="4:5" x14ac:dyDescent="0.25">
      <c r="D348" s="199"/>
      <c r="E348" s="9"/>
    </row>
    <row r="349" spans="4:5" x14ac:dyDescent="0.25">
      <c r="D349" s="199"/>
      <c r="E349" s="9"/>
    </row>
    <row r="350" spans="4:5" x14ac:dyDescent="0.25">
      <c r="D350" s="199"/>
      <c r="E350" s="9"/>
    </row>
    <row r="351" spans="4:5" x14ac:dyDescent="0.25">
      <c r="D351" s="199"/>
      <c r="E351" s="9"/>
    </row>
    <row r="352" spans="4:5" x14ac:dyDescent="0.25">
      <c r="D352" s="199"/>
      <c r="E352" s="9"/>
    </row>
    <row r="353" spans="4:5" x14ac:dyDescent="0.25">
      <c r="D353" s="199"/>
      <c r="E353" s="9"/>
    </row>
    <row r="354" spans="4:5" x14ac:dyDescent="0.25">
      <c r="D354" s="199"/>
      <c r="E354" s="9"/>
    </row>
    <row r="355" spans="4:5" x14ac:dyDescent="0.25">
      <c r="D355" s="199"/>
      <c r="E355" s="9"/>
    </row>
    <row r="356" spans="4:5" x14ac:dyDescent="0.25">
      <c r="D356" s="199"/>
      <c r="E356" s="9"/>
    </row>
    <row r="357" spans="4:5" x14ac:dyDescent="0.25">
      <c r="D357" s="199"/>
      <c r="E357" s="9"/>
    </row>
    <row r="358" spans="4:5" x14ac:dyDescent="0.25">
      <c r="D358" s="199"/>
      <c r="E358" s="9"/>
    </row>
    <row r="359" spans="4:5" x14ac:dyDescent="0.25">
      <c r="D359" s="199"/>
      <c r="E359" s="9"/>
    </row>
    <row r="360" spans="4:5" x14ac:dyDescent="0.25">
      <c r="D360" s="199"/>
      <c r="E360" s="9"/>
    </row>
    <row r="361" spans="4:5" x14ac:dyDescent="0.25">
      <c r="D361" s="199"/>
      <c r="E361" s="9"/>
    </row>
    <row r="362" spans="4:5" x14ac:dyDescent="0.25">
      <c r="D362" s="199"/>
      <c r="E362" s="9"/>
    </row>
    <row r="363" spans="4:5" x14ac:dyDescent="0.25">
      <c r="D363" s="199"/>
      <c r="E363" s="9"/>
    </row>
    <row r="364" spans="4:5" x14ac:dyDescent="0.25">
      <c r="D364" s="199"/>
      <c r="E364" s="9"/>
    </row>
    <row r="365" spans="4:5" x14ac:dyDescent="0.25">
      <c r="D365" s="199"/>
      <c r="E365" s="9"/>
    </row>
    <row r="366" spans="4:5" x14ac:dyDescent="0.25">
      <c r="D366" s="199"/>
      <c r="E366" s="9"/>
    </row>
    <row r="367" spans="4:5" x14ac:dyDescent="0.25">
      <c r="D367" s="199"/>
      <c r="E367" s="9"/>
    </row>
    <row r="368" spans="4:5" x14ac:dyDescent="0.25">
      <c r="D368" s="199"/>
      <c r="E368" s="9"/>
    </row>
    <row r="369" spans="4:5" x14ac:dyDescent="0.25">
      <c r="D369" s="199"/>
      <c r="E369" s="9"/>
    </row>
    <row r="370" spans="4:5" x14ac:dyDescent="0.25">
      <c r="D370" s="199"/>
      <c r="E370" s="9"/>
    </row>
    <row r="371" spans="4:5" x14ac:dyDescent="0.25">
      <c r="D371" s="199"/>
      <c r="E371" s="9"/>
    </row>
    <row r="372" spans="4:5" x14ac:dyDescent="0.25">
      <c r="D372" s="199"/>
      <c r="E372" s="9"/>
    </row>
    <row r="373" spans="4:5" x14ac:dyDescent="0.25">
      <c r="D373" s="199"/>
      <c r="E373" s="9"/>
    </row>
    <row r="374" spans="4:5" x14ac:dyDescent="0.25">
      <c r="D374" s="199"/>
      <c r="E374" s="9"/>
    </row>
    <row r="375" spans="4:5" x14ac:dyDescent="0.25">
      <c r="D375" s="199"/>
      <c r="E375" s="9"/>
    </row>
    <row r="376" spans="4:5" x14ac:dyDescent="0.25">
      <c r="D376" s="199"/>
      <c r="E376" s="9"/>
    </row>
    <row r="377" spans="4:5" x14ac:dyDescent="0.25">
      <c r="D377" s="199"/>
      <c r="E377" s="9"/>
    </row>
    <row r="378" spans="4:5" x14ac:dyDescent="0.25">
      <c r="D378" s="199"/>
      <c r="E378" s="9"/>
    </row>
    <row r="379" spans="4:5" x14ac:dyDescent="0.25">
      <c r="D379" s="199"/>
      <c r="E379" s="9"/>
    </row>
    <row r="380" spans="4:5" x14ac:dyDescent="0.25">
      <c r="D380" s="199"/>
      <c r="E380" s="9"/>
    </row>
    <row r="381" spans="4:5" x14ac:dyDescent="0.25">
      <c r="D381" s="199"/>
      <c r="E381" s="9"/>
    </row>
    <row r="382" spans="4:5" x14ac:dyDescent="0.25">
      <c r="D382" s="199"/>
      <c r="E382" s="9"/>
    </row>
    <row r="383" spans="4:5" x14ac:dyDescent="0.25">
      <c r="D383" s="199"/>
      <c r="E383" s="9"/>
    </row>
    <row r="384" spans="4:5" x14ac:dyDescent="0.25">
      <c r="D384" s="199"/>
      <c r="E384" s="9"/>
    </row>
    <row r="385" spans="4:5" x14ac:dyDescent="0.25">
      <c r="D385" s="199"/>
      <c r="E385" s="9"/>
    </row>
    <row r="386" spans="4:5" x14ac:dyDescent="0.25">
      <c r="D386" s="199"/>
      <c r="E386" s="9"/>
    </row>
    <row r="387" spans="4:5" x14ac:dyDescent="0.25">
      <c r="D387" s="199"/>
      <c r="E387" s="9"/>
    </row>
    <row r="388" spans="4:5" x14ac:dyDescent="0.25">
      <c r="D388" s="199"/>
      <c r="E388" s="9"/>
    </row>
    <row r="389" spans="4:5" x14ac:dyDescent="0.25">
      <c r="D389" s="199"/>
      <c r="E389" s="9"/>
    </row>
    <row r="390" spans="4:5" x14ac:dyDescent="0.25">
      <c r="D390" s="199"/>
      <c r="E390" s="9"/>
    </row>
    <row r="391" spans="4:5" x14ac:dyDescent="0.25">
      <c r="D391" s="199"/>
      <c r="E391" s="9"/>
    </row>
    <row r="392" spans="4:5" x14ac:dyDescent="0.25">
      <c r="D392" s="199"/>
      <c r="E392" s="9"/>
    </row>
    <row r="393" spans="4:5" x14ac:dyDescent="0.25">
      <c r="D393" s="199"/>
      <c r="E393" s="9"/>
    </row>
    <row r="394" spans="4:5" x14ac:dyDescent="0.25">
      <c r="D394" s="199"/>
      <c r="E394" s="9"/>
    </row>
    <row r="395" spans="4:5" x14ac:dyDescent="0.25">
      <c r="D395" s="199"/>
      <c r="E395" s="9"/>
    </row>
    <row r="396" spans="4:5" x14ac:dyDescent="0.25">
      <c r="D396" s="199"/>
      <c r="E396" s="9"/>
    </row>
    <row r="397" spans="4:5" x14ac:dyDescent="0.25">
      <c r="D397" s="199"/>
      <c r="E397" s="9"/>
    </row>
    <row r="398" spans="4:5" x14ac:dyDescent="0.25">
      <c r="D398" s="199"/>
      <c r="E398" s="9"/>
    </row>
    <row r="399" spans="4:5" x14ac:dyDescent="0.25">
      <c r="D399" s="199"/>
      <c r="E399" s="9"/>
    </row>
    <row r="400" spans="4:5" x14ac:dyDescent="0.25">
      <c r="D400" s="199"/>
      <c r="E400" s="9"/>
    </row>
    <row r="401" spans="4:5" x14ac:dyDescent="0.25">
      <c r="D401" s="199"/>
      <c r="E401" s="9"/>
    </row>
    <row r="402" spans="4:5" x14ac:dyDescent="0.25">
      <c r="D402" s="199"/>
      <c r="E402" s="9"/>
    </row>
    <row r="403" spans="4:5" x14ac:dyDescent="0.25">
      <c r="D403" s="199"/>
      <c r="E403" s="9"/>
    </row>
    <row r="404" spans="4:5" x14ac:dyDescent="0.25">
      <c r="D404" s="199"/>
      <c r="E404" s="9"/>
    </row>
    <row r="405" spans="4:5" x14ac:dyDescent="0.25">
      <c r="D405" s="199"/>
      <c r="E405" s="9"/>
    </row>
    <row r="406" spans="4:5" x14ac:dyDescent="0.25">
      <c r="D406" s="199"/>
      <c r="E406" s="9"/>
    </row>
    <row r="407" spans="4:5" x14ac:dyDescent="0.25">
      <c r="D407" s="199"/>
      <c r="E407" s="9"/>
    </row>
    <row r="408" spans="4:5" x14ac:dyDescent="0.25">
      <c r="D408" s="199"/>
      <c r="E408" s="9"/>
    </row>
    <row r="409" spans="4:5" x14ac:dyDescent="0.25">
      <c r="D409" s="199"/>
      <c r="E409" s="9"/>
    </row>
    <row r="410" spans="4:5" x14ac:dyDescent="0.25">
      <c r="D410" s="199"/>
      <c r="E410" s="9"/>
    </row>
    <row r="411" spans="4:5" x14ac:dyDescent="0.25">
      <c r="D411" s="199"/>
      <c r="E411" s="9"/>
    </row>
    <row r="412" spans="4:5" x14ac:dyDescent="0.25">
      <c r="D412" s="199"/>
      <c r="E412" s="9"/>
    </row>
    <row r="413" spans="4:5" x14ac:dyDescent="0.25">
      <c r="D413" s="199"/>
      <c r="E413" s="9"/>
    </row>
    <row r="414" spans="4:5" x14ac:dyDescent="0.25">
      <c r="D414" s="199"/>
      <c r="E414" s="9"/>
    </row>
    <row r="415" spans="4:5" x14ac:dyDescent="0.25">
      <c r="D415" s="199"/>
      <c r="E415" s="9"/>
    </row>
    <row r="416" spans="4:5" x14ac:dyDescent="0.25">
      <c r="D416" s="199"/>
      <c r="E416" s="9"/>
    </row>
    <row r="417" spans="4:5" x14ac:dyDescent="0.25">
      <c r="D417" s="199"/>
      <c r="E417" s="9"/>
    </row>
    <row r="418" spans="4:5" x14ac:dyDescent="0.25">
      <c r="D418" s="199"/>
      <c r="E418" s="9"/>
    </row>
    <row r="419" spans="4:5" x14ac:dyDescent="0.25">
      <c r="D419" s="199"/>
      <c r="E419" s="9"/>
    </row>
    <row r="420" spans="4:5" x14ac:dyDescent="0.25">
      <c r="D420" s="199"/>
      <c r="E420" s="9"/>
    </row>
    <row r="421" spans="4:5" x14ac:dyDescent="0.25">
      <c r="D421" s="199"/>
      <c r="E421" s="9"/>
    </row>
    <row r="422" spans="4:5" x14ac:dyDescent="0.25">
      <c r="D422" s="199"/>
      <c r="E422" s="9"/>
    </row>
    <row r="423" spans="4:5" x14ac:dyDescent="0.25">
      <c r="D423" s="199"/>
      <c r="E423" s="9"/>
    </row>
    <row r="424" spans="4:5" x14ac:dyDescent="0.25">
      <c r="D424" s="199"/>
      <c r="E424" s="9"/>
    </row>
    <row r="425" spans="4:5" x14ac:dyDescent="0.25">
      <c r="D425" s="199"/>
      <c r="E425" s="9"/>
    </row>
    <row r="426" spans="4:5" x14ac:dyDescent="0.25">
      <c r="D426" s="199"/>
      <c r="E426" s="9"/>
    </row>
    <row r="427" spans="4:5" x14ac:dyDescent="0.25">
      <c r="D427" s="199"/>
      <c r="E427" s="9"/>
    </row>
    <row r="428" spans="4:5" x14ac:dyDescent="0.25">
      <c r="D428" s="199"/>
      <c r="E428" s="9"/>
    </row>
    <row r="429" spans="4:5" x14ac:dyDescent="0.25">
      <c r="D429" s="199"/>
      <c r="E429" s="9"/>
    </row>
    <row r="430" spans="4:5" x14ac:dyDescent="0.25">
      <c r="D430" s="199"/>
      <c r="E430" s="9"/>
    </row>
    <row r="431" spans="4:5" x14ac:dyDescent="0.25">
      <c r="D431" s="199"/>
      <c r="E431" s="9"/>
    </row>
    <row r="432" spans="4:5" x14ac:dyDescent="0.25">
      <c r="D432" s="199"/>
      <c r="E432" s="9"/>
    </row>
    <row r="433" spans="4:5" x14ac:dyDescent="0.25">
      <c r="D433" s="199"/>
      <c r="E433" s="9"/>
    </row>
    <row r="434" spans="4:5" x14ac:dyDescent="0.25">
      <c r="D434" s="199"/>
      <c r="E434" s="9"/>
    </row>
    <row r="435" spans="4:5" x14ac:dyDescent="0.25">
      <c r="D435" s="199"/>
      <c r="E435" s="9"/>
    </row>
    <row r="436" spans="4:5" x14ac:dyDescent="0.25">
      <c r="D436" s="199"/>
      <c r="E436" s="9"/>
    </row>
    <row r="437" spans="4:5" x14ac:dyDescent="0.25">
      <c r="D437" s="199"/>
      <c r="E437" s="9"/>
    </row>
    <row r="438" spans="4:5" x14ac:dyDescent="0.25">
      <c r="D438" s="199"/>
      <c r="E438" s="9"/>
    </row>
    <row r="439" spans="4:5" x14ac:dyDescent="0.25">
      <c r="D439" s="199"/>
      <c r="E439" s="9"/>
    </row>
    <row r="440" spans="4:5" x14ac:dyDescent="0.25">
      <c r="D440" s="199"/>
      <c r="E440" s="9"/>
    </row>
    <row r="441" spans="4:5" x14ac:dyDescent="0.25">
      <c r="D441" s="199"/>
      <c r="E441" s="9"/>
    </row>
    <row r="442" spans="4:5" x14ac:dyDescent="0.25">
      <c r="D442" s="199"/>
      <c r="E442" s="9"/>
    </row>
    <row r="443" spans="4:5" x14ac:dyDescent="0.25">
      <c r="D443" s="199"/>
      <c r="E443" s="9"/>
    </row>
    <row r="444" spans="4:5" x14ac:dyDescent="0.25">
      <c r="D444" s="199"/>
      <c r="E444" s="9"/>
    </row>
    <row r="445" spans="4:5" x14ac:dyDescent="0.25">
      <c r="D445" s="199"/>
      <c r="E445" s="9"/>
    </row>
    <row r="446" spans="4:5" x14ac:dyDescent="0.25">
      <c r="D446" s="199"/>
      <c r="E446" s="9"/>
    </row>
    <row r="447" spans="4:5" x14ac:dyDescent="0.25">
      <c r="D447" s="199"/>
      <c r="E447" s="9"/>
    </row>
    <row r="448" spans="4:5" x14ac:dyDescent="0.25">
      <c r="D448" s="199"/>
      <c r="E448" s="9"/>
    </row>
    <row r="449" spans="4:5" x14ac:dyDescent="0.25">
      <c r="D449" s="199"/>
      <c r="E449" s="9"/>
    </row>
    <row r="450" spans="4:5" x14ac:dyDescent="0.25">
      <c r="D450" s="199"/>
      <c r="E450" s="9"/>
    </row>
    <row r="451" spans="4:5" x14ac:dyDescent="0.25">
      <c r="D451" s="199"/>
      <c r="E451" s="9"/>
    </row>
    <row r="452" spans="4:5" x14ac:dyDescent="0.25">
      <c r="D452" s="199"/>
      <c r="E452" s="9"/>
    </row>
    <row r="453" spans="4:5" x14ac:dyDescent="0.25">
      <c r="D453" s="199"/>
      <c r="E453" s="9"/>
    </row>
    <row r="454" spans="4:5" x14ac:dyDescent="0.25">
      <c r="D454" s="199"/>
      <c r="E454" s="9"/>
    </row>
    <row r="455" spans="4:5" x14ac:dyDescent="0.25">
      <c r="D455" s="199"/>
      <c r="E455" s="9"/>
    </row>
    <row r="456" spans="4:5" x14ac:dyDescent="0.25">
      <c r="D456" s="199"/>
      <c r="E456" s="9"/>
    </row>
    <row r="457" spans="4:5" x14ac:dyDescent="0.25">
      <c r="D457" s="199"/>
      <c r="E457" s="9"/>
    </row>
    <row r="458" spans="4:5" x14ac:dyDescent="0.25">
      <c r="D458" s="199"/>
      <c r="E458" s="9"/>
    </row>
    <row r="459" spans="4:5" x14ac:dyDescent="0.25">
      <c r="D459" s="199"/>
      <c r="E459" s="9"/>
    </row>
    <row r="460" spans="4:5" x14ac:dyDescent="0.25">
      <c r="D460" s="199"/>
      <c r="E460" s="9"/>
    </row>
    <row r="461" spans="4:5" x14ac:dyDescent="0.25">
      <c r="D461" s="199"/>
      <c r="E461" s="9"/>
    </row>
    <row r="462" spans="4:5" x14ac:dyDescent="0.25">
      <c r="D462" s="199"/>
      <c r="E462" s="9"/>
    </row>
    <row r="463" spans="4:5" x14ac:dyDescent="0.25">
      <c r="D463" s="199"/>
      <c r="E463" s="9"/>
    </row>
    <row r="464" spans="4:5" x14ac:dyDescent="0.25">
      <c r="D464" s="199"/>
      <c r="E464" s="9"/>
    </row>
    <row r="465" spans="4:5" x14ac:dyDescent="0.25">
      <c r="D465" s="199"/>
      <c r="E465" s="9"/>
    </row>
    <row r="466" spans="4:5" x14ac:dyDescent="0.25">
      <c r="D466" s="199"/>
      <c r="E466" s="9"/>
    </row>
    <row r="467" spans="4:5" x14ac:dyDescent="0.25">
      <c r="D467" s="199"/>
      <c r="E467" s="9"/>
    </row>
    <row r="468" spans="4:5" x14ac:dyDescent="0.25">
      <c r="D468" s="199"/>
      <c r="E468" s="9"/>
    </row>
    <row r="469" spans="4:5" x14ac:dyDescent="0.25">
      <c r="D469" s="199"/>
      <c r="E469" s="9"/>
    </row>
    <row r="470" spans="4:5" x14ac:dyDescent="0.25">
      <c r="D470" s="199"/>
      <c r="E470" s="9"/>
    </row>
    <row r="471" spans="4:5" x14ac:dyDescent="0.25">
      <c r="D471" s="199"/>
      <c r="E471" s="9"/>
    </row>
    <row r="472" spans="4:5" x14ac:dyDescent="0.25">
      <c r="D472" s="199"/>
      <c r="E472" s="9"/>
    </row>
    <row r="473" spans="4:5" x14ac:dyDescent="0.25">
      <c r="D473" s="199"/>
      <c r="E473" s="9"/>
    </row>
    <row r="474" spans="4:5" x14ac:dyDescent="0.25">
      <c r="D474" s="199"/>
      <c r="E474" s="9"/>
    </row>
    <row r="475" spans="4:5" x14ac:dyDescent="0.25">
      <c r="D475" s="199"/>
      <c r="E475" s="9"/>
    </row>
    <row r="476" spans="4:5" x14ac:dyDescent="0.25">
      <c r="D476" s="199"/>
      <c r="E476" s="9"/>
    </row>
    <row r="477" spans="4:5" x14ac:dyDescent="0.25">
      <c r="D477" s="199"/>
      <c r="E477" s="9"/>
    </row>
    <row r="478" spans="4:5" x14ac:dyDescent="0.25">
      <c r="D478" s="199"/>
      <c r="E478" s="9"/>
    </row>
    <row r="479" spans="4:5" x14ac:dyDescent="0.25">
      <c r="D479" s="199"/>
      <c r="E479" s="9"/>
    </row>
    <row r="480" spans="4:5" x14ac:dyDescent="0.25">
      <c r="D480" s="199"/>
      <c r="E480" s="9"/>
    </row>
    <row r="481" spans="4:5" x14ac:dyDescent="0.25">
      <c r="D481" s="199"/>
      <c r="E481" s="9"/>
    </row>
    <row r="482" spans="4:5" x14ac:dyDescent="0.25">
      <c r="D482" s="199"/>
      <c r="E482" s="9"/>
    </row>
    <row r="483" spans="4:5" x14ac:dyDescent="0.25">
      <c r="D483" s="199"/>
      <c r="E483" s="9"/>
    </row>
    <row r="484" spans="4:5" x14ac:dyDescent="0.25">
      <c r="D484" s="199"/>
      <c r="E484" s="9"/>
    </row>
    <row r="485" spans="4:5" x14ac:dyDescent="0.25">
      <c r="D485" s="199"/>
      <c r="E485" s="9"/>
    </row>
    <row r="486" spans="4:5" x14ac:dyDescent="0.25">
      <c r="D486" s="199"/>
      <c r="E486" s="9"/>
    </row>
    <row r="487" spans="4:5" x14ac:dyDescent="0.25">
      <c r="D487" s="199"/>
      <c r="E487" s="9"/>
    </row>
    <row r="488" spans="4:5" x14ac:dyDescent="0.25">
      <c r="D488" s="199"/>
      <c r="E488" s="9"/>
    </row>
    <row r="489" spans="4:5" x14ac:dyDescent="0.25">
      <c r="D489" s="199"/>
      <c r="E489" s="9"/>
    </row>
    <row r="490" spans="4:5" x14ac:dyDescent="0.25">
      <c r="D490" s="199"/>
      <c r="E490" s="9"/>
    </row>
    <row r="491" spans="4:5" x14ac:dyDescent="0.25">
      <c r="D491" s="199"/>
      <c r="E491" s="9"/>
    </row>
    <row r="492" spans="4:5" x14ac:dyDescent="0.25">
      <c r="D492" s="199"/>
      <c r="E492" s="9"/>
    </row>
    <row r="493" spans="4:5" x14ac:dyDescent="0.25">
      <c r="D493" s="199"/>
      <c r="E493" s="9"/>
    </row>
    <row r="494" spans="4:5" x14ac:dyDescent="0.25">
      <c r="D494" s="199"/>
      <c r="E494" s="9"/>
    </row>
    <row r="495" spans="4:5" x14ac:dyDescent="0.25">
      <c r="D495" s="199"/>
      <c r="E495" s="9"/>
    </row>
    <row r="496" spans="4:5" x14ac:dyDescent="0.25">
      <c r="D496" s="199"/>
      <c r="E496" s="9"/>
    </row>
    <row r="497" spans="4:5" x14ac:dyDescent="0.25">
      <c r="D497" s="199"/>
      <c r="E497" s="9"/>
    </row>
    <row r="498" spans="4:5" x14ac:dyDescent="0.25">
      <c r="D498" s="199"/>
      <c r="E498" s="9"/>
    </row>
    <row r="499" spans="4:5" x14ac:dyDescent="0.25">
      <c r="D499" s="199"/>
      <c r="E499" s="9"/>
    </row>
    <row r="500" spans="4:5" x14ac:dyDescent="0.25">
      <c r="D500" s="199"/>
      <c r="E500" s="9"/>
    </row>
    <row r="501" spans="4:5" x14ac:dyDescent="0.25">
      <c r="D501" s="199"/>
      <c r="E501" s="9"/>
    </row>
    <row r="502" spans="4:5" x14ac:dyDescent="0.25">
      <c r="D502" s="199"/>
      <c r="E502" s="9"/>
    </row>
    <row r="503" spans="4:5" x14ac:dyDescent="0.25">
      <c r="D503" s="199"/>
      <c r="E503" s="9"/>
    </row>
    <row r="504" spans="4:5" x14ac:dyDescent="0.25">
      <c r="D504" s="199"/>
      <c r="E504" s="9"/>
    </row>
    <row r="505" spans="4:5" x14ac:dyDescent="0.25">
      <c r="D505" s="199"/>
      <c r="E505" s="9"/>
    </row>
    <row r="506" spans="4:5" x14ac:dyDescent="0.25">
      <c r="D506" s="199"/>
      <c r="E506" s="9"/>
    </row>
    <row r="507" spans="4:5" x14ac:dyDescent="0.25">
      <c r="D507" s="199"/>
      <c r="E507" s="9"/>
    </row>
    <row r="508" spans="4:5" x14ac:dyDescent="0.25">
      <c r="D508" s="199"/>
      <c r="E508" s="9"/>
    </row>
    <row r="509" spans="4:5" x14ac:dyDescent="0.25">
      <c r="D509" s="199"/>
      <c r="E509" s="9"/>
    </row>
    <row r="510" spans="4:5" x14ac:dyDescent="0.25">
      <c r="D510" s="199"/>
      <c r="E510" s="9"/>
    </row>
    <row r="511" spans="4:5" x14ac:dyDescent="0.25">
      <c r="D511" s="199"/>
      <c r="E511" s="9"/>
    </row>
    <row r="512" spans="4:5" x14ac:dyDescent="0.25">
      <c r="D512" s="199"/>
      <c r="E512" s="9"/>
    </row>
    <row r="513" spans="4:5" x14ac:dyDescent="0.25">
      <c r="D513" s="199"/>
      <c r="E513" s="9"/>
    </row>
    <row r="514" spans="4:5" x14ac:dyDescent="0.25">
      <c r="D514" s="199"/>
      <c r="E514" s="9"/>
    </row>
    <row r="515" spans="4:5" x14ac:dyDescent="0.25">
      <c r="D515" s="199"/>
      <c r="E515" s="9"/>
    </row>
    <row r="516" spans="4:5" x14ac:dyDescent="0.25">
      <c r="D516" s="199"/>
      <c r="E516" s="9"/>
    </row>
    <row r="517" spans="4:5" x14ac:dyDescent="0.25">
      <c r="D517" s="199"/>
      <c r="E517" s="9"/>
    </row>
    <row r="518" spans="4:5" x14ac:dyDescent="0.25">
      <c r="D518" s="199"/>
      <c r="E518" s="9"/>
    </row>
    <row r="519" spans="4:5" x14ac:dyDescent="0.25">
      <c r="D519" s="199"/>
      <c r="E519" s="9"/>
    </row>
    <row r="520" spans="4:5" x14ac:dyDescent="0.25">
      <c r="D520" s="199"/>
      <c r="E520" s="9"/>
    </row>
    <row r="521" spans="4:5" x14ac:dyDescent="0.25">
      <c r="D521" s="199"/>
      <c r="E521" s="9"/>
    </row>
    <row r="522" spans="4:5" x14ac:dyDescent="0.25">
      <c r="D522" s="199"/>
      <c r="E522" s="9"/>
    </row>
    <row r="523" spans="4:5" x14ac:dyDescent="0.25">
      <c r="D523" s="199"/>
      <c r="E523" s="9"/>
    </row>
    <row r="524" spans="4:5" x14ac:dyDescent="0.25">
      <c r="D524" s="199"/>
      <c r="E524" s="9"/>
    </row>
    <row r="525" spans="4:5" x14ac:dyDescent="0.25">
      <c r="D525" s="199"/>
      <c r="E525" s="9"/>
    </row>
    <row r="526" spans="4:5" x14ac:dyDescent="0.25">
      <c r="D526" s="199"/>
      <c r="E526" s="9"/>
    </row>
    <row r="527" spans="4:5" x14ac:dyDescent="0.25">
      <c r="D527" s="199"/>
      <c r="E527" s="9"/>
    </row>
    <row r="528" spans="4:5" x14ac:dyDescent="0.25">
      <c r="D528" s="199"/>
      <c r="E528" s="9"/>
    </row>
    <row r="529" spans="4:5" x14ac:dyDescent="0.25">
      <c r="D529" s="199"/>
      <c r="E529" s="9"/>
    </row>
    <row r="530" spans="4:5" x14ac:dyDescent="0.25">
      <c r="D530" s="199"/>
      <c r="E530" s="9"/>
    </row>
    <row r="531" spans="4:5" x14ac:dyDescent="0.25">
      <c r="D531" s="199"/>
      <c r="E531" s="9"/>
    </row>
    <row r="532" spans="4:5" x14ac:dyDescent="0.25">
      <c r="D532" s="199"/>
      <c r="E532" s="9"/>
    </row>
    <row r="533" spans="4:5" x14ac:dyDescent="0.25">
      <c r="D533" s="199"/>
      <c r="E533" s="9"/>
    </row>
    <row r="534" spans="4:5" x14ac:dyDescent="0.25">
      <c r="D534" s="199"/>
      <c r="E534" s="9"/>
    </row>
    <row r="535" spans="4:5" x14ac:dyDescent="0.25">
      <c r="D535" s="199"/>
      <c r="E535" s="9"/>
    </row>
    <row r="536" spans="4:5" x14ac:dyDescent="0.25">
      <c r="D536" s="199"/>
      <c r="E536" s="9"/>
    </row>
    <row r="537" spans="4:5" x14ac:dyDescent="0.25">
      <c r="D537" s="199"/>
      <c r="E537" s="9"/>
    </row>
    <row r="538" spans="4:5" x14ac:dyDescent="0.25">
      <c r="D538" s="199"/>
      <c r="E538" s="9"/>
    </row>
    <row r="539" spans="4:5" x14ac:dyDescent="0.25">
      <c r="D539" s="199"/>
      <c r="E539" s="9"/>
    </row>
    <row r="540" spans="4:5" x14ac:dyDescent="0.25">
      <c r="D540" s="199"/>
      <c r="E540" s="9"/>
    </row>
    <row r="541" spans="4:5" x14ac:dyDescent="0.25">
      <c r="D541" s="199"/>
      <c r="E541" s="9"/>
    </row>
    <row r="542" spans="4:5" x14ac:dyDescent="0.25">
      <c r="D542" s="199"/>
      <c r="E542" s="9"/>
    </row>
    <row r="543" spans="4:5" x14ac:dyDescent="0.25">
      <c r="D543" s="199"/>
      <c r="E543" s="9"/>
    </row>
    <row r="544" spans="4:5" x14ac:dyDescent="0.25">
      <c r="D544" s="199"/>
      <c r="E544" s="9"/>
    </row>
    <row r="545" spans="4:5" x14ac:dyDescent="0.25">
      <c r="D545" s="199"/>
      <c r="E545" s="9"/>
    </row>
    <row r="546" spans="4:5" x14ac:dyDescent="0.25">
      <c r="D546" s="199"/>
      <c r="E546" s="9"/>
    </row>
    <row r="547" spans="4:5" x14ac:dyDescent="0.25">
      <c r="D547" s="199"/>
      <c r="E547" s="9"/>
    </row>
    <row r="548" spans="4:5" x14ac:dyDescent="0.25">
      <c r="D548" s="199"/>
      <c r="E548" s="9"/>
    </row>
    <row r="549" spans="4:5" x14ac:dyDescent="0.25">
      <c r="D549" s="199"/>
      <c r="E549" s="9"/>
    </row>
    <row r="550" spans="4:5" x14ac:dyDescent="0.25">
      <c r="D550" s="199"/>
      <c r="E550" s="9"/>
    </row>
    <row r="551" spans="4:5" x14ac:dyDescent="0.25">
      <c r="D551" s="199"/>
      <c r="E551" s="9"/>
    </row>
    <row r="552" spans="4:5" x14ac:dyDescent="0.25">
      <c r="D552" s="199"/>
      <c r="E552" s="9"/>
    </row>
    <row r="553" spans="4:5" x14ac:dyDescent="0.25">
      <c r="D553" s="199"/>
      <c r="E553" s="9"/>
    </row>
    <row r="554" spans="4:5" x14ac:dyDescent="0.25">
      <c r="D554" s="199"/>
      <c r="E554" s="9"/>
    </row>
    <row r="555" spans="4:5" x14ac:dyDescent="0.25">
      <c r="D555" s="199"/>
      <c r="E555" s="9"/>
    </row>
    <row r="556" spans="4:5" x14ac:dyDescent="0.25">
      <c r="D556" s="199"/>
      <c r="E556" s="9"/>
    </row>
    <row r="557" spans="4:5" x14ac:dyDescent="0.25">
      <c r="D557" s="199"/>
      <c r="E557" s="9"/>
    </row>
    <row r="558" spans="4:5" x14ac:dyDescent="0.25">
      <c r="D558" s="199"/>
      <c r="E558" s="9"/>
    </row>
    <row r="559" spans="4:5" x14ac:dyDescent="0.25">
      <c r="D559" s="199"/>
      <c r="E559" s="9"/>
    </row>
    <row r="560" spans="4:5" x14ac:dyDescent="0.25">
      <c r="D560" s="199"/>
      <c r="E560" s="9"/>
    </row>
    <row r="561" spans="4:5" x14ac:dyDescent="0.25">
      <c r="D561" s="199"/>
      <c r="E561" s="9"/>
    </row>
    <row r="562" spans="4:5" x14ac:dyDescent="0.25">
      <c r="D562" s="199"/>
      <c r="E562" s="9"/>
    </row>
    <row r="563" spans="4:5" x14ac:dyDescent="0.25">
      <c r="D563" s="199"/>
      <c r="E563" s="9"/>
    </row>
    <row r="564" spans="4:5" x14ac:dyDescent="0.25">
      <c r="D564" s="199"/>
      <c r="E564" s="9"/>
    </row>
    <row r="565" spans="4:5" x14ac:dyDescent="0.25">
      <c r="D565" s="199"/>
      <c r="E565" s="9"/>
    </row>
    <row r="566" spans="4:5" x14ac:dyDescent="0.25">
      <c r="D566" s="199"/>
      <c r="E566" s="9"/>
    </row>
    <row r="567" spans="4:5" x14ac:dyDescent="0.25">
      <c r="D567" s="199"/>
      <c r="E567" s="9"/>
    </row>
    <row r="568" spans="4:5" x14ac:dyDescent="0.25">
      <c r="D568" s="199"/>
      <c r="E568" s="9"/>
    </row>
    <row r="569" spans="4:5" x14ac:dyDescent="0.25">
      <c r="D569" s="199"/>
      <c r="E569" s="9"/>
    </row>
    <row r="570" spans="4:5" x14ac:dyDescent="0.25">
      <c r="D570" s="199"/>
      <c r="E570" s="9"/>
    </row>
    <row r="571" spans="4:5" x14ac:dyDescent="0.25">
      <c r="D571" s="199"/>
      <c r="E571" s="9"/>
    </row>
    <row r="572" spans="4:5" x14ac:dyDescent="0.25">
      <c r="D572" s="199"/>
      <c r="E572" s="9"/>
    </row>
    <row r="573" spans="4:5" x14ac:dyDescent="0.25">
      <c r="D573" s="199"/>
      <c r="E573" s="9"/>
    </row>
    <row r="574" spans="4:5" x14ac:dyDescent="0.25">
      <c r="D574" s="199"/>
      <c r="E574" s="9"/>
    </row>
    <row r="575" spans="4:5" x14ac:dyDescent="0.25">
      <c r="D575" s="199"/>
      <c r="E575" s="9"/>
    </row>
    <row r="576" spans="4:5" x14ac:dyDescent="0.25">
      <c r="D576" s="199"/>
      <c r="E576" s="9"/>
    </row>
    <row r="577" spans="4:5" x14ac:dyDescent="0.25">
      <c r="D577" s="199"/>
      <c r="E577" s="9"/>
    </row>
    <row r="578" spans="4:5" x14ac:dyDescent="0.25">
      <c r="D578" s="199"/>
      <c r="E578" s="9"/>
    </row>
    <row r="579" spans="4:5" x14ac:dyDescent="0.25">
      <c r="D579" s="199"/>
      <c r="E579" s="9"/>
    </row>
    <row r="580" spans="4:5" x14ac:dyDescent="0.25">
      <c r="D580" s="199"/>
      <c r="E580" s="9"/>
    </row>
    <row r="581" spans="4:5" x14ac:dyDescent="0.25">
      <c r="D581" s="199"/>
      <c r="E581" s="9"/>
    </row>
    <row r="582" spans="4:5" x14ac:dyDescent="0.25">
      <c r="D582" s="199"/>
      <c r="E582" s="9"/>
    </row>
    <row r="583" spans="4:5" x14ac:dyDescent="0.25">
      <c r="D583" s="199"/>
      <c r="E583" s="9"/>
    </row>
    <row r="584" spans="4:5" x14ac:dyDescent="0.25">
      <c r="D584" s="199"/>
      <c r="E584" s="9"/>
    </row>
    <row r="585" spans="4:5" x14ac:dyDescent="0.25">
      <c r="D585" s="199"/>
      <c r="E585" s="9"/>
    </row>
    <row r="586" spans="4:5" x14ac:dyDescent="0.25">
      <c r="D586" s="199"/>
      <c r="E586" s="9"/>
    </row>
    <row r="587" spans="4:5" x14ac:dyDescent="0.25">
      <c r="D587" s="199"/>
      <c r="E587" s="9"/>
    </row>
    <row r="588" spans="4:5" x14ac:dyDescent="0.25">
      <c r="D588" s="199"/>
      <c r="E588" s="9"/>
    </row>
    <row r="589" spans="4:5" x14ac:dyDescent="0.25">
      <c r="D589" s="199"/>
      <c r="E589" s="9"/>
    </row>
    <row r="590" spans="4:5" x14ac:dyDescent="0.25">
      <c r="D590" s="199"/>
      <c r="E590" s="9"/>
    </row>
    <row r="591" spans="4:5" x14ac:dyDescent="0.25">
      <c r="D591" s="199"/>
      <c r="E591" s="9"/>
    </row>
    <row r="592" spans="4:5" x14ac:dyDescent="0.25">
      <c r="D592" s="199"/>
      <c r="E592" s="9"/>
    </row>
    <row r="593" spans="4:5" x14ac:dyDescent="0.25">
      <c r="D593" s="199"/>
      <c r="E593" s="9"/>
    </row>
    <row r="594" spans="4:5" x14ac:dyDescent="0.25">
      <c r="D594" s="199"/>
      <c r="E594" s="9"/>
    </row>
    <row r="595" spans="4:5" x14ac:dyDescent="0.25">
      <c r="D595" s="199"/>
      <c r="E595" s="9"/>
    </row>
    <row r="596" spans="4:5" x14ac:dyDescent="0.25">
      <c r="D596" s="199"/>
      <c r="E596" s="9"/>
    </row>
    <row r="597" spans="4:5" x14ac:dyDescent="0.25">
      <c r="D597" s="199"/>
      <c r="E597" s="9"/>
    </row>
    <row r="598" spans="4:5" x14ac:dyDescent="0.25">
      <c r="D598" s="199"/>
      <c r="E598" s="9"/>
    </row>
    <row r="599" spans="4:5" x14ac:dyDescent="0.25">
      <c r="D599" s="199"/>
      <c r="E599" s="9"/>
    </row>
    <row r="600" spans="4:5" x14ac:dyDescent="0.25">
      <c r="D600" s="199"/>
      <c r="E600" s="9"/>
    </row>
    <row r="601" spans="4:5" x14ac:dyDescent="0.25">
      <c r="D601" s="199"/>
      <c r="E601" s="9"/>
    </row>
    <row r="602" spans="4:5" x14ac:dyDescent="0.25">
      <c r="D602" s="199"/>
      <c r="E602" s="9"/>
    </row>
    <row r="603" spans="4:5" x14ac:dyDescent="0.25">
      <c r="D603" s="199"/>
      <c r="E603" s="9"/>
    </row>
    <row r="604" spans="4:5" x14ac:dyDescent="0.25">
      <c r="D604" s="199"/>
      <c r="E604" s="9"/>
    </row>
    <row r="605" spans="4:5" x14ac:dyDescent="0.25">
      <c r="D605" s="199"/>
      <c r="E605" s="9"/>
    </row>
    <row r="606" spans="4:5" x14ac:dyDescent="0.25">
      <c r="D606" s="199"/>
      <c r="E606" s="9"/>
    </row>
    <row r="607" spans="4:5" x14ac:dyDescent="0.25">
      <c r="D607" s="199"/>
      <c r="E607" s="9"/>
    </row>
    <row r="608" spans="4:5" x14ac:dyDescent="0.25">
      <c r="D608" s="199"/>
      <c r="E608" s="9"/>
    </row>
    <row r="609" spans="4:5" x14ac:dyDescent="0.25">
      <c r="D609" s="199"/>
      <c r="E609" s="9"/>
    </row>
    <row r="610" spans="4:5" x14ac:dyDescent="0.25">
      <c r="D610" s="199"/>
      <c r="E610" s="9"/>
    </row>
    <row r="611" spans="4:5" x14ac:dyDescent="0.25">
      <c r="D611" s="199"/>
      <c r="E611" s="9"/>
    </row>
    <row r="612" spans="4:5" x14ac:dyDescent="0.25">
      <c r="D612" s="199"/>
      <c r="E612" s="9"/>
    </row>
    <row r="613" spans="4:5" x14ac:dyDescent="0.25">
      <c r="D613" s="199"/>
      <c r="E613" s="9"/>
    </row>
    <row r="614" spans="4:5" x14ac:dyDescent="0.25">
      <c r="D614" s="199"/>
      <c r="E614" s="9"/>
    </row>
    <row r="615" spans="4:5" x14ac:dyDescent="0.25">
      <c r="D615" s="199"/>
      <c r="E615" s="9"/>
    </row>
    <row r="616" spans="4:5" x14ac:dyDescent="0.25">
      <c r="D616" s="199"/>
      <c r="E616" s="9"/>
    </row>
    <row r="617" spans="4:5" x14ac:dyDescent="0.25">
      <c r="D617" s="199"/>
      <c r="E617" s="9"/>
    </row>
    <row r="618" spans="4:5" x14ac:dyDescent="0.25">
      <c r="D618" s="199"/>
      <c r="E618" s="9"/>
    </row>
    <row r="619" spans="4:5" x14ac:dyDescent="0.25">
      <c r="D619" s="199"/>
      <c r="E619" s="9"/>
    </row>
    <row r="620" spans="4:5" x14ac:dyDescent="0.25">
      <c r="D620" s="199"/>
      <c r="E620" s="9"/>
    </row>
    <row r="621" spans="4:5" x14ac:dyDescent="0.25">
      <c r="D621" s="199"/>
      <c r="E621" s="9"/>
    </row>
    <row r="622" spans="4:5" x14ac:dyDescent="0.25">
      <c r="D622" s="199"/>
      <c r="E622" s="9"/>
    </row>
    <row r="623" spans="4:5" x14ac:dyDescent="0.25">
      <c r="D623" s="199"/>
      <c r="E623" s="9"/>
    </row>
    <row r="624" spans="4:5" x14ac:dyDescent="0.25">
      <c r="D624" s="199"/>
      <c r="E624" s="9"/>
    </row>
    <row r="625" spans="4:5" x14ac:dyDescent="0.25">
      <c r="D625" s="199"/>
      <c r="E625" s="9"/>
    </row>
    <row r="626" spans="4:5" x14ac:dyDescent="0.25">
      <c r="D626" s="199"/>
      <c r="E626" s="9"/>
    </row>
    <row r="627" spans="4:5" x14ac:dyDescent="0.25">
      <c r="D627" s="199"/>
      <c r="E627" s="9"/>
    </row>
    <row r="628" spans="4:5" x14ac:dyDescent="0.25">
      <c r="D628" s="199"/>
      <c r="E628" s="9"/>
    </row>
    <row r="629" spans="4:5" x14ac:dyDescent="0.25">
      <c r="D629" s="199"/>
      <c r="E629" s="9"/>
    </row>
    <row r="630" spans="4:5" x14ac:dyDescent="0.25">
      <c r="D630" s="199"/>
      <c r="E630" s="9"/>
    </row>
    <row r="631" spans="4:5" x14ac:dyDescent="0.25">
      <c r="D631" s="199"/>
      <c r="E631" s="9"/>
    </row>
    <row r="632" spans="4:5" x14ac:dyDescent="0.25">
      <c r="D632" s="199"/>
      <c r="E632" s="9"/>
    </row>
    <row r="633" spans="4:5" x14ac:dyDescent="0.25">
      <c r="D633" s="199"/>
      <c r="E633" s="9"/>
    </row>
    <row r="634" spans="4:5" x14ac:dyDescent="0.25">
      <c r="D634" s="199"/>
      <c r="E634" s="9"/>
    </row>
    <row r="635" spans="4:5" x14ac:dyDescent="0.25">
      <c r="D635" s="199"/>
      <c r="E635" s="9"/>
    </row>
    <row r="636" spans="4:5" x14ac:dyDescent="0.25">
      <c r="D636" s="199"/>
      <c r="E636" s="9"/>
    </row>
    <row r="637" spans="4:5" x14ac:dyDescent="0.25">
      <c r="D637" s="199"/>
      <c r="E637" s="9"/>
    </row>
    <row r="638" spans="4:5" x14ac:dyDescent="0.25">
      <c r="D638" s="199"/>
      <c r="E638" s="9"/>
    </row>
    <row r="639" spans="4:5" x14ac:dyDescent="0.25">
      <c r="D639" s="199"/>
      <c r="E639" s="9"/>
    </row>
    <row r="640" spans="4:5" x14ac:dyDescent="0.25">
      <c r="D640" s="199"/>
      <c r="E640" s="9"/>
    </row>
    <row r="641" spans="4:5" x14ac:dyDescent="0.25">
      <c r="D641" s="199"/>
      <c r="E641" s="9"/>
    </row>
    <row r="642" spans="4:5" x14ac:dyDescent="0.25">
      <c r="D642" s="199"/>
      <c r="E642" s="9"/>
    </row>
    <row r="643" spans="4:5" x14ac:dyDescent="0.25">
      <c r="D643" s="199"/>
      <c r="E643" s="9"/>
    </row>
    <row r="644" spans="4:5" x14ac:dyDescent="0.25">
      <c r="D644" s="199"/>
      <c r="E644" s="9"/>
    </row>
    <row r="645" spans="4:5" x14ac:dyDescent="0.25">
      <c r="D645" s="199"/>
      <c r="E645" s="9"/>
    </row>
    <row r="646" spans="4:5" x14ac:dyDescent="0.25">
      <c r="D646" s="199"/>
      <c r="E646" s="9"/>
    </row>
    <row r="647" spans="4:5" x14ac:dyDescent="0.25">
      <c r="D647" s="199"/>
      <c r="E647" s="9"/>
    </row>
    <row r="648" spans="4:5" x14ac:dyDescent="0.25">
      <c r="D648" s="199"/>
      <c r="E648" s="9"/>
    </row>
    <row r="649" spans="4:5" x14ac:dyDescent="0.25">
      <c r="D649" s="199"/>
      <c r="E649" s="9"/>
    </row>
    <row r="650" spans="4:5" x14ac:dyDescent="0.25">
      <c r="D650" s="199"/>
      <c r="E650" s="9"/>
    </row>
    <row r="651" spans="4:5" x14ac:dyDescent="0.25">
      <c r="D651" s="199"/>
      <c r="E651" s="9"/>
    </row>
    <row r="652" spans="4:5" x14ac:dyDescent="0.25">
      <c r="D652" s="199"/>
      <c r="E652" s="9"/>
    </row>
    <row r="653" spans="4:5" x14ac:dyDescent="0.25">
      <c r="D653" s="199"/>
      <c r="E653" s="9"/>
    </row>
    <row r="654" spans="4:5" x14ac:dyDescent="0.25">
      <c r="D654" s="199"/>
      <c r="E654" s="9"/>
    </row>
    <row r="655" spans="4:5" x14ac:dyDescent="0.25">
      <c r="D655" s="199"/>
      <c r="E655" s="9"/>
    </row>
    <row r="656" spans="4:5" x14ac:dyDescent="0.25">
      <c r="D656" s="199"/>
      <c r="E656" s="9"/>
    </row>
    <row r="657" spans="4:5" x14ac:dyDescent="0.25">
      <c r="D657" s="199"/>
      <c r="E657" s="9"/>
    </row>
    <row r="658" spans="4:5" x14ac:dyDescent="0.25">
      <c r="D658" s="199"/>
      <c r="E658" s="9"/>
    </row>
    <row r="659" spans="4:5" x14ac:dyDescent="0.25">
      <c r="D659" s="199"/>
      <c r="E659" s="9"/>
    </row>
    <row r="660" spans="4:5" x14ac:dyDescent="0.25">
      <c r="D660" s="199"/>
      <c r="E660" s="9"/>
    </row>
    <row r="661" spans="4:5" x14ac:dyDescent="0.25">
      <c r="D661" s="199"/>
      <c r="E661" s="9"/>
    </row>
    <row r="662" spans="4:5" x14ac:dyDescent="0.25">
      <c r="D662" s="199"/>
      <c r="E662" s="9"/>
    </row>
    <row r="663" spans="4:5" x14ac:dyDescent="0.25">
      <c r="D663" s="199"/>
      <c r="E663" s="9"/>
    </row>
    <row r="664" spans="4:5" x14ac:dyDescent="0.25">
      <c r="D664" s="199"/>
      <c r="E664" s="9"/>
    </row>
    <row r="665" spans="4:5" x14ac:dyDescent="0.25">
      <c r="D665" s="199"/>
      <c r="E665" s="9"/>
    </row>
    <row r="666" spans="4:5" x14ac:dyDescent="0.25">
      <c r="D666" s="199"/>
      <c r="E666" s="9"/>
    </row>
    <row r="667" spans="4:5" x14ac:dyDescent="0.25">
      <c r="D667" s="199"/>
      <c r="E667" s="9"/>
    </row>
    <row r="668" spans="4:5" x14ac:dyDescent="0.25">
      <c r="D668" s="199"/>
      <c r="E668" s="9"/>
    </row>
    <row r="669" spans="4:5" x14ac:dyDescent="0.25">
      <c r="D669" s="199"/>
      <c r="E669" s="9"/>
    </row>
    <row r="670" spans="4:5" x14ac:dyDescent="0.25">
      <c r="D670" s="199"/>
      <c r="E670" s="9"/>
    </row>
    <row r="671" spans="4:5" x14ac:dyDescent="0.25">
      <c r="D671" s="199"/>
      <c r="E671" s="9"/>
    </row>
    <row r="672" spans="4:5" x14ac:dyDescent="0.25">
      <c r="D672" s="199"/>
      <c r="E672" s="9"/>
    </row>
    <row r="673" spans="4:5" x14ac:dyDescent="0.25">
      <c r="D673" s="199"/>
      <c r="E673" s="9"/>
    </row>
    <row r="674" spans="4:5" x14ac:dyDescent="0.25">
      <c r="D674" s="199"/>
      <c r="E674" s="9"/>
    </row>
    <row r="675" spans="4:5" x14ac:dyDescent="0.25">
      <c r="D675" s="199"/>
      <c r="E675" s="9"/>
    </row>
    <row r="676" spans="4:5" x14ac:dyDescent="0.25">
      <c r="D676" s="199"/>
      <c r="E676" s="9"/>
    </row>
    <row r="677" spans="4:5" x14ac:dyDescent="0.25">
      <c r="D677" s="199"/>
      <c r="E677" s="9"/>
    </row>
    <row r="678" spans="4:5" x14ac:dyDescent="0.25">
      <c r="D678" s="199"/>
      <c r="E678" s="9"/>
    </row>
    <row r="679" spans="4:5" x14ac:dyDescent="0.25">
      <c r="D679" s="199"/>
      <c r="E679" s="9"/>
    </row>
    <row r="680" spans="4:5" x14ac:dyDescent="0.25">
      <c r="D680" s="199"/>
      <c r="E680" s="9"/>
    </row>
    <row r="681" spans="4:5" x14ac:dyDescent="0.25">
      <c r="D681" s="199"/>
      <c r="E681" s="9"/>
    </row>
    <row r="682" spans="4:5" x14ac:dyDescent="0.25">
      <c r="D682" s="199"/>
      <c r="E682" s="9"/>
    </row>
    <row r="683" spans="4:5" x14ac:dyDescent="0.25">
      <c r="D683" s="199"/>
      <c r="E683" s="9"/>
    </row>
    <row r="684" spans="4:5" x14ac:dyDescent="0.25">
      <c r="D684" s="199"/>
      <c r="E684" s="9"/>
    </row>
    <row r="685" spans="4:5" x14ac:dyDescent="0.25">
      <c r="D685" s="199"/>
      <c r="E685" s="9"/>
    </row>
    <row r="686" spans="4:5" x14ac:dyDescent="0.25">
      <c r="D686" s="199"/>
      <c r="E686" s="9"/>
    </row>
    <row r="687" spans="4:5" x14ac:dyDescent="0.25">
      <c r="D687" s="199"/>
      <c r="E687" s="9"/>
    </row>
    <row r="688" spans="4:5" x14ac:dyDescent="0.25">
      <c r="D688" s="199"/>
      <c r="E688" s="9"/>
    </row>
    <row r="689" spans="4:5" x14ac:dyDescent="0.25">
      <c r="D689" s="199"/>
      <c r="E689" s="9"/>
    </row>
    <row r="690" spans="4:5" x14ac:dyDescent="0.25">
      <c r="D690" s="199"/>
      <c r="E690" s="9"/>
    </row>
    <row r="691" spans="4:5" x14ac:dyDescent="0.25">
      <c r="D691" s="199"/>
      <c r="E691" s="9"/>
    </row>
    <row r="692" spans="4:5" x14ac:dyDescent="0.25">
      <c r="D692" s="199"/>
      <c r="E692" s="9"/>
    </row>
    <row r="693" spans="4:5" x14ac:dyDescent="0.25">
      <c r="D693" s="199"/>
      <c r="E693" s="9"/>
    </row>
    <row r="694" spans="4:5" x14ac:dyDescent="0.25">
      <c r="D694" s="199"/>
      <c r="E694" s="9"/>
    </row>
    <row r="695" spans="4:5" x14ac:dyDescent="0.25">
      <c r="D695" s="199"/>
      <c r="E695" s="9"/>
    </row>
    <row r="696" spans="4:5" x14ac:dyDescent="0.25">
      <c r="D696" s="199"/>
      <c r="E696" s="9"/>
    </row>
    <row r="697" spans="4:5" x14ac:dyDescent="0.25">
      <c r="D697" s="199"/>
      <c r="E697" s="9"/>
    </row>
    <row r="698" spans="4:5" x14ac:dyDescent="0.25">
      <c r="D698" s="199"/>
      <c r="E698" s="9"/>
    </row>
    <row r="699" spans="4:5" x14ac:dyDescent="0.25">
      <c r="D699" s="199"/>
      <c r="E699" s="9"/>
    </row>
    <row r="700" spans="4:5" x14ac:dyDescent="0.25">
      <c r="D700" s="199"/>
      <c r="E700" s="9"/>
    </row>
    <row r="701" spans="4:5" x14ac:dyDescent="0.25">
      <c r="D701" s="199"/>
      <c r="E701" s="9"/>
    </row>
    <row r="702" spans="4:5" x14ac:dyDescent="0.25">
      <c r="D702" s="199"/>
      <c r="E702" s="9"/>
    </row>
    <row r="703" spans="4:5" x14ac:dyDescent="0.25">
      <c r="D703" s="199"/>
      <c r="E703" s="9"/>
    </row>
    <row r="704" spans="4:5" x14ac:dyDescent="0.25">
      <c r="D704" s="199"/>
      <c r="E704" s="9"/>
    </row>
    <row r="705" spans="4:5" x14ac:dyDescent="0.25">
      <c r="D705" s="199"/>
      <c r="E705" s="9"/>
    </row>
    <row r="706" spans="4:5" x14ac:dyDescent="0.25">
      <c r="D706" s="199"/>
      <c r="E706" s="9"/>
    </row>
    <row r="707" spans="4:5" x14ac:dyDescent="0.25">
      <c r="D707" s="199"/>
      <c r="E707" s="9"/>
    </row>
    <row r="708" spans="4:5" x14ac:dyDescent="0.25">
      <c r="D708" s="199"/>
      <c r="E708" s="9"/>
    </row>
    <row r="709" spans="4:5" x14ac:dyDescent="0.25">
      <c r="D709" s="199"/>
      <c r="E709" s="9"/>
    </row>
    <row r="710" spans="4:5" x14ac:dyDescent="0.25">
      <c r="D710" s="199"/>
      <c r="E710" s="9"/>
    </row>
    <row r="711" spans="4:5" x14ac:dyDescent="0.25">
      <c r="D711" s="199"/>
      <c r="E711" s="9"/>
    </row>
    <row r="712" spans="4:5" x14ac:dyDescent="0.25">
      <c r="D712" s="199"/>
      <c r="E712" s="9"/>
    </row>
    <row r="713" spans="4:5" x14ac:dyDescent="0.25">
      <c r="D713" s="199"/>
      <c r="E713" s="9"/>
    </row>
    <row r="714" spans="4:5" x14ac:dyDescent="0.25">
      <c r="D714" s="199"/>
      <c r="E714" s="9"/>
    </row>
    <row r="715" spans="4:5" x14ac:dyDescent="0.25">
      <c r="D715" s="199"/>
      <c r="E715" s="9"/>
    </row>
    <row r="716" spans="4:5" x14ac:dyDescent="0.25">
      <c r="D716" s="199"/>
      <c r="E716" s="9"/>
    </row>
    <row r="717" spans="4:5" x14ac:dyDescent="0.25">
      <c r="D717" s="199"/>
      <c r="E717" s="9"/>
    </row>
    <row r="718" spans="4:5" x14ac:dyDescent="0.25">
      <c r="D718" s="199"/>
      <c r="E718" s="9"/>
    </row>
    <row r="719" spans="4:5" x14ac:dyDescent="0.25">
      <c r="D719" s="199"/>
      <c r="E719" s="9"/>
    </row>
    <row r="720" spans="4:5" x14ac:dyDescent="0.25">
      <c r="D720" s="199"/>
      <c r="E720" s="9"/>
    </row>
    <row r="721" spans="4:5" x14ac:dyDescent="0.25">
      <c r="D721" s="199"/>
      <c r="E721" s="9"/>
    </row>
    <row r="722" spans="4:5" x14ac:dyDescent="0.25">
      <c r="D722" s="199"/>
      <c r="E722" s="9"/>
    </row>
    <row r="723" spans="4:5" x14ac:dyDescent="0.25">
      <c r="D723" s="199"/>
      <c r="E723" s="9"/>
    </row>
    <row r="724" spans="4:5" x14ac:dyDescent="0.25">
      <c r="D724" s="199"/>
      <c r="E724" s="9"/>
    </row>
    <row r="725" spans="4:5" x14ac:dyDescent="0.25">
      <c r="D725" s="199"/>
      <c r="E725" s="9"/>
    </row>
    <row r="726" spans="4:5" x14ac:dyDescent="0.25">
      <c r="D726" s="199"/>
      <c r="E726" s="9"/>
    </row>
    <row r="727" spans="4:5" x14ac:dyDescent="0.25">
      <c r="D727" s="199"/>
      <c r="E727" s="9"/>
    </row>
    <row r="728" spans="4:5" x14ac:dyDescent="0.25">
      <c r="D728" s="199"/>
      <c r="E728" s="9"/>
    </row>
    <row r="729" spans="4:5" x14ac:dyDescent="0.25">
      <c r="D729" s="199"/>
      <c r="E729" s="9"/>
    </row>
    <row r="730" spans="4:5" x14ac:dyDescent="0.25">
      <c r="D730" s="199"/>
      <c r="E730" s="9"/>
    </row>
    <row r="731" spans="4:5" x14ac:dyDescent="0.25">
      <c r="D731" s="199"/>
      <c r="E731" s="9"/>
    </row>
    <row r="732" spans="4:5" x14ac:dyDescent="0.25">
      <c r="D732" s="199"/>
      <c r="E732" s="9"/>
    </row>
    <row r="733" spans="4:5" x14ac:dyDescent="0.25">
      <c r="D733" s="199"/>
      <c r="E733" s="9"/>
    </row>
    <row r="734" spans="4:5" x14ac:dyDescent="0.25">
      <c r="D734" s="199"/>
      <c r="E734" s="9"/>
    </row>
    <row r="735" spans="4:5" x14ac:dyDescent="0.25">
      <c r="D735" s="199"/>
      <c r="E735" s="9"/>
    </row>
    <row r="736" spans="4:5" x14ac:dyDescent="0.25">
      <c r="D736" s="199"/>
      <c r="E736" s="9"/>
    </row>
    <row r="737" spans="4:5" x14ac:dyDescent="0.25">
      <c r="D737" s="199"/>
      <c r="E737" s="9"/>
    </row>
    <row r="738" spans="4:5" x14ac:dyDescent="0.25">
      <c r="D738" s="199"/>
      <c r="E738" s="9"/>
    </row>
    <row r="739" spans="4:5" x14ac:dyDescent="0.25">
      <c r="D739" s="199"/>
      <c r="E739" s="9"/>
    </row>
    <row r="740" spans="4:5" x14ac:dyDescent="0.25">
      <c r="D740" s="199"/>
      <c r="E740" s="9"/>
    </row>
    <row r="741" spans="4:5" x14ac:dyDescent="0.25">
      <c r="D741" s="199"/>
      <c r="E741" s="9"/>
    </row>
    <row r="742" spans="4:5" x14ac:dyDescent="0.25">
      <c r="D742" s="199"/>
      <c r="E742" s="9"/>
    </row>
    <row r="743" spans="4:5" x14ac:dyDescent="0.25">
      <c r="D743" s="199"/>
      <c r="E743" s="9"/>
    </row>
    <row r="744" spans="4:5" x14ac:dyDescent="0.25">
      <c r="D744" s="199"/>
      <c r="E744" s="9"/>
    </row>
    <row r="745" spans="4:5" x14ac:dyDescent="0.25">
      <c r="D745" s="199"/>
      <c r="E745" s="9"/>
    </row>
    <row r="746" spans="4:5" x14ac:dyDescent="0.25">
      <c r="D746" s="199"/>
      <c r="E746" s="9"/>
    </row>
    <row r="747" spans="4:5" x14ac:dyDescent="0.25">
      <c r="D747" s="199"/>
      <c r="E747" s="9"/>
    </row>
    <row r="748" spans="4:5" x14ac:dyDescent="0.25">
      <c r="D748" s="199"/>
      <c r="E748" s="9"/>
    </row>
    <row r="749" spans="4:5" x14ac:dyDescent="0.25">
      <c r="D749" s="199"/>
      <c r="E749" s="9"/>
    </row>
    <row r="750" spans="4:5" x14ac:dyDescent="0.25">
      <c r="D750" s="199"/>
      <c r="E750" s="9"/>
    </row>
    <row r="751" spans="4:5" x14ac:dyDescent="0.25">
      <c r="D751" s="199"/>
      <c r="E751" s="9"/>
    </row>
    <row r="752" spans="4:5" x14ac:dyDescent="0.25">
      <c r="D752" s="199"/>
      <c r="E752" s="9"/>
    </row>
    <row r="753" spans="4:5" x14ac:dyDescent="0.25">
      <c r="D753" s="199"/>
      <c r="E753" s="9"/>
    </row>
    <row r="754" spans="4:5" x14ac:dyDescent="0.25">
      <c r="D754" s="199"/>
      <c r="E754" s="9"/>
    </row>
    <row r="755" spans="4:5" x14ac:dyDescent="0.25">
      <c r="D755" s="199"/>
      <c r="E755" s="9"/>
    </row>
    <row r="756" spans="4:5" x14ac:dyDescent="0.25">
      <c r="D756" s="199"/>
      <c r="E756" s="9"/>
    </row>
    <row r="757" spans="4:5" x14ac:dyDescent="0.25">
      <c r="D757" s="199"/>
      <c r="E757" s="9"/>
    </row>
    <row r="758" spans="4:5" x14ac:dyDescent="0.25">
      <c r="D758" s="199"/>
      <c r="E758" s="9"/>
    </row>
    <row r="759" spans="4:5" x14ac:dyDescent="0.25">
      <c r="D759" s="199"/>
      <c r="E759" s="9"/>
    </row>
    <row r="760" spans="4:5" x14ac:dyDescent="0.25">
      <c r="D760" s="199"/>
      <c r="E760" s="9"/>
    </row>
    <row r="761" spans="4:5" x14ac:dyDescent="0.25">
      <c r="D761" s="199"/>
      <c r="E761" s="9"/>
    </row>
    <row r="762" spans="4:5" x14ac:dyDescent="0.25">
      <c r="D762" s="199"/>
      <c r="E762" s="9"/>
    </row>
    <row r="763" spans="4:5" x14ac:dyDescent="0.25">
      <c r="D763" s="199"/>
      <c r="E763" s="9"/>
    </row>
    <row r="764" spans="4:5" x14ac:dyDescent="0.25">
      <c r="D764" s="199"/>
      <c r="E764" s="9"/>
    </row>
    <row r="765" spans="4:5" x14ac:dyDescent="0.25">
      <c r="D765" s="199"/>
      <c r="E765" s="9"/>
    </row>
    <row r="766" spans="4:5" x14ac:dyDescent="0.25">
      <c r="D766" s="199"/>
      <c r="E766" s="9"/>
    </row>
    <row r="767" spans="4:5" x14ac:dyDescent="0.25">
      <c r="D767" s="199"/>
      <c r="E767" s="9"/>
    </row>
    <row r="768" spans="4:5" x14ac:dyDescent="0.25">
      <c r="D768" s="199"/>
      <c r="E768" s="9"/>
    </row>
    <row r="769" spans="4:5" x14ac:dyDescent="0.25">
      <c r="D769" s="199"/>
      <c r="E769" s="9"/>
    </row>
    <row r="770" spans="4:5" x14ac:dyDescent="0.25">
      <c r="D770" s="199"/>
      <c r="E770" s="9"/>
    </row>
    <row r="771" spans="4:5" x14ac:dyDescent="0.25">
      <c r="D771" s="199"/>
      <c r="E771" s="9"/>
    </row>
    <row r="772" spans="4:5" x14ac:dyDescent="0.25">
      <c r="D772" s="199"/>
      <c r="E772" s="9"/>
    </row>
    <row r="773" spans="4:5" x14ac:dyDescent="0.25">
      <c r="D773" s="199"/>
      <c r="E773" s="9"/>
    </row>
    <row r="774" spans="4:5" x14ac:dyDescent="0.25">
      <c r="D774" s="199"/>
      <c r="E774" s="9"/>
    </row>
    <row r="775" spans="4:5" x14ac:dyDescent="0.25">
      <c r="D775" s="199"/>
      <c r="E775" s="9"/>
    </row>
    <row r="776" spans="4:5" x14ac:dyDescent="0.25">
      <c r="D776" s="199"/>
      <c r="E776" s="9"/>
    </row>
    <row r="777" spans="4:5" x14ac:dyDescent="0.25">
      <c r="D777" s="199"/>
      <c r="E777" s="9"/>
    </row>
    <row r="778" spans="4:5" x14ac:dyDescent="0.25">
      <c r="D778" s="199"/>
      <c r="E778" s="9"/>
    </row>
    <row r="779" spans="4:5" x14ac:dyDescent="0.25">
      <c r="D779" s="199"/>
      <c r="E779" s="9"/>
    </row>
    <row r="780" spans="4:5" x14ac:dyDescent="0.25">
      <c r="D780" s="199"/>
      <c r="E780" s="9"/>
    </row>
    <row r="781" spans="4:5" x14ac:dyDescent="0.25">
      <c r="D781" s="199"/>
      <c r="E781" s="9"/>
    </row>
    <row r="782" spans="4:5" x14ac:dyDescent="0.25">
      <c r="D782" s="199"/>
      <c r="E782" s="9"/>
    </row>
    <row r="783" spans="4:5" x14ac:dyDescent="0.25">
      <c r="D783" s="199"/>
      <c r="E783" s="9"/>
    </row>
    <row r="784" spans="4:5" x14ac:dyDescent="0.25">
      <c r="D784" s="199"/>
      <c r="E784" s="9"/>
    </row>
    <row r="785" spans="4:5" x14ac:dyDescent="0.25">
      <c r="D785" s="199"/>
      <c r="E785" s="9"/>
    </row>
    <row r="786" spans="4:5" x14ac:dyDescent="0.25">
      <c r="D786" s="199"/>
      <c r="E786" s="9"/>
    </row>
    <row r="787" spans="4:5" x14ac:dyDescent="0.25">
      <c r="D787" s="199"/>
      <c r="E787" s="9"/>
    </row>
    <row r="788" spans="4:5" x14ac:dyDescent="0.25">
      <c r="D788" s="199"/>
      <c r="E788" s="9"/>
    </row>
    <row r="789" spans="4:5" x14ac:dyDescent="0.25">
      <c r="D789" s="199"/>
      <c r="E789" s="9"/>
    </row>
    <row r="790" spans="4:5" x14ac:dyDescent="0.25">
      <c r="D790" s="199"/>
      <c r="E790" s="9"/>
    </row>
    <row r="791" spans="4:5" x14ac:dyDescent="0.25">
      <c r="D791" s="199"/>
      <c r="E791" s="9"/>
    </row>
    <row r="792" spans="4:5" x14ac:dyDescent="0.25">
      <c r="D792" s="199"/>
      <c r="E792" s="9"/>
    </row>
    <row r="793" spans="4:5" x14ac:dyDescent="0.25">
      <c r="D793" s="199"/>
      <c r="E793" s="9"/>
    </row>
    <row r="794" spans="4:5" x14ac:dyDescent="0.25">
      <c r="D794" s="199"/>
      <c r="E794" s="9"/>
    </row>
    <row r="795" spans="4:5" x14ac:dyDescent="0.25">
      <c r="D795" s="199"/>
      <c r="E795" s="9"/>
    </row>
    <row r="796" spans="4:5" x14ac:dyDescent="0.25">
      <c r="D796" s="199"/>
      <c r="E796" s="9"/>
    </row>
    <row r="797" spans="4:5" x14ac:dyDescent="0.25">
      <c r="D797" s="199"/>
      <c r="E797" s="9"/>
    </row>
    <row r="798" spans="4:5" x14ac:dyDescent="0.25">
      <c r="D798" s="199"/>
      <c r="E798" s="9"/>
    </row>
    <row r="799" spans="4:5" x14ac:dyDescent="0.25">
      <c r="D799" s="199"/>
      <c r="E799" s="9"/>
    </row>
    <row r="800" spans="4:5" x14ac:dyDescent="0.25">
      <c r="D800" s="199"/>
      <c r="E800" s="9"/>
    </row>
    <row r="801" spans="4:5" x14ac:dyDescent="0.25">
      <c r="D801" s="199"/>
      <c r="E801" s="9"/>
    </row>
    <row r="802" spans="4:5" x14ac:dyDescent="0.25">
      <c r="D802" s="199"/>
      <c r="E802" s="9"/>
    </row>
    <row r="803" spans="4:5" x14ac:dyDescent="0.25">
      <c r="D803" s="199"/>
      <c r="E803" s="9"/>
    </row>
    <row r="804" spans="4:5" x14ac:dyDescent="0.25">
      <c r="D804" s="199"/>
      <c r="E804" s="9"/>
    </row>
    <row r="805" spans="4:5" x14ac:dyDescent="0.25">
      <c r="D805" s="199"/>
      <c r="E805" s="9"/>
    </row>
    <row r="806" spans="4:5" x14ac:dyDescent="0.25">
      <c r="D806" s="199"/>
      <c r="E806" s="9"/>
    </row>
    <row r="807" spans="4:5" x14ac:dyDescent="0.25">
      <c r="D807" s="199"/>
      <c r="E807" s="9"/>
    </row>
    <row r="808" spans="4:5" x14ac:dyDescent="0.25">
      <c r="D808" s="199"/>
      <c r="E808" s="9"/>
    </row>
    <row r="809" spans="4:5" x14ac:dyDescent="0.25">
      <c r="D809" s="199"/>
      <c r="E809" s="9"/>
    </row>
    <row r="810" spans="4:5" x14ac:dyDescent="0.25">
      <c r="D810" s="199"/>
      <c r="E810" s="9"/>
    </row>
    <row r="811" spans="4:5" x14ac:dyDescent="0.25">
      <c r="D811" s="199"/>
      <c r="E811" s="9"/>
    </row>
    <row r="812" spans="4:5" x14ac:dyDescent="0.25">
      <c r="D812" s="199"/>
      <c r="E812" s="9"/>
    </row>
    <row r="813" spans="4:5" x14ac:dyDescent="0.25">
      <c r="D813" s="199"/>
      <c r="E813" s="9"/>
    </row>
    <row r="814" spans="4:5" x14ac:dyDescent="0.25">
      <c r="D814" s="199"/>
      <c r="E814" s="9"/>
    </row>
    <row r="815" spans="4:5" x14ac:dyDescent="0.25">
      <c r="D815" s="199"/>
      <c r="E815" s="9"/>
    </row>
    <row r="816" spans="4:5" x14ac:dyDescent="0.25">
      <c r="D816" s="199"/>
      <c r="E816" s="9"/>
    </row>
    <row r="817" spans="4:5" x14ac:dyDescent="0.25">
      <c r="D817" s="199"/>
      <c r="E817" s="9"/>
    </row>
    <row r="818" spans="4:5" x14ac:dyDescent="0.25">
      <c r="D818" s="199"/>
      <c r="E818" s="9"/>
    </row>
    <row r="819" spans="4:5" x14ac:dyDescent="0.25">
      <c r="D819" s="199"/>
      <c r="E819" s="9"/>
    </row>
    <row r="820" spans="4:5" x14ac:dyDescent="0.25">
      <c r="D820" s="199"/>
      <c r="E820" s="9"/>
    </row>
    <row r="821" spans="4:5" x14ac:dyDescent="0.25">
      <c r="D821" s="199"/>
      <c r="E821" s="9"/>
    </row>
    <row r="822" spans="4:5" x14ac:dyDescent="0.25">
      <c r="D822" s="199"/>
      <c r="E822" s="9"/>
    </row>
    <row r="823" spans="4:5" x14ac:dyDescent="0.25">
      <c r="D823" s="199"/>
      <c r="E823" s="9"/>
    </row>
    <row r="824" spans="4:5" x14ac:dyDescent="0.25">
      <c r="D824" s="199"/>
      <c r="E824" s="9"/>
    </row>
    <row r="825" spans="4:5" x14ac:dyDescent="0.25">
      <c r="D825" s="199"/>
      <c r="E825" s="9"/>
    </row>
    <row r="826" spans="4:5" x14ac:dyDescent="0.25">
      <c r="D826" s="199"/>
      <c r="E826" s="9"/>
    </row>
    <row r="827" spans="4:5" x14ac:dyDescent="0.25">
      <c r="D827" s="199"/>
      <c r="E827" s="9"/>
    </row>
    <row r="828" spans="4:5" x14ac:dyDescent="0.25">
      <c r="D828" s="199"/>
      <c r="E828" s="9"/>
    </row>
    <row r="829" spans="4:5" x14ac:dyDescent="0.25">
      <c r="D829" s="199"/>
      <c r="E829" s="9"/>
    </row>
    <row r="830" spans="4:5" x14ac:dyDescent="0.25">
      <c r="D830" s="199"/>
      <c r="E830" s="9"/>
    </row>
    <row r="831" spans="4:5" x14ac:dyDescent="0.25">
      <c r="D831" s="199"/>
      <c r="E831" s="9"/>
    </row>
    <row r="832" spans="4:5" x14ac:dyDescent="0.25">
      <c r="D832" s="199"/>
      <c r="E832" s="9"/>
    </row>
    <row r="833" spans="4:5" x14ac:dyDescent="0.25">
      <c r="D833" s="199"/>
      <c r="E833" s="9"/>
    </row>
    <row r="834" spans="4:5" x14ac:dyDescent="0.25">
      <c r="D834" s="199"/>
      <c r="E834" s="9"/>
    </row>
    <row r="835" spans="4:5" x14ac:dyDescent="0.25">
      <c r="D835" s="199"/>
      <c r="E835" s="9"/>
    </row>
    <row r="836" spans="4:5" x14ac:dyDescent="0.25">
      <c r="D836" s="199"/>
      <c r="E836" s="9"/>
    </row>
    <row r="837" spans="4:5" x14ac:dyDescent="0.25">
      <c r="D837" s="199"/>
      <c r="E837" s="9"/>
    </row>
    <row r="838" spans="4:5" x14ac:dyDescent="0.25">
      <c r="D838" s="199"/>
      <c r="E838" s="9"/>
    </row>
    <row r="839" spans="4:5" x14ac:dyDescent="0.25">
      <c r="D839" s="199"/>
      <c r="E839" s="9"/>
    </row>
    <row r="840" spans="4:5" x14ac:dyDescent="0.25">
      <c r="D840" s="199"/>
      <c r="E840" s="9"/>
    </row>
    <row r="841" spans="4:5" x14ac:dyDescent="0.25">
      <c r="D841" s="199"/>
      <c r="E841" s="9"/>
    </row>
    <row r="842" spans="4:5" x14ac:dyDescent="0.25">
      <c r="D842" s="199"/>
      <c r="E842" s="9"/>
    </row>
    <row r="843" spans="4:5" x14ac:dyDescent="0.25">
      <c r="D843" s="199"/>
      <c r="E843" s="9"/>
    </row>
    <row r="844" spans="4:5" x14ac:dyDescent="0.25">
      <c r="D844" s="199"/>
      <c r="E844" s="9"/>
    </row>
    <row r="845" spans="4:5" x14ac:dyDescent="0.25">
      <c r="D845" s="199"/>
      <c r="E845" s="9"/>
    </row>
    <row r="846" spans="4:5" x14ac:dyDescent="0.25">
      <c r="D846" s="199"/>
      <c r="E846" s="9"/>
    </row>
    <row r="847" spans="4:5" x14ac:dyDescent="0.25">
      <c r="D847" s="199"/>
      <c r="E847" s="9"/>
    </row>
    <row r="848" spans="4:5" x14ac:dyDescent="0.25">
      <c r="D848" s="199"/>
      <c r="E848" s="9"/>
    </row>
    <row r="849" spans="4:5" x14ac:dyDescent="0.25">
      <c r="D849" s="199"/>
      <c r="E849" s="9"/>
    </row>
    <row r="850" spans="4:5" x14ac:dyDescent="0.25">
      <c r="D850" s="199"/>
      <c r="E850" s="9"/>
    </row>
    <row r="851" spans="4:5" x14ac:dyDescent="0.25">
      <c r="D851" s="199"/>
      <c r="E851" s="9"/>
    </row>
    <row r="852" spans="4:5" x14ac:dyDescent="0.25">
      <c r="D852" s="199"/>
      <c r="E852" s="9"/>
    </row>
    <row r="853" spans="4:5" x14ac:dyDescent="0.25">
      <c r="D853" s="199"/>
      <c r="E853" s="9"/>
    </row>
    <row r="854" spans="4:5" x14ac:dyDescent="0.25">
      <c r="D854" s="199"/>
      <c r="E854" s="9"/>
    </row>
    <row r="855" spans="4:5" x14ac:dyDescent="0.25">
      <c r="D855" s="199"/>
      <c r="E855" s="9"/>
    </row>
    <row r="856" spans="4:5" x14ac:dyDescent="0.25">
      <c r="D856" s="199"/>
      <c r="E856" s="9"/>
    </row>
    <row r="857" spans="4:5" x14ac:dyDescent="0.25">
      <c r="D857" s="199"/>
      <c r="E857" s="9"/>
    </row>
    <row r="858" spans="4:5" x14ac:dyDescent="0.25">
      <c r="D858" s="199"/>
      <c r="E858" s="9"/>
    </row>
    <row r="859" spans="4:5" x14ac:dyDescent="0.25">
      <c r="D859" s="199"/>
      <c r="E859" s="9"/>
    </row>
    <row r="860" spans="4:5" x14ac:dyDescent="0.25">
      <c r="D860" s="199"/>
      <c r="E860" s="9"/>
    </row>
    <row r="861" spans="4:5" x14ac:dyDescent="0.25">
      <c r="D861" s="199"/>
      <c r="E861" s="9"/>
    </row>
    <row r="862" spans="4:5" x14ac:dyDescent="0.25">
      <c r="D862" s="199"/>
      <c r="E862" s="9"/>
    </row>
    <row r="863" spans="4:5" x14ac:dyDescent="0.25">
      <c r="D863" s="199"/>
      <c r="E863" s="9"/>
    </row>
    <row r="864" spans="4:5" x14ac:dyDescent="0.25">
      <c r="D864" s="199"/>
      <c r="E864" s="9"/>
    </row>
    <row r="865" spans="4:5" x14ac:dyDescent="0.25">
      <c r="D865" s="199"/>
      <c r="E865" s="9"/>
    </row>
    <row r="866" spans="4:5" x14ac:dyDescent="0.25">
      <c r="D866" s="199"/>
      <c r="E866" s="9"/>
    </row>
    <row r="867" spans="4:5" x14ac:dyDescent="0.25">
      <c r="D867" s="199"/>
      <c r="E867" s="9"/>
    </row>
    <row r="868" spans="4:5" x14ac:dyDescent="0.25">
      <c r="D868" s="199"/>
      <c r="E868" s="9"/>
    </row>
    <row r="869" spans="4:5" x14ac:dyDescent="0.25">
      <c r="D869" s="199"/>
      <c r="E869" s="9"/>
    </row>
    <row r="870" spans="4:5" x14ac:dyDescent="0.25">
      <c r="D870" s="199"/>
      <c r="E870" s="9"/>
    </row>
    <row r="871" spans="4:5" x14ac:dyDescent="0.25">
      <c r="D871" s="199"/>
      <c r="E871" s="9"/>
    </row>
    <row r="872" spans="4:5" x14ac:dyDescent="0.25">
      <c r="D872" s="199"/>
      <c r="E872" s="9"/>
    </row>
    <row r="873" spans="4:5" x14ac:dyDescent="0.25">
      <c r="D873" s="199"/>
      <c r="E873" s="9"/>
    </row>
    <row r="874" spans="4:5" x14ac:dyDescent="0.25">
      <c r="D874" s="199"/>
      <c r="E874" s="9"/>
    </row>
    <row r="875" spans="4:5" x14ac:dyDescent="0.25">
      <c r="D875" s="199"/>
      <c r="E875" s="9"/>
    </row>
    <row r="876" spans="4:5" x14ac:dyDescent="0.25">
      <c r="D876" s="199"/>
      <c r="E876" s="9"/>
    </row>
    <row r="877" spans="4:5" x14ac:dyDescent="0.25">
      <c r="D877" s="199"/>
      <c r="E877" s="9"/>
    </row>
    <row r="878" spans="4:5" x14ac:dyDescent="0.25">
      <c r="D878" s="199"/>
      <c r="E878" s="9"/>
    </row>
    <row r="879" spans="4:5" x14ac:dyDescent="0.25">
      <c r="D879" s="199"/>
      <c r="E879" s="9"/>
    </row>
    <row r="880" spans="4:5" x14ac:dyDescent="0.25">
      <c r="D880" s="199"/>
      <c r="E880" s="9"/>
    </row>
    <row r="881" spans="4:5" x14ac:dyDescent="0.25">
      <c r="D881" s="199"/>
      <c r="E881" s="9"/>
    </row>
    <row r="882" spans="4:5" x14ac:dyDescent="0.25">
      <c r="D882" s="199"/>
      <c r="E882" s="9"/>
    </row>
    <row r="883" spans="4:5" x14ac:dyDescent="0.25">
      <c r="D883" s="199"/>
      <c r="E883" s="9"/>
    </row>
    <row r="884" spans="4:5" x14ac:dyDescent="0.25">
      <c r="D884" s="199"/>
      <c r="E884" s="9"/>
    </row>
    <row r="885" spans="4:5" x14ac:dyDescent="0.25">
      <c r="D885" s="199"/>
      <c r="E885" s="9"/>
    </row>
    <row r="886" spans="4:5" x14ac:dyDescent="0.25">
      <c r="D886" s="199"/>
      <c r="E886" s="9"/>
    </row>
    <row r="887" spans="4:5" x14ac:dyDescent="0.25">
      <c r="D887" s="199"/>
      <c r="E887" s="9"/>
    </row>
    <row r="888" spans="4:5" x14ac:dyDescent="0.25">
      <c r="D888" s="199"/>
      <c r="E888" s="9"/>
    </row>
    <row r="889" spans="4:5" x14ac:dyDescent="0.25">
      <c r="D889" s="199"/>
      <c r="E889" s="9"/>
    </row>
    <row r="890" spans="4:5" x14ac:dyDescent="0.25">
      <c r="D890" s="199"/>
      <c r="E890" s="9"/>
    </row>
    <row r="891" spans="4:5" x14ac:dyDescent="0.25">
      <c r="D891" s="199"/>
      <c r="E891" s="9"/>
    </row>
    <row r="892" spans="4:5" x14ac:dyDescent="0.25">
      <c r="D892" s="199"/>
      <c r="E892" s="9"/>
    </row>
    <row r="893" spans="4:5" x14ac:dyDescent="0.25">
      <c r="D893" s="199"/>
      <c r="E893" s="9"/>
    </row>
    <row r="894" spans="4:5" x14ac:dyDescent="0.25">
      <c r="D894" s="199"/>
      <c r="E894" s="9"/>
    </row>
    <row r="895" spans="4:5" x14ac:dyDescent="0.25">
      <c r="D895" s="199"/>
      <c r="E895" s="9"/>
    </row>
    <row r="896" spans="4:5" x14ac:dyDescent="0.25">
      <c r="D896" s="199"/>
      <c r="E896" s="9"/>
    </row>
    <row r="897" spans="4:5" x14ac:dyDescent="0.25">
      <c r="D897" s="199"/>
      <c r="E897" s="9"/>
    </row>
    <row r="898" spans="4:5" x14ac:dyDescent="0.25">
      <c r="D898" s="199"/>
      <c r="E898" s="9"/>
    </row>
    <row r="899" spans="4:5" x14ac:dyDescent="0.25">
      <c r="D899" s="199"/>
      <c r="E899" s="9"/>
    </row>
    <row r="900" spans="4:5" x14ac:dyDescent="0.25">
      <c r="D900" s="199"/>
      <c r="E900" s="9"/>
    </row>
    <row r="901" spans="4:5" x14ac:dyDescent="0.25">
      <c r="D901" s="199"/>
      <c r="E901" s="9"/>
    </row>
    <row r="902" spans="4:5" x14ac:dyDescent="0.25">
      <c r="D902" s="199"/>
      <c r="E902" s="9"/>
    </row>
    <row r="903" spans="4:5" x14ac:dyDescent="0.25">
      <c r="D903" s="199"/>
      <c r="E903" s="9"/>
    </row>
    <row r="904" spans="4:5" x14ac:dyDescent="0.25">
      <c r="D904" s="199"/>
      <c r="E904" s="9"/>
    </row>
    <row r="905" spans="4:5" x14ac:dyDescent="0.25">
      <c r="D905" s="199"/>
      <c r="E905" s="9"/>
    </row>
    <row r="906" spans="4:5" x14ac:dyDescent="0.25">
      <c r="D906" s="199"/>
      <c r="E906" s="9"/>
    </row>
    <row r="907" spans="4:5" x14ac:dyDescent="0.25">
      <c r="D907" s="199"/>
      <c r="E907" s="9"/>
    </row>
    <row r="908" spans="4:5" x14ac:dyDescent="0.25">
      <c r="D908" s="199"/>
      <c r="E908" s="9"/>
    </row>
    <row r="909" spans="4:5" x14ac:dyDescent="0.25">
      <c r="D909" s="199"/>
      <c r="E909" s="9"/>
    </row>
    <row r="910" spans="4:5" x14ac:dyDescent="0.25">
      <c r="D910" s="199"/>
      <c r="E910" s="9"/>
    </row>
    <row r="911" spans="4:5" x14ac:dyDescent="0.25">
      <c r="D911" s="199"/>
      <c r="E911" s="9"/>
    </row>
    <row r="912" spans="4:5" x14ac:dyDescent="0.25">
      <c r="D912" s="199"/>
      <c r="E912" s="9"/>
    </row>
    <row r="913" spans="4:5" x14ac:dyDescent="0.25">
      <c r="D913" s="199"/>
      <c r="E913" s="9"/>
    </row>
    <row r="914" spans="4:5" x14ac:dyDescent="0.25">
      <c r="D914" s="199"/>
      <c r="E914" s="9"/>
    </row>
    <row r="915" spans="4:5" x14ac:dyDescent="0.25">
      <c r="D915" s="199"/>
      <c r="E915" s="9"/>
    </row>
    <row r="916" spans="4:5" x14ac:dyDescent="0.25">
      <c r="D916" s="199"/>
      <c r="E916" s="9"/>
    </row>
  </sheetData>
  <sortState ref="D3:E11">
    <sortCondition ref="D2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1"/>
  </sheetPr>
  <dimension ref="B1:I10"/>
  <sheetViews>
    <sheetView showGridLines="0" zoomScale="125" zoomScaleNormal="125" zoomScalePageLayoutView="125" workbookViewId="0">
      <selection activeCell="B2" sqref="B2"/>
    </sheetView>
  </sheetViews>
  <sheetFormatPr defaultColWidth="11.42578125" defaultRowHeight="15" x14ac:dyDescent="0.25"/>
  <cols>
    <col min="1" max="1" width="10.7109375" customWidth="1"/>
    <col min="2" max="2" width="21.42578125" customWidth="1"/>
  </cols>
  <sheetData>
    <row r="1" spans="2:9" ht="21" x14ac:dyDescent="0.35">
      <c r="B1" s="195" t="s">
        <v>195</v>
      </c>
    </row>
    <row r="3" spans="2:9" x14ac:dyDescent="0.25">
      <c r="D3" s="196" t="s">
        <v>172</v>
      </c>
      <c r="E3" s="1">
        <v>0</v>
      </c>
      <c r="F3" s="1">
        <f>E4+1</f>
        <v>51</v>
      </c>
      <c r="G3" s="1">
        <f>F4+1</f>
        <v>101</v>
      </c>
      <c r="H3" s="1">
        <f>G4+1</f>
        <v>201</v>
      </c>
      <c r="I3" s="1">
        <v>501</v>
      </c>
    </row>
    <row r="4" spans="2:9" x14ac:dyDescent="0.25">
      <c r="C4" t="s">
        <v>173</v>
      </c>
      <c r="E4" s="203">
        <v>50</v>
      </c>
      <c r="F4" s="203">
        <v>100</v>
      </c>
      <c r="G4" s="203">
        <v>200</v>
      </c>
      <c r="H4" s="203">
        <v>500</v>
      </c>
      <c r="I4" s="203"/>
    </row>
    <row r="5" spans="2:9" x14ac:dyDescent="0.25">
      <c r="C5" s="1">
        <v>0</v>
      </c>
      <c r="D5" s="203">
        <v>100</v>
      </c>
      <c r="E5" s="197">
        <v>16</v>
      </c>
      <c r="F5" s="197">
        <v>18</v>
      </c>
      <c r="G5" s="197">
        <v>20</v>
      </c>
      <c r="H5" s="197">
        <v>22</v>
      </c>
      <c r="I5" s="197">
        <v>23</v>
      </c>
    </row>
    <row r="6" spans="2:9" x14ac:dyDescent="0.25">
      <c r="C6" s="1">
        <f>D5+1</f>
        <v>101</v>
      </c>
      <c r="D6" s="203">
        <v>250</v>
      </c>
      <c r="E6" s="197">
        <v>15</v>
      </c>
      <c r="F6" s="197">
        <v>17</v>
      </c>
      <c r="G6" s="197">
        <v>19</v>
      </c>
      <c r="H6" s="197">
        <v>21</v>
      </c>
      <c r="I6" s="197">
        <v>22</v>
      </c>
    </row>
    <row r="7" spans="2:9" x14ac:dyDescent="0.25">
      <c r="C7" s="1">
        <f>D6+1</f>
        <v>251</v>
      </c>
      <c r="D7" s="203">
        <v>500</v>
      </c>
      <c r="E7" s="197">
        <v>15</v>
      </c>
      <c r="F7" s="197">
        <v>17</v>
      </c>
      <c r="G7" s="197">
        <v>18</v>
      </c>
      <c r="H7" s="197">
        <v>20</v>
      </c>
      <c r="I7" s="197">
        <v>21</v>
      </c>
    </row>
    <row r="8" spans="2:9" x14ac:dyDescent="0.25">
      <c r="C8" s="1">
        <f>D7+1</f>
        <v>501</v>
      </c>
      <c r="D8" s="203">
        <v>1000</v>
      </c>
      <c r="E8" s="197">
        <v>13</v>
      </c>
      <c r="F8" s="197">
        <v>15</v>
      </c>
      <c r="G8" s="197">
        <v>16</v>
      </c>
      <c r="H8" s="197">
        <v>18</v>
      </c>
      <c r="I8" s="197">
        <v>19</v>
      </c>
    </row>
    <row r="9" spans="2:9" x14ac:dyDescent="0.25">
      <c r="C9" s="1">
        <f>D8+1</f>
        <v>1001</v>
      </c>
      <c r="D9" s="203">
        <v>2000</v>
      </c>
      <c r="E9" s="197">
        <v>11</v>
      </c>
      <c r="F9" s="197">
        <v>13</v>
      </c>
      <c r="G9" s="197">
        <v>14</v>
      </c>
      <c r="H9" s="197">
        <v>16</v>
      </c>
      <c r="I9" s="197">
        <v>17</v>
      </c>
    </row>
    <row r="10" spans="2:9" x14ac:dyDescent="0.25">
      <c r="C10" s="1">
        <f>D9+1</f>
        <v>2001</v>
      </c>
      <c r="D10" s="203"/>
      <c r="E10" s="197">
        <v>9</v>
      </c>
      <c r="F10" s="197">
        <v>10</v>
      </c>
      <c r="G10" s="197">
        <v>10</v>
      </c>
      <c r="H10" s="197">
        <v>11</v>
      </c>
      <c r="I10" s="197">
        <v>11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1"/>
  </sheetPr>
  <dimension ref="A1:M19"/>
  <sheetViews>
    <sheetView zoomScale="90" zoomScaleNormal="90" workbookViewId="0">
      <pane ySplit="5" topLeftCell="A6" activePane="bottomLeft" state="frozen"/>
      <selection activeCell="E5" sqref="E5"/>
      <selection pane="bottomLeft" activeCell="A5" sqref="A5"/>
    </sheetView>
  </sheetViews>
  <sheetFormatPr defaultColWidth="10.85546875" defaultRowHeight="15" x14ac:dyDescent="0.25"/>
  <cols>
    <col min="1" max="1" width="10.85546875" style="190"/>
    <col min="2" max="2" width="23.85546875" style="190" customWidth="1"/>
    <col min="3" max="3" width="6.85546875" style="190" customWidth="1"/>
    <col min="4" max="4" width="9.28515625" style="190" customWidth="1"/>
    <col min="5" max="5" width="11.7109375" style="190" customWidth="1"/>
    <col min="6" max="6" width="6.140625" style="190" customWidth="1"/>
    <col min="7" max="7" width="15.85546875" style="190" customWidth="1"/>
    <col min="8" max="8" width="41.7109375" style="190" customWidth="1"/>
    <col min="9" max="9" width="20.140625" style="190" customWidth="1"/>
    <col min="10" max="10" width="30.28515625" style="190" customWidth="1"/>
    <col min="11" max="11" width="26.7109375" style="190" customWidth="1"/>
    <col min="12" max="12" width="32.85546875" style="190" customWidth="1"/>
    <col min="13" max="13" width="21.7109375" style="190" customWidth="1"/>
    <col min="14" max="16384" width="10.85546875" style="190"/>
  </cols>
  <sheetData>
    <row r="1" spans="1:13" ht="23.25" x14ac:dyDescent="0.35">
      <c r="B1" s="191" t="s">
        <v>168</v>
      </c>
      <c r="C1" s="194" t="s">
        <v>169</v>
      </c>
    </row>
    <row r="2" spans="1:13" ht="15.75" x14ac:dyDescent="0.25">
      <c r="B2" s="191" t="s">
        <v>166</v>
      </c>
      <c r="C2" s="178" t="s">
        <v>167</v>
      </c>
    </row>
    <row r="4" spans="1:13" s="192" customFormat="1" x14ac:dyDescent="0.25">
      <c r="B4" s="192" t="s">
        <v>165</v>
      </c>
      <c r="C4" s="192" t="s">
        <v>155</v>
      </c>
      <c r="D4" s="192" t="s">
        <v>164</v>
      </c>
      <c r="E4" s="192" t="s">
        <v>163</v>
      </c>
      <c r="F4" s="192" t="s">
        <v>152</v>
      </c>
      <c r="G4" s="192" t="s">
        <v>162</v>
      </c>
      <c r="H4" s="192" t="s">
        <v>161</v>
      </c>
      <c r="I4" s="192" t="s">
        <v>149</v>
      </c>
      <c r="J4" s="192" t="s">
        <v>160</v>
      </c>
      <c r="K4" s="192" t="s">
        <v>159</v>
      </c>
      <c r="L4" s="192" t="s">
        <v>158</v>
      </c>
      <c r="M4" s="192" t="s">
        <v>157</v>
      </c>
    </row>
    <row r="5" spans="1:13" s="192" customFormat="1" ht="31.5" x14ac:dyDescent="0.25">
      <c r="A5" s="193" t="s">
        <v>170</v>
      </c>
      <c r="B5" s="193" t="s">
        <v>156</v>
      </c>
      <c r="C5" s="193" t="s">
        <v>155</v>
      </c>
      <c r="D5" s="193" t="s">
        <v>154</v>
      </c>
      <c r="E5" s="193" t="s">
        <v>153</v>
      </c>
      <c r="F5" s="193" t="s">
        <v>152</v>
      </c>
      <c r="G5" s="193" t="s">
        <v>151</v>
      </c>
      <c r="H5" s="193" t="s">
        <v>150</v>
      </c>
      <c r="I5" s="193" t="s">
        <v>149</v>
      </c>
      <c r="J5" s="193" t="s">
        <v>148</v>
      </c>
      <c r="K5" s="193" t="s">
        <v>147</v>
      </c>
      <c r="L5" s="193" t="s">
        <v>146</v>
      </c>
      <c r="M5" s="193" t="s">
        <v>145</v>
      </c>
    </row>
    <row r="6" spans="1:13" x14ac:dyDescent="0.25">
      <c r="A6" s="190" t="str">
        <f>B6&amp;"-"&amp;E6&amp;"-"&amp;F6</f>
        <v>1001-R-44140</v>
      </c>
      <c r="B6" s="190">
        <v>1001</v>
      </c>
      <c r="C6" s="190" t="s">
        <v>130</v>
      </c>
      <c r="D6" s="190">
        <v>25</v>
      </c>
      <c r="E6" s="190" t="s">
        <v>129</v>
      </c>
      <c r="F6" s="190">
        <v>44140</v>
      </c>
      <c r="G6" s="190" t="s">
        <v>138</v>
      </c>
      <c r="H6" s="190" t="s">
        <v>139</v>
      </c>
      <c r="I6" s="190" t="s">
        <v>144</v>
      </c>
      <c r="J6" s="190">
        <v>-72.648354999999995</v>
      </c>
      <c r="K6" s="190">
        <v>42.038319999999999</v>
      </c>
      <c r="L6" s="190">
        <v>85.446190999999999</v>
      </c>
      <c r="M6" s="190">
        <v>5.0689999999999997E-3</v>
      </c>
    </row>
    <row r="7" spans="1:13" x14ac:dyDescent="0.25">
      <c r="A7" s="190" t="str">
        <f t="shared" ref="A7:A19" si="0">B7&amp;"-"&amp;E7&amp;"-"&amp;F7</f>
        <v>1001-U-44140</v>
      </c>
      <c r="B7" s="190">
        <v>1001</v>
      </c>
      <c r="C7" s="190" t="s">
        <v>130</v>
      </c>
      <c r="D7" s="190">
        <v>25</v>
      </c>
      <c r="E7" s="190" t="s">
        <v>131</v>
      </c>
      <c r="F7" s="190">
        <v>44140</v>
      </c>
      <c r="G7" s="190" t="s">
        <v>138</v>
      </c>
      <c r="H7" s="190" t="s">
        <v>139</v>
      </c>
      <c r="I7" s="190" t="s">
        <v>144</v>
      </c>
      <c r="J7" s="190">
        <v>-72.622257000000005</v>
      </c>
      <c r="K7" s="190">
        <v>42.069764999999997</v>
      </c>
      <c r="L7" s="190">
        <v>16771.579390999999</v>
      </c>
      <c r="M7" s="190">
        <v>0.99493100000000001</v>
      </c>
    </row>
    <row r="8" spans="1:13" x14ac:dyDescent="0.25">
      <c r="A8" s="190" t="str">
        <f t="shared" si="0"/>
        <v>1002-R-24640</v>
      </c>
      <c r="B8" s="190">
        <v>1002</v>
      </c>
      <c r="C8" s="190" t="s">
        <v>130</v>
      </c>
      <c r="D8" s="190">
        <v>25</v>
      </c>
      <c r="E8" s="190" t="s">
        <v>129</v>
      </c>
      <c r="F8" s="190">
        <v>24640</v>
      </c>
      <c r="G8" s="190" t="s">
        <v>138</v>
      </c>
      <c r="H8" s="190" t="s">
        <v>140</v>
      </c>
      <c r="I8" s="190" t="s">
        <v>134</v>
      </c>
      <c r="J8" s="190">
        <v>-72.467175999999995</v>
      </c>
      <c r="K8" s="190">
        <v>42.421716000000004</v>
      </c>
      <c r="L8" s="190">
        <v>281.66143599999998</v>
      </c>
      <c r="M8" s="190">
        <v>9.5930000000000008E-3</v>
      </c>
    </row>
    <row r="9" spans="1:13" x14ac:dyDescent="0.25">
      <c r="A9" s="190" t="str">
        <f t="shared" si="0"/>
        <v>1002-R-44140</v>
      </c>
      <c r="B9" s="190">
        <v>1002</v>
      </c>
      <c r="C9" s="190" t="s">
        <v>130</v>
      </c>
      <c r="D9" s="190">
        <v>25</v>
      </c>
      <c r="E9" s="190" t="s">
        <v>129</v>
      </c>
      <c r="F9" s="190">
        <v>44140</v>
      </c>
      <c r="G9" s="190" t="s">
        <v>138</v>
      </c>
      <c r="H9" s="190" t="s">
        <v>139</v>
      </c>
      <c r="I9" s="190" t="s">
        <v>134</v>
      </c>
      <c r="J9" s="190">
        <v>-72.482507999999996</v>
      </c>
      <c r="K9" s="190">
        <v>42.370857000000001</v>
      </c>
      <c r="L9" s="190">
        <v>3242.8033909999999</v>
      </c>
      <c r="M9" s="190">
        <v>0.110443</v>
      </c>
    </row>
    <row r="10" spans="1:13" x14ac:dyDescent="0.25">
      <c r="A10" s="190" t="str">
        <f t="shared" si="0"/>
        <v>1002-U-44140</v>
      </c>
      <c r="B10" s="190">
        <v>1002</v>
      </c>
      <c r="C10" s="190" t="s">
        <v>130</v>
      </c>
      <c r="D10" s="190">
        <v>25</v>
      </c>
      <c r="E10" s="190" t="s">
        <v>131</v>
      </c>
      <c r="F10" s="190">
        <v>44140</v>
      </c>
      <c r="G10" s="190" t="s">
        <v>138</v>
      </c>
      <c r="H10" s="190" t="s">
        <v>139</v>
      </c>
      <c r="I10" s="190" t="s">
        <v>134</v>
      </c>
      <c r="J10" s="190">
        <v>-72.515709999999999</v>
      </c>
      <c r="K10" s="190">
        <v>42.372570000000003</v>
      </c>
      <c r="L10" s="190">
        <v>25837.298836000002</v>
      </c>
      <c r="M10" s="190">
        <v>0.87996399999999997</v>
      </c>
    </row>
    <row r="11" spans="1:13" x14ac:dyDescent="0.25">
      <c r="A11" s="190" t="str">
        <f t="shared" si="0"/>
        <v>1003-U-44140</v>
      </c>
      <c r="B11" s="190">
        <v>1003</v>
      </c>
      <c r="C11" s="190" t="s">
        <v>130</v>
      </c>
      <c r="D11" s="190">
        <v>25</v>
      </c>
      <c r="E11" s="190" t="s">
        <v>131</v>
      </c>
      <c r="F11" s="190">
        <v>44140</v>
      </c>
      <c r="G11" s="190" t="s">
        <v>138</v>
      </c>
      <c r="H11" s="190" t="s">
        <v>139</v>
      </c>
      <c r="I11" s="190" t="s">
        <v>133</v>
      </c>
      <c r="J11" s="190">
        <v>-72.524676999999997</v>
      </c>
      <c r="K11" s="190">
        <v>42.389125</v>
      </c>
      <c r="L11" s="190">
        <v>10484.525177</v>
      </c>
      <c r="M11" s="190">
        <v>1</v>
      </c>
    </row>
    <row r="12" spans="1:13" x14ac:dyDescent="0.25">
      <c r="A12" s="190" t="str">
        <f t="shared" si="0"/>
        <v>1005-R-49340</v>
      </c>
      <c r="B12" s="190">
        <v>1005</v>
      </c>
      <c r="C12" s="190" t="s">
        <v>130</v>
      </c>
      <c r="D12" s="190">
        <v>25</v>
      </c>
      <c r="E12" s="190" t="s">
        <v>129</v>
      </c>
      <c r="F12" s="190">
        <v>49340</v>
      </c>
      <c r="G12" s="190" t="s">
        <v>138</v>
      </c>
      <c r="H12" s="190" t="s">
        <v>136</v>
      </c>
      <c r="I12" s="190" t="s">
        <v>137</v>
      </c>
      <c r="J12" s="190">
        <v>-72.110495999999998</v>
      </c>
      <c r="K12" s="190">
        <v>42.411152000000001</v>
      </c>
      <c r="L12" s="190">
        <v>5127.4079549999997</v>
      </c>
      <c r="M12" s="190">
        <v>1</v>
      </c>
    </row>
    <row r="13" spans="1:13" x14ac:dyDescent="0.25">
      <c r="A13" s="190" t="str">
        <f t="shared" si="0"/>
        <v>1007-R-44140</v>
      </c>
      <c r="B13" s="190">
        <v>1007</v>
      </c>
      <c r="C13" s="190" t="s">
        <v>130</v>
      </c>
      <c r="D13" s="190">
        <v>25</v>
      </c>
      <c r="E13" s="190" t="s">
        <v>129</v>
      </c>
      <c r="F13" s="190">
        <v>44140</v>
      </c>
      <c r="G13" s="190" t="s">
        <v>138</v>
      </c>
      <c r="H13" s="190" t="s">
        <v>139</v>
      </c>
      <c r="I13" s="190" t="s">
        <v>143</v>
      </c>
      <c r="J13" s="190">
        <v>-72.407966999999999</v>
      </c>
      <c r="K13" s="190">
        <v>42.270569999999999</v>
      </c>
      <c r="L13" s="190">
        <v>8828.7546180000008</v>
      </c>
      <c r="M13" s="190">
        <v>0.59621800000000003</v>
      </c>
    </row>
    <row r="14" spans="1:13" x14ac:dyDescent="0.25">
      <c r="A14" s="190" t="str">
        <f t="shared" si="0"/>
        <v>1007-U-44140</v>
      </c>
      <c r="B14" s="190">
        <v>1007</v>
      </c>
      <c r="C14" s="190" t="s">
        <v>130</v>
      </c>
      <c r="D14" s="190">
        <v>25</v>
      </c>
      <c r="E14" s="190" t="s">
        <v>131</v>
      </c>
      <c r="F14" s="190">
        <v>44140</v>
      </c>
      <c r="G14" s="190" t="s">
        <v>138</v>
      </c>
      <c r="H14" s="190" t="s">
        <v>139</v>
      </c>
      <c r="I14" s="190" t="s">
        <v>143</v>
      </c>
      <c r="J14" s="190">
        <v>-72.411074999999997</v>
      </c>
      <c r="K14" s="190">
        <v>42.276198000000001</v>
      </c>
      <c r="L14" s="190">
        <v>5979.171464</v>
      </c>
      <c r="M14" s="190">
        <v>0.40378199999999997</v>
      </c>
    </row>
    <row r="15" spans="1:13" x14ac:dyDescent="0.25">
      <c r="A15" s="190" t="str">
        <f t="shared" si="0"/>
        <v>1008-R-44140</v>
      </c>
      <c r="B15" s="190">
        <v>1008</v>
      </c>
      <c r="C15" s="190" t="s">
        <v>130</v>
      </c>
      <c r="D15" s="190">
        <v>25</v>
      </c>
      <c r="E15" s="190" t="s">
        <v>129</v>
      </c>
      <c r="F15" s="190">
        <v>44140</v>
      </c>
      <c r="G15" s="190" t="s">
        <v>138</v>
      </c>
      <c r="H15" s="190" t="s">
        <v>139</v>
      </c>
      <c r="I15" s="190" t="s">
        <v>142</v>
      </c>
      <c r="J15" s="190">
        <v>-72.938224000000005</v>
      </c>
      <c r="K15" s="190">
        <v>42.183172999999996</v>
      </c>
      <c r="L15" s="190">
        <v>1269.6298710000001</v>
      </c>
      <c r="M15" s="190">
        <v>1</v>
      </c>
    </row>
    <row r="16" spans="1:13" x14ac:dyDescent="0.25">
      <c r="A16" s="190" t="str">
        <f t="shared" si="0"/>
        <v>1009-R-44140</v>
      </c>
      <c r="B16" s="190">
        <v>1009</v>
      </c>
      <c r="C16" s="190" t="s">
        <v>130</v>
      </c>
      <c r="D16" s="190">
        <v>25</v>
      </c>
      <c r="E16" s="190" t="s">
        <v>129</v>
      </c>
      <c r="F16" s="190">
        <v>44140</v>
      </c>
      <c r="G16" s="190" t="s">
        <v>138</v>
      </c>
      <c r="H16" s="190" t="s">
        <v>139</v>
      </c>
      <c r="I16" s="190" t="s">
        <v>141</v>
      </c>
      <c r="J16" s="190">
        <v>-72.338449999999995</v>
      </c>
      <c r="K16" s="190">
        <v>42.206010999999997</v>
      </c>
      <c r="L16" s="190">
        <v>111.582673</v>
      </c>
      <c r="M16" s="190">
        <v>0.14979799999999999</v>
      </c>
    </row>
    <row r="17" spans="1:13" x14ac:dyDescent="0.25">
      <c r="A17" s="190" t="str">
        <f t="shared" si="0"/>
        <v>1009-U-44140</v>
      </c>
      <c r="B17" s="190">
        <v>1009</v>
      </c>
      <c r="C17" s="190" t="s">
        <v>130</v>
      </c>
      <c r="D17" s="190">
        <v>25</v>
      </c>
      <c r="E17" s="190" t="s">
        <v>131</v>
      </c>
      <c r="F17" s="190">
        <v>44140</v>
      </c>
      <c r="G17" s="190" t="s">
        <v>138</v>
      </c>
      <c r="H17" s="190" t="s">
        <v>139</v>
      </c>
      <c r="I17" s="190" t="s">
        <v>141</v>
      </c>
      <c r="J17" s="190">
        <v>-72.342275000000001</v>
      </c>
      <c r="K17" s="190">
        <v>42.212544000000001</v>
      </c>
      <c r="L17" s="190">
        <v>633.30706199999997</v>
      </c>
      <c r="M17" s="190">
        <v>0.85020200000000001</v>
      </c>
    </row>
    <row r="18" spans="1:13" x14ac:dyDescent="0.25">
      <c r="A18" s="190" t="str">
        <f t="shared" si="0"/>
        <v>1010-R-44140</v>
      </c>
      <c r="B18" s="190">
        <v>1010</v>
      </c>
      <c r="C18" s="190" t="s">
        <v>130</v>
      </c>
      <c r="D18" s="190">
        <v>25</v>
      </c>
      <c r="E18" s="190" t="s">
        <v>129</v>
      </c>
      <c r="F18" s="190">
        <v>44140</v>
      </c>
      <c r="G18" s="190" t="s">
        <v>138</v>
      </c>
      <c r="H18" s="190" t="s">
        <v>139</v>
      </c>
      <c r="I18" s="190" t="s">
        <v>135</v>
      </c>
      <c r="J18" s="190">
        <v>-72.202197999999996</v>
      </c>
      <c r="K18" s="190">
        <v>42.133253000000003</v>
      </c>
      <c r="L18" s="190">
        <v>3627.944739</v>
      </c>
      <c r="M18" s="190">
        <v>1</v>
      </c>
    </row>
    <row r="19" spans="1:13" x14ac:dyDescent="0.25">
      <c r="A19" s="190" t="str">
        <f t="shared" si="0"/>
        <v>1011-R-44140</v>
      </c>
      <c r="B19" s="190">
        <v>1011</v>
      </c>
      <c r="C19" s="190" t="s">
        <v>130</v>
      </c>
      <c r="D19" s="190">
        <v>25</v>
      </c>
      <c r="E19" s="190" t="s">
        <v>129</v>
      </c>
      <c r="F19" s="190">
        <v>44140</v>
      </c>
      <c r="G19" s="190" t="s">
        <v>138</v>
      </c>
      <c r="H19" s="190" t="s">
        <v>139</v>
      </c>
      <c r="I19" s="190" t="s">
        <v>132</v>
      </c>
      <c r="J19" s="190">
        <v>-72.968810000000005</v>
      </c>
      <c r="K19" s="190">
        <v>42.294403000000003</v>
      </c>
      <c r="L19" s="190">
        <v>1378.2386779999999</v>
      </c>
      <c r="M19" s="190">
        <v>1</v>
      </c>
    </row>
  </sheetData>
  <hyperlinks>
    <hyperlink ref="C2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Instructions</vt:lpstr>
      <vt:lpstr>OUTPUT</vt:lpstr>
      <vt:lpstr>Input dashboard</vt:lpstr>
      <vt:lpstr>Model</vt:lpstr>
      <vt:lpstr>Adoption</vt:lpstr>
      <vt:lpstr>BackOfEnvelope</vt:lpstr>
      <vt:lpstr>Lists</vt:lpstr>
      <vt:lpstr>Data1</vt:lpstr>
      <vt:lpstr>Data2</vt:lpstr>
      <vt:lpstr>Scenarios</vt:lpstr>
      <vt:lpstr>Sel_Adoption</vt:lpstr>
      <vt:lpstr>TheBeginning</vt:lpstr>
    </vt:vector>
  </TitlesOfParts>
  <Company>Selador Capital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Trew</dc:creator>
  <cp:lastModifiedBy>Brandon Trew</cp:lastModifiedBy>
  <dcterms:created xsi:type="dcterms:W3CDTF">2008-04-16T11:41:21Z</dcterms:created>
  <dcterms:modified xsi:type="dcterms:W3CDTF">2014-07-20T21:41:29Z</dcterms:modified>
</cp:coreProperties>
</file>