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Models\"/>
    </mc:Choice>
  </mc:AlternateContent>
  <xr:revisionPtr revIDLastSave="0" documentId="13_ncr:1_{574A13BC-1604-49D9-A131-F5F7F6083D3B}" xr6:coauthVersionLast="47" xr6:coauthVersionMax="47" xr10:uidLastSave="{00000000-0000-0000-0000-000000000000}"/>
  <bookViews>
    <workbookView xWindow="14400" yWindow="0" windowWidth="14400" windowHeight="15600" activeTab="1" xr2:uid="{726086AA-2305-4FBD-A1E6-D4B1666D6F83}"/>
  </bookViews>
  <sheets>
    <sheet name="ReadMe" sheetId="6" r:id="rId1"/>
    <sheet name="Black Scholes Model" sheetId="1" r:id="rId2"/>
    <sheet name="Sheet3" sheetId="10" r:id="rId3"/>
    <sheet name="Normal Distribution" sheetId="7" r:id="rId4"/>
    <sheet name="Inverse CDF " sheetId="4" r:id="rId5"/>
    <sheet name="Sheet5" sheetId="5" r:id="rId6"/>
    <sheet name="Raw Data" sheetId="8" r:id="rId7"/>
  </sheets>
  <definedNames>
    <definedName name="_xlnm._FilterDatabase" localSheetId="1" hidden="1">'Black Scholes Model'!$B$11:$D$16</definedName>
    <definedName name="K">'Black Scholes Model'!$D$13</definedName>
    <definedName name="r_">'Black Scholes Model'!$D$15</definedName>
    <definedName name="S">'Black Scholes Model'!$D$12</definedName>
    <definedName name="solver_adj" localSheetId="2" hidden="1">Sheet3!$C$3,Sheet3!$C$4,Sheet3!$C$7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Sheet3!$C$3</definedName>
    <definedName name="solver_lhs2" localSheetId="2" hidden="1">Sheet3!$C$4</definedName>
    <definedName name="solver_lhs3" localSheetId="2" hidden="1">Sheet3!$C$7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Sheet3!$C$10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1</definedName>
    <definedName name="solver_rel3" localSheetId="2" hidden="1">1</definedName>
    <definedName name="solver_rhs1" localSheetId="2" hidden="1">400</definedName>
    <definedName name="solver_rhs2" localSheetId="2" hidden="1">5</definedName>
    <definedName name="solver_rhs3" localSheetId="2" hidden="1">3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1500</definedName>
    <definedName name="solver_ver" localSheetId="2" hidden="1">3</definedName>
    <definedName name="T">'Black Scholes Model'!$D$14</definedName>
    <definedName name="x">'Black Scholes Model'!$D$16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0" l="1"/>
  <c r="C5" i="10"/>
  <c r="C10" i="10" s="1"/>
  <c r="D51" i="4"/>
  <c r="D45" i="4"/>
  <c r="D44" i="4" s="1"/>
  <c r="D35" i="4"/>
  <c r="D34" i="4" s="1"/>
  <c r="D31" i="4"/>
  <c r="C12" i="4"/>
  <c r="C8" i="4"/>
  <c r="L21" i="5"/>
  <c r="K21" i="5"/>
  <c r="J21" i="5"/>
  <c r="I21" i="5"/>
  <c r="H21" i="5"/>
  <c r="G21" i="5"/>
  <c r="F21" i="5"/>
  <c r="E21" i="5"/>
  <c r="L22" i="5"/>
  <c r="K22" i="5"/>
  <c r="J22" i="5"/>
  <c r="I22" i="5"/>
  <c r="H22" i="5"/>
  <c r="G22" i="5"/>
  <c r="F22" i="5"/>
  <c r="E22" i="5"/>
  <c r="D21" i="5"/>
  <c r="D22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5" i="1"/>
  <c r="D26" i="1" s="1"/>
  <c r="D23" i="1" s="1"/>
  <c r="D32" i="4" l="1"/>
  <c r="D29" i="4" s="1"/>
  <c r="D22" i="1"/>
</calcChain>
</file>

<file path=xl/sharedStrings.xml><?xml version="1.0" encoding="utf-8"?>
<sst xmlns="http://schemas.openxmlformats.org/spreadsheetml/2006/main" count="80" uniqueCount="78">
  <si>
    <t>Inputs</t>
  </si>
  <si>
    <t>Underlying Price</t>
  </si>
  <si>
    <t>Strike</t>
  </si>
  <si>
    <t>Time to Expiration</t>
  </si>
  <si>
    <t>Risk Free Rate</t>
  </si>
  <si>
    <t>Volatilty</t>
  </si>
  <si>
    <t>S</t>
  </si>
  <si>
    <t>K</t>
  </si>
  <si>
    <t>T</t>
  </si>
  <si>
    <t>r</t>
  </si>
  <si>
    <t>Call</t>
  </si>
  <si>
    <t>Put</t>
  </si>
  <si>
    <t>p</t>
  </si>
  <si>
    <t>d1</t>
  </si>
  <si>
    <t>d2</t>
  </si>
  <si>
    <t>x</t>
  </si>
  <si>
    <t>c</t>
  </si>
  <si>
    <t>y</t>
  </si>
  <si>
    <t>Inde</t>
  </si>
  <si>
    <t>Dependent Variable</t>
  </si>
  <si>
    <t>NORM.DIS</t>
  </si>
  <si>
    <t>PMF</t>
  </si>
  <si>
    <t>Number</t>
  </si>
  <si>
    <t>Mean</t>
  </si>
  <si>
    <t>Variance</t>
  </si>
  <si>
    <t>This notebook details my exploration in finance, visualization, and a little stats</t>
  </si>
  <si>
    <t>What I need to know?</t>
  </si>
  <si>
    <t>1. Normal Distribution</t>
  </si>
  <si>
    <t>2. Cumulative Distribution Function</t>
  </si>
  <si>
    <t>3. Inverse CDF</t>
  </si>
  <si>
    <t>4. Probability Mass Function</t>
  </si>
  <si>
    <t>5. Black Scholes Option Model</t>
  </si>
  <si>
    <t>(How is volatility calculated)</t>
  </si>
  <si>
    <t>Basel Risk Weight Function</t>
  </si>
  <si>
    <t>Inverse CDF</t>
  </si>
  <si>
    <t>CDF</t>
  </si>
  <si>
    <t>Mean 0</t>
  </si>
  <si>
    <t>Variance 1</t>
  </si>
  <si>
    <t>Correlation</t>
  </si>
  <si>
    <t>Maturity Adjustment</t>
  </si>
  <si>
    <t>Client</t>
  </si>
  <si>
    <t>Petronas</t>
  </si>
  <si>
    <t>PD</t>
  </si>
  <si>
    <t>That e thingy</t>
  </si>
  <si>
    <t>The 2nd part of e thingy</t>
  </si>
  <si>
    <t>Petronas' K</t>
  </si>
  <si>
    <t>ln(PD)</t>
  </si>
  <si>
    <t xml:space="preserve">LGD </t>
  </si>
  <si>
    <t>Capital K formula</t>
  </si>
  <si>
    <t>Left Side</t>
  </si>
  <si>
    <t>Expected Losses</t>
  </si>
  <si>
    <t>EAD</t>
  </si>
  <si>
    <t>PD * LGD</t>
  </si>
  <si>
    <t>LEFT Side of Capital Requirement</t>
  </si>
  <si>
    <t>Inside</t>
  </si>
  <si>
    <t>Effective Maturity</t>
  </si>
  <si>
    <t>Colour Formatting</t>
  </si>
  <si>
    <t>Blue</t>
  </si>
  <si>
    <t>Hard-Coded Data</t>
  </si>
  <si>
    <t>Green</t>
  </si>
  <si>
    <t>Calculations/Links from other sheets</t>
  </si>
  <si>
    <t>Black</t>
  </si>
  <si>
    <t>Calculations/Links from same sheets</t>
  </si>
  <si>
    <t>Red</t>
  </si>
  <si>
    <t>Data Worth Emphasizing (important assumptions, errors, unfinished logics etc).</t>
  </si>
  <si>
    <t>Assumptions</t>
  </si>
  <si>
    <t>Options Price</t>
  </si>
  <si>
    <t>Possibilities</t>
  </si>
  <si>
    <t>(what is d1 and d2?)</t>
  </si>
  <si>
    <t>(use these inputs to play around to get intuition)</t>
  </si>
  <si>
    <t>Watch youtube to get explanation</t>
  </si>
  <si>
    <t>Units Sold</t>
  </si>
  <si>
    <t>Price Per Unit</t>
  </si>
  <si>
    <t>Revenue</t>
  </si>
  <si>
    <t>Cost Per unit</t>
  </si>
  <si>
    <t>Total Cost</t>
  </si>
  <si>
    <t>Income</t>
  </si>
  <si>
    <t>Best assumption is Standard Deviation of the Stock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</si>
</sst>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%"/>
    <numFmt numFmtId="165" formatCode="_(* #,##0_);_(* \(#,##0\);_(* &quot;-&quot;??_);_(@_)"/>
  </numFmts>
  <fonts count="6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3"/>
      <name val="Arial"/>
      <family val="2"/>
    </font>
    <font>
      <sz val="11"/>
      <color rgb="FFFF0000"/>
      <name val="Arial"/>
      <family val="2"/>
    </font>
    <font>
      <sz val="11"/>
      <color theme="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E79B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2" fontId="0" fillId="0" borderId="0" xfId="0" applyNumberFormat="1"/>
    <xf numFmtId="0" fontId="2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2" applyNumberFormat="1" applyFont="1"/>
    <xf numFmtId="0" fontId="2" fillId="0" borderId="0" xfId="0" applyFont="1"/>
    <xf numFmtId="165" fontId="0" fillId="0" borderId="0" xfId="1" applyNumberFormat="1" applyFont="1"/>
    <xf numFmtId="165" fontId="0" fillId="0" borderId="0" xfId="0" applyNumberFormat="1"/>
    <xf numFmtId="0" fontId="0" fillId="3" borderId="0" xfId="0" applyFill="1"/>
    <xf numFmtId="0" fontId="0" fillId="0" borderId="0" xfId="0" applyAlignment="1">
      <alignment horizontal="left" indent="1"/>
    </xf>
    <xf numFmtId="0" fontId="2" fillId="0" borderId="0" xfId="0" applyFont="1" applyAlignment="1">
      <alignment horizontal="left" indent="1"/>
    </xf>
    <xf numFmtId="0" fontId="3" fillId="0" borderId="7" xfId="0" applyFont="1" applyBorder="1"/>
    <xf numFmtId="0" fontId="5" fillId="0" borderId="0" xfId="0" applyFont="1"/>
    <xf numFmtId="0" fontId="4" fillId="0" borderId="0" xfId="0" applyFont="1"/>
    <xf numFmtId="0" fontId="0" fillId="4" borderId="0" xfId="0" applyFill="1"/>
    <xf numFmtId="0" fontId="2" fillId="4" borderId="0" xfId="0" applyFont="1" applyFill="1"/>
    <xf numFmtId="0" fontId="0" fillId="0" borderId="9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E7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Sheet5!$D$2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Sheet5!$D$3:$D$18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15</c:v>
                </c:pt>
                <c:pt idx="3">
                  <c:v>9</c:v>
                </c:pt>
                <c:pt idx="4">
                  <c:v>15</c:v>
                </c:pt>
                <c:pt idx="5">
                  <c:v>9</c:v>
                </c:pt>
                <c:pt idx="6">
                  <c:v>15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AB-4B7F-957F-91A9DA09F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373088"/>
        <c:axId val="590371288"/>
      </c:scatterChart>
      <c:valAx>
        <c:axId val="59037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71288"/>
        <c:crosses val="autoZero"/>
        <c:crossBetween val="midCat"/>
      </c:valAx>
      <c:valAx>
        <c:axId val="59037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7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104775</xdr:rowOff>
    </xdr:from>
    <xdr:to>
      <xdr:col>4</xdr:col>
      <xdr:colOff>466349</xdr:colOff>
      <xdr:row>9</xdr:row>
      <xdr:rowOff>104571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CF9AF6-7BD1-A5FC-EFF5-027944C416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" y="104775"/>
          <a:ext cx="3009524" cy="16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463825</xdr:colOff>
      <xdr:row>1</xdr:row>
      <xdr:rowOff>132522</xdr:rowOff>
    </xdr:from>
    <xdr:to>
      <xdr:col>14</xdr:col>
      <xdr:colOff>168682</xdr:colOff>
      <xdr:row>21</xdr:row>
      <xdr:rowOff>56741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8CDE39-A49F-E695-A68C-8CE345052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76021" y="314739"/>
          <a:ext cx="4517053" cy="3568567"/>
        </a:xfrm>
        <a:prstGeom prst="rect">
          <a:avLst/>
        </a:prstGeom>
      </xdr:spPr>
    </xdr:pic>
    <xdr:clientData/>
  </xdr:twoCellAnchor>
  <xdr:twoCellAnchor editAs="oneCell">
    <xdr:from>
      <xdr:col>9</xdr:col>
      <xdr:colOff>65214</xdr:colOff>
      <xdr:row>25</xdr:row>
      <xdr:rowOff>115957</xdr:rowOff>
    </xdr:from>
    <xdr:to>
      <xdr:col>19</xdr:col>
      <xdr:colOff>422148</xdr:colOff>
      <xdr:row>45</xdr:row>
      <xdr:rowOff>37144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8B8BD7-9DBE-B79A-9452-4D624B9DF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09692" y="4671392"/>
          <a:ext cx="7231500" cy="35986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482203</xdr:colOff>
      <xdr:row>3</xdr:row>
      <xdr:rowOff>66080</xdr:rowOff>
    </xdr:from>
    <xdr:to>
      <xdr:col>11</xdr:col>
      <xdr:colOff>261938</xdr:colOff>
      <xdr:row>18</xdr:row>
      <xdr:rowOff>130373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3ED0F8-3B65-1A3D-BF18-C4C364C9C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E7612-B822-48E9-A812-83660EB5DE80}">
  <dimension ref="B2:C18"/>
  <sheetViews>
    <sheetView workbookViewId="0">
      <selection activeCell="G19" sqref="G19"/>
    </sheetView>
  </sheetViews>
  <sheetFormatPr defaultRowHeight="14.25" x14ac:dyDescent="0.2"/>
  <cols>
    <col min="2" max="2" width="12.875" customWidth="1"/>
  </cols>
  <sheetData>
    <row r="2" spans="2:3" ht="15" x14ac:dyDescent="0.25">
      <c r="B2" s="15" t="s">
        <v>25</v>
      </c>
    </row>
    <row r="4" spans="2:3" ht="15" x14ac:dyDescent="0.25">
      <c r="B4" s="15" t="s">
        <v>26</v>
      </c>
    </row>
    <row r="5" spans="2:3" x14ac:dyDescent="0.2">
      <c r="B5" t="s">
        <v>27</v>
      </c>
    </row>
    <row r="6" spans="2:3" x14ac:dyDescent="0.2">
      <c r="B6" t="s">
        <v>28</v>
      </c>
    </row>
    <row r="7" spans="2:3" x14ac:dyDescent="0.2">
      <c r="B7" t="s">
        <v>29</v>
      </c>
    </row>
    <row r="8" spans="2:3" x14ac:dyDescent="0.2">
      <c r="B8" t="s">
        <v>30</v>
      </c>
    </row>
    <row r="9" spans="2:3" x14ac:dyDescent="0.2">
      <c r="B9" t="s">
        <v>31</v>
      </c>
    </row>
    <row r="12" spans="2:3" x14ac:dyDescent="0.2">
      <c r="B12" t="s">
        <v>56</v>
      </c>
    </row>
    <row r="13" spans="2:3" ht="15" x14ac:dyDescent="0.25">
      <c r="B13" s="21" t="s">
        <v>57</v>
      </c>
      <c r="C13" t="s">
        <v>58</v>
      </c>
    </row>
    <row r="14" spans="2:3" x14ac:dyDescent="0.2">
      <c r="B14" s="22" t="s">
        <v>59</v>
      </c>
      <c r="C14" t="s">
        <v>60</v>
      </c>
    </row>
    <row r="15" spans="2:3" x14ac:dyDescent="0.2">
      <c r="B15" t="s">
        <v>61</v>
      </c>
      <c r="C15" t="s">
        <v>62</v>
      </c>
    </row>
    <row r="16" spans="2:3" x14ac:dyDescent="0.2">
      <c r="B16" s="23" t="s">
        <v>63</v>
      </c>
      <c r="C16" t="s">
        <v>64</v>
      </c>
    </row>
    <row r="18" spans="2:2" x14ac:dyDescent="0.2">
      <c r="B18" s="24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DD765-BD6C-42D5-A33C-49CD3C361C3C}">
  <dimension ref="B11:K26"/>
  <sheetViews>
    <sheetView showGridLines="0" tabSelected="1" zoomScale="115" zoomScaleNormal="115" workbookViewId="0">
      <selection activeCell="F8" sqref="F8"/>
    </sheetView>
  </sheetViews>
  <sheetFormatPr defaultRowHeight="14.25" x14ac:dyDescent="0.2"/>
  <cols>
    <col min="2" max="2" width="15.625" bestFit="1" customWidth="1"/>
    <col min="7" max="7" width="11.75" bestFit="1" customWidth="1"/>
  </cols>
  <sheetData>
    <row r="11" spans="2:11" ht="15" x14ac:dyDescent="0.25">
      <c r="B11" s="1"/>
      <c r="C11" s="3" t="s">
        <v>0</v>
      </c>
      <c r="D11" s="1"/>
      <c r="F11" t="s">
        <v>67</v>
      </c>
      <c r="H11" t="s">
        <v>69</v>
      </c>
    </row>
    <row r="12" spans="2:11" x14ac:dyDescent="0.2">
      <c r="B12" t="s">
        <v>1</v>
      </c>
      <c r="C12" t="s">
        <v>6</v>
      </c>
      <c r="D12" s="2">
        <v>45</v>
      </c>
      <c r="F12" s="26">
        <v>40</v>
      </c>
      <c r="G12" s="26">
        <v>45</v>
      </c>
      <c r="H12" s="26">
        <v>50</v>
      </c>
      <c r="I12" s="26">
        <v>55</v>
      </c>
      <c r="J12" s="26">
        <v>60</v>
      </c>
      <c r="K12" s="26">
        <v>65</v>
      </c>
    </row>
    <row r="13" spans="2:11" x14ac:dyDescent="0.2">
      <c r="B13" t="s">
        <v>2</v>
      </c>
      <c r="C13" t="s">
        <v>7</v>
      </c>
      <c r="D13" s="2">
        <v>35</v>
      </c>
      <c r="F13" s="26">
        <v>30</v>
      </c>
      <c r="G13" s="26">
        <v>35</v>
      </c>
      <c r="H13" s="26">
        <v>40</v>
      </c>
      <c r="I13" s="26">
        <v>45</v>
      </c>
      <c r="J13" s="26">
        <v>50</v>
      </c>
      <c r="K13" s="26">
        <v>55</v>
      </c>
    </row>
    <row r="14" spans="2:11" x14ac:dyDescent="0.2">
      <c r="B14" t="s">
        <v>3</v>
      </c>
      <c r="C14" t="s">
        <v>8</v>
      </c>
      <c r="D14" s="2">
        <v>0.5</v>
      </c>
      <c r="F14" s="26">
        <v>0.5</v>
      </c>
      <c r="G14" s="26">
        <v>1</v>
      </c>
      <c r="H14" s="26">
        <v>2</v>
      </c>
      <c r="I14" s="26">
        <v>3</v>
      </c>
      <c r="J14" s="26">
        <v>4</v>
      </c>
      <c r="K14" s="26">
        <v>5</v>
      </c>
    </row>
    <row r="15" spans="2:11" x14ac:dyDescent="0.2">
      <c r="B15" t="s">
        <v>4</v>
      </c>
      <c r="C15" t="s">
        <v>9</v>
      </c>
      <c r="D15" s="2">
        <v>0.05</v>
      </c>
      <c r="F15" s="26">
        <v>0.05</v>
      </c>
      <c r="G15" s="26">
        <v>0.06</v>
      </c>
      <c r="H15" s="26">
        <v>7.0000000000000007E-2</v>
      </c>
      <c r="I15" s="26">
        <v>0.08</v>
      </c>
      <c r="J15" s="26">
        <v>0.09</v>
      </c>
      <c r="K15" s="26">
        <v>0.1</v>
      </c>
    </row>
    <row r="16" spans="2:11" x14ac:dyDescent="0.2">
      <c r="B16" t="s">
        <v>5</v>
      </c>
      <c r="C16" t="s">
        <v>15</v>
      </c>
      <c r="D16" s="2">
        <v>1.2</v>
      </c>
      <c r="F16" s="26">
        <v>0.2</v>
      </c>
      <c r="G16" s="26">
        <v>0.4</v>
      </c>
      <c r="H16" s="26">
        <v>0.6</v>
      </c>
      <c r="I16" s="26">
        <v>0.8</v>
      </c>
      <c r="J16" s="26">
        <v>1</v>
      </c>
      <c r="K16" s="26">
        <v>1.2</v>
      </c>
    </row>
    <row r="18" spans="2:7" x14ac:dyDescent="0.2">
      <c r="B18" t="s">
        <v>32</v>
      </c>
      <c r="D18" t="s">
        <v>77</v>
      </c>
    </row>
    <row r="21" spans="2:7" ht="15" x14ac:dyDescent="0.25">
      <c r="B21" s="25" t="s">
        <v>66</v>
      </c>
      <c r="C21" s="25"/>
      <c r="D21" s="24"/>
    </row>
    <row r="22" spans="2:7" x14ac:dyDescent="0.2">
      <c r="B22" s="4" t="s">
        <v>10</v>
      </c>
      <c r="C22" s="5" t="s">
        <v>16</v>
      </c>
      <c r="D22" s="6">
        <f>(S*NORMDIST(D25, 0,1,TRUE)) - (K*(EXP(-r_*T)*_xlfn.NORM.DIST(D26,0,1,TRUE)))</f>
        <v>19.073457035433385</v>
      </c>
    </row>
    <row r="23" spans="2:7" x14ac:dyDescent="0.2">
      <c r="B23" s="7" t="s">
        <v>11</v>
      </c>
      <c r="C23" t="s">
        <v>12</v>
      </c>
      <c r="D23" s="8">
        <f>K*EXP(-r_*T)*_xlfn.NORM.DIST(-D26, 0,1,TRUE) - S*_xlfn.NORM.DIST(-D25,0,1,TRUE)</f>
        <v>8.2093039564250248</v>
      </c>
    </row>
    <row r="24" spans="2:7" x14ac:dyDescent="0.2">
      <c r="B24" s="7"/>
      <c r="D24" s="8"/>
    </row>
    <row r="25" spans="2:7" x14ac:dyDescent="0.2">
      <c r="B25" s="7"/>
      <c r="C25" t="s">
        <v>13</v>
      </c>
      <c r="D25" s="8">
        <f>(LN(S/K) + (r_ + (x^2)/2)*T)/(x*T^0.5)</f>
        <v>0.74990374534044968</v>
      </c>
      <c r="E25" s="23" t="s">
        <v>68</v>
      </c>
      <c r="G25" t="s">
        <v>70</v>
      </c>
    </row>
    <row r="26" spans="2:7" x14ac:dyDescent="0.2">
      <c r="B26" s="9"/>
      <c r="C26" s="10" t="s">
        <v>14</v>
      </c>
      <c r="D26" s="11">
        <f>D25-x*T^0.5</f>
        <v>-9.8624392083407342E-2</v>
      </c>
    </row>
  </sheetData>
  <autoFilter ref="B11:D16" xr:uid="{D08DD765-BD6C-42D5-A33C-49CD3C361C3C}"/>
  <dataValidations count="5">
    <dataValidation type="list" allowBlank="1" showInputMessage="1" showErrorMessage="1" sqref="D12" xr:uid="{BCDB7771-3191-4753-9875-BD90CFE08B6A}">
      <formula1>$F$12:$K$12</formula1>
    </dataValidation>
    <dataValidation type="list" allowBlank="1" showInputMessage="1" showErrorMessage="1" sqref="D13" xr:uid="{AD38E2C2-1972-48C0-98E0-84DB05263C85}">
      <formula1>$F$13:$K$13</formula1>
    </dataValidation>
    <dataValidation type="list" allowBlank="1" showInputMessage="1" showErrorMessage="1" sqref="D14" xr:uid="{66132EDB-1EA1-4DD3-B553-78CF55EDC53D}">
      <formula1>$F$14:$K$14</formula1>
    </dataValidation>
    <dataValidation type="list" allowBlank="1" showInputMessage="1" showErrorMessage="1" sqref="D15" xr:uid="{F5ED6F86-A093-4420-BF6E-B13E4A1E41E8}">
      <formula1>$F$15:$K$15</formula1>
    </dataValidation>
    <dataValidation type="list" allowBlank="1" showInputMessage="1" showErrorMessage="1" sqref="D16" xr:uid="{68EDCA9B-7D5F-4D11-B732-8FE8D759D98F}">
      <formula1>$F$16:$K$16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14EA1-6C06-4368-8755-6523549134DB}">
  <dimension ref="B3:C10"/>
  <sheetViews>
    <sheetView workbookViewId="0">
      <selection activeCell="K17" sqref="K17"/>
    </sheetView>
  </sheetViews>
  <sheetFormatPr defaultRowHeight="14.25" x14ac:dyDescent="0.2"/>
  <cols>
    <col min="2" max="2" width="12.125" bestFit="1" customWidth="1"/>
  </cols>
  <sheetData>
    <row r="3" spans="2:3" x14ac:dyDescent="0.2">
      <c r="B3" t="s">
        <v>71</v>
      </c>
      <c r="C3">
        <v>400</v>
      </c>
    </row>
    <row r="4" spans="2:3" x14ac:dyDescent="0.2">
      <c r="B4" t="s">
        <v>72</v>
      </c>
      <c r="C4">
        <v>5</v>
      </c>
    </row>
    <row r="5" spans="2:3" x14ac:dyDescent="0.2">
      <c r="B5" t="s">
        <v>73</v>
      </c>
      <c r="C5">
        <f>C3*C4</f>
        <v>2000</v>
      </c>
    </row>
    <row r="7" spans="2:3" x14ac:dyDescent="0.2">
      <c r="B7" t="s">
        <v>74</v>
      </c>
      <c r="C7">
        <v>1.2499975000000001</v>
      </c>
    </row>
    <row r="8" spans="2:3" x14ac:dyDescent="0.2">
      <c r="B8" t="s">
        <v>75</v>
      </c>
      <c r="C8">
        <f>C7*C3</f>
        <v>499.99900000000002</v>
      </c>
    </row>
    <row r="10" spans="2:3" x14ac:dyDescent="0.2">
      <c r="B10" t="s">
        <v>76</v>
      </c>
      <c r="C10">
        <f>C5-C8</f>
        <v>1500.001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D0A82-EB04-4947-9523-2A99B69E8812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BB29F-C8A0-4BA9-924A-07F29BAA2A43}">
  <dimension ref="B3:I51"/>
  <sheetViews>
    <sheetView zoomScale="85" zoomScaleNormal="85" workbookViewId="0">
      <selection activeCell="D26" sqref="D26"/>
    </sheetView>
  </sheetViews>
  <sheetFormatPr defaultRowHeight="14.25" x14ac:dyDescent="0.2"/>
  <cols>
    <col min="2" max="2" width="11.125" bestFit="1" customWidth="1"/>
    <col min="3" max="3" width="23.75" bestFit="1" customWidth="1"/>
    <col min="4" max="4" width="13.875" bestFit="1" customWidth="1"/>
  </cols>
  <sheetData>
    <row r="3" spans="2:5" x14ac:dyDescent="0.2">
      <c r="C3" t="s">
        <v>33</v>
      </c>
    </row>
    <row r="5" spans="2:5" x14ac:dyDescent="0.2">
      <c r="C5" t="s">
        <v>34</v>
      </c>
    </row>
    <row r="6" spans="2:5" x14ac:dyDescent="0.2">
      <c r="C6" t="s">
        <v>35</v>
      </c>
    </row>
    <row r="8" spans="2:5" x14ac:dyDescent="0.2">
      <c r="B8" t="s">
        <v>34</v>
      </c>
      <c r="C8">
        <f>NORMSINV(0.99)</f>
        <v>2.3263478740408408</v>
      </c>
      <c r="E8">
        <v>5</v>
      </c>
    </row>
    <row r="9" spans="2:5" x14ac:dyDescent="0.2">
      <c r="B9" t="s">
        <v>36</v>
      </c>
    </row>
    <row r="10" spans="2:5" x14ac:dyDescent="0.2">
      <c r="B10" t="s">
        <v>37</v>
      </c>
    </row>
    <row r="12" spans="2:5" x14ac:dyDescent="0.2">
      <c r="C12">
        <f>NORMSINV(0.05)</f>
        <v>-1.6448536269514726</v>
      </c>
    </row>
    <row r="25" spans="3:9" x14ac:dyDescent="0.2">
      <c r="C25" t="s">
        <v>40</v>
      </c>
      <c r="D25" t="s">
        <v>41</v>
      </c>
    </row>
    <row r="26" spans="3:9" ht="15" x14ac:dyDescent="0.25">
      <c r="C26" t="s">
        <v>42</v>
      </c>
      <c r="D26">
        <v>1.4999999999999999E-2</v>
      </c>
      <c r="I26" s="15"/>
    </row>
    <row r="27" spans="3:9" x14ac:dyDescent="0.2">
      <c r="C27" t="s">
        <v>45</v>
      </c>
    </row>
    <row r="29" spans="3:9" ht="15" x14ac:dyDescent="0.25">
      <c r="C29" s="15" t="s">
        <v>38</v>
      </c>
      <c r="D29">
        <f>0.12*D31 + 0.24*D32</f>
        <v>0.17668398632892177</v>
      </c>
    </row>
    <row r="31" spans="3:9" x14ac:dyDescent="0.2">
      <c r="C31" s="19" t="s">
        <v>43</v>
      </c>
      <c r="D31">
        <f>(1-(EXP(1)^(-50*D26))/(1-(EXP(1)^-50)))</f>
        <v>0.52763344725898531</v>
      </c>
    </row>
    <row r="32" spans="3:9" x14ac:dyDescent="0.2">
      <c r="C32" s="19" t="s">
        <v>44</v>
      </c>
      <c r="D32">
        <f>1-D31</f>
        <v>0.47236655274101469</v>
      </c>
    </row>
    <row r="33" spans="3:4" ht="15" x14ac:dyDescent="0.25">
      <c r="C33" s="20" t="s">
        <v>55</v>
      </c>
    </row>
    <row r="34" spans="3:4" ht="15" x14ac:dyDescent="0.25">
      <c r="C34" s="20" t="s">
        <v>39</v>
      </c>
      <c r="D34">
        <f xml:space="preserve"> ((0.11852-0.05478*D35))^2</f>
        <v>0.1215079077589758</v>
      </c>
    </row>
    <row r="35" spans="3:4" x14ac:dyDescent="0.2">
      <c r="C35" s="19" t="s">
        <v>46</v>
      </c>
      <c r="D35">
        <f>LN(D26)</f>
        <v>-4.1997050778799272</v>
      </c>
    </row>
    <row r="37" spans="3:4" x14ac:dyDescent="0.2">
      <c r="C37" t="s">
        <v>47</v>
      </c>
      <c r="D37">
        <v>0.5</v>
      </c>
    </row>
    <row r="39" spans="3:4" x14ac:dyDescent="0.2">
      <c r="C39" t="s">
        <v>48</v>
      </c>
    </row>
    <row r="40" spans="3:4" x14ac:dyDescent="0.2">
      <c r="C40" t="s">
        <v>49</v>
      </c>
    </row>
    <row r="44" spans="3:4" x14ac:dyDescent="0.2">
      <c r="C44" t="s">
        <v>50</v>
      </c>
      <c r="D44" s="17">
        <f>D46*D45</f>
        <v>150000</v>
      </c>
    </row>
    <row r="45" spans="3:4" x14ac:dyDescent="0.2">
      <c r="C45" t="s">
        <v>52</v>
      </c>
      <c r="D45">
        <f>D37*D26</f>
        <v>7.4999999999999997E-3</v>
      </c>
    </row>
    <row r="46" spans="3:4" x14ac:dyDescent="0.2">
      <c r="C46" t="s">
        <v>51</v>
      </c>
      <c r="D46" s="16">
        <v>20000000</v>
      </c>
    </row>
    <row r="49" spans="3:4" x14ac:dyDescent="0.2">
      <c r="C49" t="s">
        <v>53</v>
      </c>
    </row>
    <row r="51" spans="3:4" x14ac:dyDescent="0.2">
      <c r="C51" t="s">
        <v>54</v>
      </c>
      <c r="D51">
        <f>_xlfn.NORM.INV(D26,0,1)</f>
        <v>-2.1700903775845601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3A2D4-FAE5-4BA0-8D50-738C8DA448A2}">
  <dimension ref="C1:L26"/>
  <sheetViews>
    <sheetView topLeftCell="A10" zoomScale="160" zoomScaleNormal="160" workbookViewId="0">
      <selection activeCell="D25" sqref="D25"/>
    </sheetView>
  </sheetViews>
  <sheetFormatPr defaultRowHeight="14.25" x14ac:dyDescent="0.2"/>
  <cols>
    <col min="3" max="3" width="9.875" bestFit="1" customWidth="1"/>
  </cols>
  <sheetData>
    <row r="1" spans="3:4" x14ac:dyDescent="0.2">
      <c r="C1" t="s">
        <v>18</v>
      </c>
      <c r="D1" t="s">
        <v>19</v>
      </c>
    </row>
    <row r="2" spans="3:4" x14ac:dyDescent="0.2">
      <c r="C2" t="s">
        <v>15</v>
      </c>
      <c r="D2" t="s">
        <v>17</v>
      </c>
    </row>
    <row r="3" spans="3:4" x14ac:dyDescent="0.2">
      <c r="C3" s="13">
        <v>0</v>
      </c>
      <c r="D3" s="13">
        <f>C3*3</f>
        <v>0</v>
      </c>
    </row>
    <row r="4" spans="3:4" x14ac:dyDescent="0.2">
      <c r="C4" s="13">
        <v>1</v>
      </c>
      <c r="D4" s="13">
        <f>C4*3</f>
        <v>3</v>
      </c>
    </row>
    <row r="5" spans="3:4" x14ac:dyDescent="0.2">
      <c r="C5" s="13">
        <v>5</v>
      </c>
      <c r="D5" s="13">
        <f t="shared" ref="D5:D18" si="0">C5*3</f>
        <v>15</v>
      </c>
    </row>
    <row r="6" spans="3:4" x14ac:dyDescent="0.2">
      <c r="C6" s="13">
        <v>3</v>
      </c>
      <c r="D6" s="13">
        <f t="shared" si="0"/>
        <v>9</v>
      </c>
    </row>
    <row r="7" spans="3:4" x14ac:dyDescent="0.2">
      <c r="C7" s="13">
        <v>5</v>
      </c>
      <c r="D7" s="13">
        <f t="shared" si="0"/>
        <v>15</v>
      </c>
    </row>
    <row r="8" spans="3:4" x14ac:dyDescent="0.2">
      <c r="C8" s="13">
        <v>3</v>
      </c>
      <c r="D8" s="13">
        <f t="shared" si="0"/>
        <v>9</v>
      </c>
    </row>
    <row r="9" spans="3:4" x14ac:dyDescent="0.2">
      <c r="C9" s="13">
        <v>5</v>
      </c>
      <c r="D9" s="13">
        <f t="shared" si="0"/>
        <v>15</v>
      </c>
    </row>
    <row r="10" spans="3:4" x14ac:dyDescent="0.2">
      <c r="C10" s="13">
        <v>7</v>
      </c>
      <c r="D10" s="13">
        <f t="shared" si="0"/>
        <v>21</v>
      </c>
    </row>
    <row r="11" spans="3:4" x14ac:dyDescent="0.2">
      <c r="C11" s="13">
        <v>8</v>
      </c>
      <c r="D11" s="13">
        <f t="shared" si="0"/>
        <v>24</v>
      </c>
    </row>
    <row r="12" spans="3:4" x14ac:dyDescent="0.2">
      <c r="C12" s="13">
        <v>9</v>
      </c>
      <c r="D12" s="13">
        <f t="shared" si="0"/>
        <v>27</v>
      </c>
    </row>
    <row r="13" spans="3:4" x14ac:dyDescent="0.2">
      <c r="C13" s="13">
        <v>10</v>
      </c>
      <c r="D13" s="13">
        <f t="shared" si="0"/>
        <v>30</v>
      </c>
    </row>
    <row r="14" spans="3:4" x14ac:dyDescent="0.2">
      <c r="C14" s="13">
        <v>11</v>
      </c>
      <c r="D14" s="13">
        <f t="shared" si="0"/>
        <v>33</v>
      </c>
    </row>
    <row r="15" spans="3:4" x14ac:dyDescent="0.2">
      <c r="C15" s="13">
        <v>12</v>
      </c>
      <c r="D15" s="13">
        <f t="shared" si="0"/>
        <v>36</v>
      </c>
    </row>
    <row r="16" spans="3:4" x14ac:dyDescent="0.2">
      <c r="C16" s="13">
        <v>13</v>
      </c>
      <c r="D16" s="13">
        <f t="shared" si="0"/>
        <v>39</v>
      </c>
    </row>
    <row r="17" spans="3:12" x14ac:dyDescent="0.2">
      <c r="C17" s="13">
        <v>14</v>
      </c>
      <c r="D17" s="13">
        <f t="shared" si="0"/>
        <v>42</v>
      </c>
    </row>
    <row r="18" spans="3:12" x14ac:dyDescent="0.2">
      <c r="C18" s="13">
        <v>15</v>
      </c>
      <c r="D18" s="13">
        <f t="shared" si="0"/>
        <v>45</v>
      </c>
    </row>
    <row r="19" spans="3:12" x14ac:dyDescent="0.2">
      <c r="C19" s="12"/>
      <c r="D19" s="12"/>
    </row>
    <row r="21" spans="3:12" x14ac:dyDescent="0.2">
      <c r="C21" t="s">
        <v>21</v>
      </c>
      <c r="D21" s="14">
        <f t="shared" ref="D21:L21" si="1">_xlfn.NORM.DIST(D25,$D$25,$D$26, FALSE)</f>
        <v>0.3989422804014327</v>
      </c>
      <c r="E21" s="14">
        <f t="shared" si="1"/>
        <v>1.4867195147342977E-6</v>
      </c>
      <c r="F21" s="14">
        <f t="shared" si="1"/>
        <v>1.4867195147342977E-6</v>
      </c>
      <c r="G21" s="14">
        <f t="shared" si="1"/>
        <v>1.4867195147342977E-6</v>
      </c>
      <c r="H21" s="14">
        <f t="shared" si="1"/>
        <v>1.4867195147342977E-6</v>
      </c>
      <c r="I21" s="14">
        <f t="shared" si="1"/>
        <v>1.4867195147342977E-6</v>
      </c>
      <c r="J21" s="14">
        <f t="shared" si="1"/>
        <v>1.4867195147342977E-6</v>
      </c>
      <c r="K21" s="14">
        <f t="shared" si="1"/>
        <v>1.4867195147342977E-6</v>
      </c>
      <c r="L21" s="14">
        <f t="shared" si="1"/>
        <v>1.4867195147342977E-6</v>
      </c>
    </row>
    <row r="22" spans="3:12" x14ac:dyDescent="0.2">
      <c r="C22" t="s">
        <v>20</v>
      </c>
      <c r="D22" s="14">
        <f t="shared" ref="D22:L22" si="2">_xlfn.NORM.DIST(D23,$D$25,$D$26, TRUE)</f>
        <v>3.1671241833119857E-5</v>
      </c>
      <c r="E22" s="14">
        <f t="shared" si="2"/>
        <v>1.3498980316300933E-3</v>
      </c>
      <c r="F22" s="14">
        <f t="shared" si="2"/>
        <v>2.2750131948179191E-2</v>
      </c>
      <c r="G22" s="14">
        <f t="shared" si="2"/>
        <v>0.15865525393145699</v>
      </c>
      <c r="H22" s="14">
        <f t="shared" si="2"/>
        <v>0.5</v>
      </c>
      <c r="I22" s="14">
        <f t="shared" si="2"/>
        <v>0.84134474606854304</v>
      </c>
      <c r="J22" s="14">
        <f t="shared" si="2"/>
        <v>0.97724986805182079</v>
      </c>
      <c r="K22" s="14">
        <f t="shared" si="2"/>
        <v>0.9986501019683699</v>
      </c>
      <c r="L22" s="14">
        <f t="shared" si="2"/>
        <v>0.99996832875816688</v>
      </c>
    </row>
    <row r="23" spans="3:12" x14ac:dyDescent="0.2">
      <c r="C23" t="s">
        <v>22</v>
      </c>
      <c r="D23">
        <v>1</v>
      </c>
      <c r="E23">
        <v>2</v>
      </c>
      <c r="F23">
        <v>3</v>
      </c>
      <c r="G23">
        <v>4</v>
      </c>
      <c r="H23">
        <v>5</v>
      </c>
      <c r="I23">
        <v>6</v>
      </c>
      <c r="J23">
        <v>7</v>
      </c>
      <c r="K23">
        <v>8</v>
      </c>
      <c r="L23">
        <v>9</v>
      </c>
    </row>
    <row r="25" spans="3:12" x14ac:dyDescent="0.2">
      <c r="C25" t="s">
        <v>23</v>
      </c>
      <c r="D25">
        <v>5</v>
      </c>
    </row>
    <row r="26" spans="3:12" x14ac:dyDescent="0.2">
      <c r="C26" t="s">
        <v>24</v>
      </c>
      <c r="D26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85E39-C215-4BC4-841E-B0D7C6B9B1DD}">
  <dimension ref="A1"/>
  <sheetViews>
    <sheetView showGridLines="0" workbookViewId="0"/>
  </sheetViews>
  <sheetFormatPr defaultRowHeight="14.25" x14ac:dyDescent="0.2"/>
  <cols>
    <col min="1" max="16384" width="9" style="18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ReadMe</vt:lpstr>
      <vt:lpstr>Black Scholes Model</vt:lpstr>
      <vt:lpstr>Sheet3</vt:lpstr>
      <vt:lpstr>Normal Distribution</vt:lpstr>
      <vt:lpstr>Inverse CDF </vt:lpstr>
      <vt:lpstr>Sheet5</vt:lpstr>
      <vt:lpstr>Raw Data</vt:lpstr>
      <vt:lpstr>K</vt:lpstr>
      <vt:lpstr>r_</vt:lpstr>
      <vt:lpstr>S</vt:lpstr>
      <vt:lpstr>T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Hwaizher</dc:creator>
  <cp:lastModifiedBy>Hwaizher</cp:lastModifiedBy>
  <dcterms:created xsi:type="dcterms:W3CDTF">2024-12-16T06:35:18Z</dcterms:created>
  <dcterms:modified xsi:type="dcterms:W3CDTF">2025-01-13T13:42:36Z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2024-12-16T08:12:49Z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26d9f01e-af58-499a-aecf-539bbe9fe6f9</vt:lpwstr>
  </property>
  <property fmtid="{D5CDD505-2E9C-101B-9397-08002B2CF9AE}" pid="7" name="MSIP_Label_defa4170-0d19-0005-0004-bc88714345d2_ActionId">
    <vt:lpwstr>29c99824-2204-49aa-8cfa-ff33b1054508</vt:lpwstr>
  </property>
  <property fmtid="{D5CDD505-2E9C-101B-9397-08002B2CF9AE}" pid="8" name="MSIP_Label_defa4170-0d19-0005-0004-bc88714345d2_ContentBits">
    <vt:lpwstr>0</vt:lpwstr>
  </property>
</Properties>
</file>