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F20564D-ABB0-4F91-810C-DEC336E6B589}" xr6:coauthVersionLast="47" xr6:coauthVersionMax="47" xr10:uidLastSave="{00000000-0000-0000-0000-000000000000}"/>
  <bookViews>
    <workbookView xWindow="-120" yWindow="-120" windowWidth="29040" windowHeight="15840" xr2:uid="{4556CCA8-994A-42B7-A1D4-83417038C0ED}"/>
  </bookViews>
  <sheets>
    <sheet name="Main" sheetId="1" r:id="rId1"/>
    <sheet name="Model" sheetId="2" r:id="rId2"/>
    <sheet name="Business Breakdown" sheetId="3" r:id="rId3"/>
  </sheets>
  <definedNames>
    <definedName name="_xlnm._FilterDatabase" localSheetId="1" hidden="1">Model!$B$26:$I$27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4" i="1"/>
  <c r="I28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J7" i="2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I7" i="2"/>
  <c r="H7" i="2"/>
  <c r="C21" i="2"/>
  <c r="C13" i="2"/>
  <c r="C14" i="2" s="1"/>
  <c r="D21" i="2"/>
  <c r="D13" i="2"/>
  <c r="D14" i="2" s="1"/>
  <c r="D29" i="2"/>
  <c r="C29" i="2"/>
  <c r="F30" i="2"/>
  <c r="G30" i="2"/>
  <c r="E29" i="2"/>
  <c r="F29" i="2"/>
  <c r="G29" i="2"/>
  <c r="E21" i="2"/>
  <c r="E13" i="2"/>
  <c r="E14" i="2" s="1"/>
  <c r="F21" i="2"/>
  <c r="F13" i="2"/>
  <c r="F14" i="2" s="1"/>
  <c r="G27" i="2"/>
  <c r="G26" i="2"/>
  <c r="G24" i="2"/>
  <c r="G22" i="2"/>
  <c r="G21" i="2"/>
  <c r="G14" i="2"/>
  <c r="G13" i="2"/>
  <c r="C26" i="2" l="1"/>
  <c r="C22" i="2"/>
  <c r="C24" i="2" s="1"/>
  <c r="D22" i="2"/>
  <c r="D24" i="2" s="1"/>
  <c r="D26" i="2"/>
  <c r="E26" i="2"/>
  <c r="E22" i="2"/>
  <c r="E24" i="2" s="1"/>
  <c r="E27" i="2" s="1"/>
  <c r="F26" i="2"/>
  <c r="F22" i="2"/>
  <c r="F24" i="2" s="1"/>
  <c r="F27" i="2" s="1"/>
  <c r="C27" i="2" l="1"/>
  <c r="C30" i="2"/>
  <c r="D27" i="2"/>
  <c r="D30" i="2"/>
  <c r="E30" i="2"/>
</calcChain>
</file>

<file path=xl/sharedStrings.xml><?xml version="1.0" encoding="utf-8"?>
<sst xmlns="http://schemas.openxmlformats.org/spreadsheetml/2006/main" count="41" uniqueCount="41">
  <si>
    <t>Share Price</t>
  </si>
  <si>
    <t>OS</t>
  </si>
  <si>
    <t>MC</t>
  </si>
  <si>
    <t>Cash</t>
  </si>
  <si>
    <t>Debt</t>
  </si>
  <si>
    <t>EV</t>
  </si>
  <si>
    <t>As an intermediary between financial institutions and businesses, Mastercard supports payment processing by authorising, clearing and settling transactions.</t>
  </si>
  <si>
    <t>Business Model</t>
  </si>
  <si>
    <t>Mastercard also offers advanced analytics, payment gateway solutions and anti-fraud systems, catering to the diverse needs of everyone from individual customers to global accounts, enterprises and platforms that handle high transaction volumes.</t>
  </si>
  <si>
    <t>Mastercard's services, based on application programming interfaces (APIs), integrate with a variety of platforms and offer flexibility to businesses that require customised payment solutions</t>
  </si>
  <si>
    <t>Card Circulating</t>
  </si>
  <si>
    <t>Users</t>
  </si>
  <si>
    <t>Revenue per User</t>
  </si>
  <si>
    <t>Percentage Fee Taken</t>
  </si>
  <si>
    <t>International</t>
  </si>
  <si>
    <t>Domestic</t>
  </si>
  <si>
    <t>Payments</t>
  </si>
  <si>
    <t>Solutions</t>
  </si>
  <si>
    <t>Revenue</t>
  </si>
  <si>
    <t>Operating Expenses</t>
  </si>
  <si>
    <t>G&amp;A</t>
  </si>
  <si>
    <t>Advertising</t>
  </si>
  <si>
    <t>D &amp; A</t>
  </si>
  <si>
    <t>Provision for litigation</t>
  </si>
  <si>
    <t>Total OPEX</t>
  </si>
  <si>
    <t>Operating Income</t>
  </si>
  <si>
    <t>Other Income (Expense)</t>
  </si>
  <si>
    <t>Investment income</t>
  </si>
  <si>
    <t>Equity investments</t>
  </si>
  <si>
    <t>interset expense</t>
  </si>
  <si>
    <t>Other income (expense)</t>
  </si>
  <si>
    <t xml:space="preserve">Total other </t>
  </si>
  <si>
    <t>Income before income taxes</t>
  </si>
  <si>
    <t>Income tax expense</t>
  </si>
  <si>
    <t>Net Income</t>
  </si>
  <si>
    <t>Operating Margin</t>
  </si>
  <si>
    <t>Net Margins</t>
  </si>
  <si>
    <t>Revenue y/y</t>
  </si>
  <si>
    <t>NI y/y</t>
  </si>
  <si>
    <t>Interest Rate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</si>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</sst>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70" formatCode="_(* #,##0_);_(* \(#,##0\);_(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37" fontId="0" fillId="0" borderId="0" xfId="0" applyNumberFormat="1"/>
    <xf numFmtId="37" fontId="3" fillId="0" borderId="0" xfId="0" applyNumberFormat="1" applyFont="1"/>
    <xf numFmtId="10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37" fontId="0" fillId="0" borderId="1" xfId="0" applyNumberFormat="1" applyBorder="1"/>
    <xf numFmtId="37" fontId="3" fillId="0" borderId="1" xfId="0" applyNumberFormat="1" applyFont="1" applyBorder="1"/>
    <xf numFmtId="10" fontId="0" fillId="0" borderId="1" xfId="0" applyNumberFormat="1" applyBorder="1"/>
    <xf numFmtId="37" fontId="3" fillId="0" borderId="0" xfId="0" applyNumberFormat="1" applyFont="1" applyFill="1" applyBorder="1"/>
    <xf numFmtId="9" fontId="0" fillId="0" borderId="0" xfId="0" applyNumberFormat="1"/>
    <xf numFmtId="8" fontId="0" fillId="0" borderId="0" xfId="0" applyNumberFormat="1"/>
    <xf numFmtId="43" fontId="0" fillId="0" borderId="0" xfId="1" applyFont="1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0A96-132F-495A-9DF9-23A09A585C1E}">
  <dimension ref="B2:C12"/>
  <sheetViews>
    <sheetView tabSelected="1" zoomScale="115" zoomScaleNormal="115" workbookViewId="0">
      <selection activeCell="D3" sqref="D3"/>
    </sheetView>
  </sheetViews>
  <sheetFormatPr defaultRowHeight="14.25" x14ac:dyDescent="0.2"/>
  <cols>
    <col min="3" max="3" width="20.25" bestFit="1" customWidth="1"/>
  </cols>
  <sheetData>
    <row r="2" spans="2:3" x14ac:dyDescent="0.2">
      <c r="B2" t="s">
        <v>0</v>
      </c>
      <c r="C2">
        <v>521.89</v>
      </c>
    </row>
    <row r="3" spans="2:3" x14ac:dyDescent="0.2">
      <c r="B3" t="s">
        <v>1</v>
      </c>
      <c r="C3" s="15">
        <v>932723131</v>
      </c>
    </row>
    <row r="4" spans="2:3" x14ac:dyDescent="0.2">
      <c r="B4" t="s">
        <v>2</v>
      </c>
      <c r="C4" s="14">
        <f>C2*C3</f>
        <v>486778874837.58997</v>
      </c>
    </row>
    <row r="5" spans="2:3" x14ac:dyDescent="0.2">
      <c r="B5" t="s">
        <v>3</v>
      </c>
      <c r="C5" s="14">
        <v>8588000</v>
      </c>
    </row>
    <row r="6" spans="2:3" x14ac:dyDescent="0.2">
      <c r="B6" t="s">
        <v>4</v>
      </c>
      <c r="C6" s="14">
        <v>14344000</v>
      </c>
    </row>
    <row r="7" spans="2:3" x14ac:dyDescent="0.2">
      <c r="B7" t="s">
        <v>5</v>
      </c>
      <c r="C7" s="14">
        <f>C4+C6-C5</f>
        <v>486784630837.58997</v>
      </c>
    </row>
    <row r="9" spans="2:3" ht="15" x14ac:dyDescent="0.25">
      <c r="B9" s="1" t="s">
        <v>7</v>
      </c>
    </row>
    <row r="10" spans="2:3" x14ac:dyDescent="0.2">
      <c r="B10" t="s">
        <v>6</v>
      </c>
    </row>
    <row r="11" spans="2:3" x14ac:dyDescent="0.2">
      <c r="B11" t="s">
        <v>8</v>
      </c>
    </row>
    <row r="12" spans="2:3" x14ac:dyDescent="0.2">
      <c r="B1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9484-FFEA-462B-98A1-49A26757B027}">
  <dimension ref="B1:AE30"/>
  <sheetViews>
    <sheetView zoomScale="85" zoomScaleNormal="85" workbookViewId="0">
      <selection activeCell="Q9" sqref="Q9"/>
    </sheetView>
  </sheetViews>
  <sheetFormatPr defaultRowHeight="14.25" x14ac:dyDescent="0.2"/>
  <cols>
    <col min="2" max="2" width="24.25" bestFit="1" customWidth="1"/>
    <col min="7" max="7" width="9" style="7"/>
    <col min="8" max="8" width="11.25" bestFit="1" customWidth="1"/>
    <col min="9" max="9" width="11.5" bestFit="1" customWidth="1"/>
  </cols>
  <sheetData>
    <row r="1" spans="2:31" ht="15" x14ac:dyDescent="0.25">
      <c r="C1" s="5">
        <v>2019</v>
      </c>
      <c r="D1" s="5">
        <v>2020</v>
      </c>
      <c r="E1" s="5">
        <v>2021</v>
      </c>
      <c r="F1" s="5">
        <v>2022</v>
      </c>
      <c r="G1" s="6">
        <v>2023</v>
      </c>
    </row>
    <row r="2" spans="2:31" x14ac:dyDescent="0.2">
      <c r="B2" t="s">
        <v>10</v>
      </c>
    </row>
    <row r="3" spans="2:31" x14ac:dyDescent="0.2">
      <c r="B3" t="s">
        <v>11</v>
      </c>
    </row>
    <row r="4" spans="2:31" x14ac:dyDescent="0.2">
      <c r="B4" t="s">
        <v>12</v>
      </c>
    </row>
    <row r="5" spans="2:31" x14ac:dyDescent="0.2">
      <c r="B5" t="s">
        <v>13</v>
      </c>
    </row>
    <row r="7" spans="2:31" ht="15" x14ac:dyDescent="0.25">
      <c r="B7" s="1" t="s">
        <v>18</v>
      </c>
      <c r="C7" s="2">
        <v>16883</v>
      </c>
      <c r="D7" s="2">
        <v>15301</v>
      </c>
      <c r="E7" s="2">
        <v>18884</v>
      </c>
      <c r="F7" s="2">
        <v>22237</v>
      </c>
      <c r="G7" s="8">
        <v>25098</v>
      </c>
      <c r="H7" s="8">
        <f>G7*(1+G29)</f>
        <v>28327.094662049738</v>
      </c>
      <c r="I7" s="8">
        <f>H7*(1+$G$29)</f>
        <v>31971.642839777141</v>
      </c>
      <c r="J7" s="8">
        <f t="shared" ref="J7:AE7" si="0">I7*(1+$G$29)</f>
        <v>36085.096550466638</v>
      </c>
      <c r="K7" s="8">
        <f t="shared" si="0"/>
        <v>40727.784918091995</v>
      </c>
      <c r="L7" s="8">
        <f t="shared" si="0"/>
        <v>45967.798978021892</v>
      </c>
      <c r="M7" s="8">
        <f t="shared" si="0"/>
        <v>51881.990320204772</v>
      </c>
      <c r="N7" s="8">
        <f t="shared" si="0"/>
        <v>58557.098217228013</v>
      </c>
      <c r="O7" s="8">
        <f t="shared" si="0"/>
        <v>66091.021768043734</v>
      </c>
      <c r="P7" s="8">
        <f t="shared" si="0"/>
        <v>74594.255714995801</v>
      </c>
      <c r="Q7" s="8">
        <f t="shared" si="0"/>
        <v>84191.510992263546</v>
      </c>
      <c r="R7" s="8">
        <f t="shared" si="0"/>
        <v>95023.543773163212</v>
      </c>
      <c r="S7" s="8">
        <f t="shared" si="0"/>
        <v>107249.21984165357</v>
      </c>
      <c r="T7" s="8">
        <f t="shared" si="0"/>
        <v>121047.84456472642</v>
      </c>
      <c r="U7" s="8">
        <f t="shared" si="0"/>
        <v>136621.79263774355</v>
      </c>
      <c r="V7" s="8">
        <f t="shared" si="0"/>
        <v>154199.47617134001</v>
      </c>
      <c r="W7" s="8">
        <f t="shared" si="0"/>
        <v>174038.69465073038</v>
      </c>
      <c r="X7" s="8">
        <f t="shared" si="0"/>
        <v>196430.41589890863</v>
      </c>
      <c r="Y7" s="8">
        <f t="shared" si="0"/>
        <v>221703.04349646124</v>
      </c>
      <c r="Z7" s="8">
        <f t="shared" si="0"/>
        <v>250227.23324523019</v>
      </c>
      <c r="AA7" s="8">
        <f t="shared" si="0"/>
        <v>282421.32931550062</v>
      </c>
      <c r="AB7" s="8">
        <f t="shared" si="0"/>
        <v>318757.49980484933</v>
      </c>
      <c r="AC7" s="8">
        <f t="shared" si="0"/>
        <v>359768.661694568</v>
      </c>
      <c r="AD7" s="8">
        <f t="shared" si="0"/>
        <v>406056.29676711193</v>
      </c>
      <c r="AE7" s="8">
        <f t="shared" si="0"/>
        <v>458299.27311512234</v>
      </c>
    </row>
    <row r="8" spans="2:31" x14ac:dyDescent="0.2">
      <c r="B8" t="s">
        <v>19</v>
      </c>
      <c r="C8" s="2"/>
      <c r="D8" s="2"/>
      <c r="E8" s="2"/>
      <c r="F8" s="2"/>
      <c r="G8" s="8"/>
    </row>
    <row r="9" spans="2:31" x14ac:dyDescent="0.2">
      <c r="B9" t="s">
        <v>20</v>
      </c>
      <c r="C9" s="2">
        <v>5763</v>
      </c>
      <c r="D9" s="2">
        <v>5910</v>
      </c>
      <c r="E9" s="2">
        <v>7087</v>
      </c>
      <c r="F9" s="2">
        <v>8078</v>
      </c>
      <c r="G9" s="8">
        <v>8927</v>
      </c>
    </row>
    <row r="10" spans="2:31" x14ac:dyDescent="0.2">
      <c r="B10" t="s">
        <v>21</v>
      </c>
      <c r="C10" s="2">
        <v>934</v>
      </c>
      <c r="D10" s="2">
        <v>657</v>
      </c>
      <c r="E10" s="2">
        <v>895</v>
      </c>
      <c r="F10" s="2">
        <v>789</v>
      </c>
      <c r="G10" s="8">
        <v>825</v>
      </c>
    </row>
    <row r="11" spans="2:31" x14ac:dyDescent="0.2">
      <c r="B11" t="s">
        <v>22</v>
      </c>
      <c r="C11" s="2">
        <v>522</v>
      </c>
      <c r="D11" s="2">
        <v>580</v>
      </c>
      <c r="E11" s="2">
        <v>726</v>
      </c>
      <c r="F11" s="2">
        <v>750</v>
      </c>
      <c r="G11" s="8">
        <v>799</v>
      </c>
    </row>
    <row r="12" spans="2:31" x14ac:dyDescent="0.2">
      <c r="B12" t="s">
        <v>23</v>
      </c>
      <c r="C12" s="2">
        <v>0</v>
      </c>
      <c r="D12" s="2">
        <v>73</v>
      </c>
      <c r="E12" s="2">
        <v>94</v>
      </c>
      <c r="F12" s="2">
        <v>356</v>
      </c>
      <c r="G12" s="8">
        <v>539</v>
      </c>
    </row>
    <row r="13" spans="2:31" x14ac:dyDescent="0.2">
      <c r="B13" t="s">
        <v>24</v>
      </c>
      <c r="C13" s="2">
        <f>SUM(C9:C12)</f>
        <v>7219</v>
      </c>
      <c r="D13" s="2">
        <f>SUM(D9:D12)</f>
        <v>7220</v>
      </c>
      <c r="E13" s="2">
        <f>SUM(E9:E12)</f>
        <v>8802</v>
      </c>
      <c r="F13" s="2">
        <f>SUM(F9:F12)</f>
        <v>9973</v>
      </c>
      <c r="G13" s="8">
        <f>SUM(G9:G12)</f>
        <v>11090</v>
      </c>
    </row>
    <row r="14" spans="2:31" ht="15" x14ac:dyDescent="0.25">
      <c r="B14" t="s">
        <v>25</v>
      </c>
      <c r="C14" s="3">
        <f>C7-C13</f>
        <v>9664</v>
      </c>
      <c r="D14" s="3">
        <f>D7-D13</f>
        <v>8081</v>
      </c>
      <c r="E14" s="3">
        <f>E7-E13</f>
        <v>10082</v>
      </c>
      <c r="F14" s="3">
        <f>F7-F13</f>
        <v>12264</v>
      </c>
      <c r="G14" s="9">
        <f>G7-G13</f>
        <v>14008</v>
      </c>
    </row>
    <row r="15" spans="2:31" x14ac:dyDescent="0.2">
      <c r="C15" s="2"/>
      <c r="D15" s="2"/>
      <c r="E15" s="2"/>
      <c r="F15" s="2"/>
      <c r="G15" s="8"/>
    </row>
    <row r="16" spans="2:31" x14ac:dyDescent="0.2">
      <c r="B16" t="s">
        <v>26</v>
      </c>
      <c r="C16" s="2"/>
      <c r="D16" s="2"/>
      <c r="E16" s="2"/>
      <c r="F16" s="2"/>
      <c r="G16" s="8"/>
    </row>
    <row r="17" spans="2:31" x14ac:dyDescent="0.2">
      <c r="B17" t="s">
        <v>27</v>
      </c>
      <c r="C17" s="2">
        <v>97</v>
      </c>
      <c r="D17" s="2">
        <v>24</v>
      </c>
      <c r="E17" s="2">
        <v>11</v>
      </c>
      <c r="F17" s="2">
        <v>61</v>
      </c>
      <c r="G17" s="8">
        <v>274</v>
      </c>
    </row>
    <row r="18" spans="2:31" x14ac:dyDescent="0.2">
      <c r="B18" t="s">
        <v>28</v>
      </c>
      <c r="C18" s="2">
        <v>167</v>
      </c>
      <c r="D18" s="2">
        <v>30</v>
      </c>
      <c r="E18" s="2">
        <v>645</v>
      </c>
      <c r="F18" s="2">
        <v>-145</v>
      </c>
      <c r="G18" s="8">
        <v>-61</v>
      </c>
    </row>
    <row r="19" spans="2:31" x14ac:dyDescent="0.2">
      <c r="B19" t="s">
        <v>29</v>
      </c>
      <c r="C19" s="2">
        <v>-224</v>
      </c>
      <c r="D19" s="2">
        <v>-380</v>
      </c>
      <c r="E19" s="2">
        <v>-431</v>
      </c>
      <c r="F19" s="2">
        <v>-471</v>
      </c>
      <c r="G19" s="8">
        <v>-575</v>
      </c>
    </row>
    <row r="20" spans="2:31" x14ac:dyDescent="0.2">
      <c r="B20" t="s">
        <v>30</v>
      </c>
      <c r="C20" s="2">
        <v>27</v>
      </c>
      <c r="D20" s="2">
        <v>5</v>
      </c>
      <c r="E20" s="2">
        <v>0</v>
      </c>
      <c r="F20" s="2">
        <v>23</v>
      </c>
      <c r="G20" s="8">
        <v>-7</v>
      </c>
    </row>
    <row r="21" spans="2:31" x14ac:dyDescent="0.2">
      <c r="B21" t="s">
        <v>31</v>
      </c>
      <c r="C21" s="2">
        <f>SUM(C17:C20)</f>
        <v>67</v>
      </c>
      <c r="D21" s="2">
        <f>SUM(D17:D20)</f>
        <v>-321</v>
      </c>
      <c r="E21" s="2">
        <f>SUM(E17:E20)</f>
        <v>225</v>
      </c>
      <c r="F21" s="2">
        <f>SUM(F17:F20)</f>
        <v>-532</v>
      </c>
      <c r="G21" s="8">
        <f>SUM(G17:G20)</f>
        <v>-369</v>
      </c>
    </row>
    <row r="22" spans="2:31" x14ac:dyDescent="0.2">
      <c r="B22" t="s">
        <v>32</v>
      </c>
      <c r="C22" s="2">
        <f>C14+C21</f>
        <v>9731</v>
      </c>
      <c r="D22" s="2">
        <f>D14+D21</f>
        <v>7760</v>
      </c>
      <c r="E22" s="2">
        <f>E14+E21</f>
        <v>10307</v>
      </c>
      <c r="F22" s="2">
        <f>F14+F21</f>
        <v>11732</v>
      </c>
      <c r="G22" s="8">
        <f>G14+G21</f>
        <v>13639</v>
      </c>
    </row>
    <row r="23" spans="2:31" x14ac:dyDescent="0.2">
      <c r="B23" t="s">
        <v>33</v>
      </c>
      <c r="C23" s="2">
        <v>-1613</v>
      </c>
      <c r="D23" s="2">
        <v>-1349</v>
      </c>
      <c r="E23" s="2">
        <v>-1620</v>
      </c>
      <c r="F23" s="2">
        <v>-1802</v>
      </c>
      <c r="G23" s="8">
        <v>-2444</v>
      </c>
    </row>
    <row r="24" spans="2:31" ht="15" x14ac:dyDescent="0.25">
      <c r="B24" s="1" t="s">
        <v>34</v>
      </c>
      <c r="C24" s="3">
        <f>C22+C23</f>
        <v>8118</v>
      </c>
      <c r="D24" s="3">
        <f>D22+D23</f>
        <v>6411</v>
      </c>
      <c r="E24" s="3">
        <f>E22+E23</f>
        <v>8687</v>
      </c>
      <c r="F24" s="3">
        <f>F22+F23</f>
        <v>9930</v>
      </c>
      <c r="G24" s="9">
        <f>G22+G23</f>
        <v>11195</v>
      </c>
      <c r="H24" s="11">
        <f>H7*$G$27</f>
        <v>12635.342447272564</v>
      </c>
      <c r="I24" s="11">
        <f t="shared" ref="I24:AE24" si="1">I7*$G$27</f>
        <v>14260.998549338796</v>
      </c>
      <c r="J24" s="11">
        <f t="shared" si="1"/>
        <v>16095.810657521475</v>
      </c>
      <c r="K24" s="11">
        <f t="shared" si="1"/>
        <v>18166.688666747941</v>
      </c>
      <c r="L24" s="11">
        <f t="shared" si="1"/>
        <v>20504.004683996933</v>
      </c>
      <c r="M24" s="11">
        <f t="shared" si="1"/>
        <v>23142.038474567391</v>
      </c>
      <c r="N24" s="11">
        <f t="shared" si="1"/>
        <v>26119.480219215377</v>
      </c>
      <c r="O24" s="11">
        <f t="shared" si="1"/>
        <v>29479.997955743467</v>
      </c>
      <c r="P24" s="11">
        <f t="shared" si="1"/>
        <v>33272.87802730807</v>
      </c>
      <c r="Q24" s="11">
        <f t="shared" si="1"/>
        <v>37553.747930448255</v>
      </c>
      <c r="R24" s="11">
        <f t="shared" si="1"/>
        <v>42385.392164338278</v>
      </c>
      <c r="S24" s="11">
        <f t="shared" si="1"/>
        <v>47838.673046749209</v>
      </c>
      <c r="T24" s="11">
        <f t="shared" si="1"/>
        <v>53993.570001677908</v>
      </c>
      <c r="U24" s="11">
        <f t="shared" si="1"/>
        <v>60940.352561141881</v>
      </c>
      <c r="V24" s="11">
        <f t="shared" si="1"/>
        <v>68780.904284729913</v>
      </c>
      <c r="W24" s="11">
        <f t="shared" si="1"/>
        <v>77630.217013902555</v>
      </c>
      <c r="X24" s="11">
        <f t="shared" si="1"/>
        <v>87618.077376216504</v>
      </c>
      <c r="Y24" s="11">
        <f t="shared" si="1"/>
        <v>98890.970274240317</v>
      </c>
      <c r="Z24" s="11">
        <f t="shared" si="1"/>
        <v>111614.22727629101</v>
      </c>
      <c r="AA24" s="11">
        <f t="shared" si="1"/>
        <v>125974.45141792292</v>
      </c>
      <c r="AB24" s="11">
        <f t="shared" si="1"/>
        <v>142182.25397702161</v>
      </c>
      <c r="AC24" s="11">
        <f t="shared" si="1"/>
        <v>160475.343360853</v>
      </c>
      <c r="AD24" s="11">
        <f t="shared" si="1"/>
        <v>181122.01140759492</v>
      </c>
      <c r="AE24" s="11">
        <f t="shared" si="1"/>
        <v>204425.06823347654</v>
      </c>
    </row>
    <row r="26" spans="2:31" x14ac:dyDescent="0.2">
      <c r="B26" t="s">
        <v>35</v>
      </c>
      <c r="C26" s="4">
        <f>C14/C7</f>
        <v>0.57241011668542319</v>
      </c>
      <c r="D26" s="4">
        <f>D14/D7</f>
        <v>0.52813541598588332</v>
      </c>
      <c r="E26" s="4">
        <f>E14/E7</f>
        <v>0.53389112476170308</v>
      </c>
      <c r="F26" s="4">
        <f>F14/F7</f>
        <v>0.55151324369294419</v>
      </c>
      <c r="G26" s="10">
        <f>G14/G7</f>
        <v>0.55813212208144081</v>
      </c>
      <c r="H26" t="s">
        <v>39</v>
      </c>
      <c r="I26" s="12">
        <v>0.08</v>
      </c>
      <c r="J26" s="12"/>
      <c r="K26" s="12">
        <v>0.04</v>
      </c>
      <c r="L26" s="12">
        <v>0.06</v>
      </c>
      <c r="M26" s="12">
        <v>0.08</v>
      </c>
    </row>
    <row r="27" spans="2:31" x14ac:dyDescent="0.2">
      <c r="B27" t="s">
        <v>36</v>
      </c>
      <c r="C27" s="4">
        <f>C24/C7</f>
        <v>0.48083871349878576</v>
      </c>
      <c r="D27" s="4">
        <f>D24/D7</f>
        <v>0.41899222273054049</v>
      </c>
      <c r="E27" s="4">
        <f>E24/E7</f>
        <v>0.46001906375767848</v>
      </c>
      <c r="F27" s="4">
        <f>F24/F7</f>
        <v>0.44655304222691911</v>
      </c>
      <c r="G27" s="10">
        <f>G24/G7</f>
        <v>0.44605147820543467</v>
      </c>
    </row>
    <row r="28" spans="2:31" x14ac:dyDescent="0.2">
      <c r="G28" s="10"/>
      <c r="H28" t="s">
        <v>40</v>
      </c>
      <c r="I28" s="13">
        <f>NPV(I26,H24:AE24)</f>
        <v>488086.97378275357</v>
      </c>
    </row>
    <row r="29" spans="2:31" x14ac:dyDescent="0.2">
      <c r="B29" t="s">
        <v>37</v>
      </c>
      <c r="C29" s="4" t="e">
        <f t="shared" ref="C29:D29" si="2">(C7-B7)/B7</f>
        <v>#VALUE!</v>
      </c>
      <c r="D29" s="4">
        <f t="shared" si="2"/>
        <v>-9.3703725641177515E-2</v>
      </c>
      <c r="E29" s="4">
        <f>(E7-D7)/D7</f>
        <v>0.23416770145742108</v>
      </c>
      <c r="F29" s="4">
        <f>(F7-E7)/E7</f>
        <v>0.17755772082185978</v>
      </c>
      <c r="G29" s="10">
        <f>(G7-F7)/F7</f>
        <v>0.1286594414714215</v>
      </c>
    </row>
    <row r="30" spans="2:31" x14ac:dyDescent="0.2">
      <c r="B30" t="s">
        <v>38</v>
      </c>
      <c r="C30" s="4" t="e">
        <f t="shared" ref="C30:D30" si="3">(C24-B24)/B24</f>
        <v>#VALUE!</v>
      </c>
      <c r="D30" s="4">
        <f t="shared" si="3"/>
        <v>-0.21027346637102734</v>
      </c>
      <c r="E30" s="4">
        <f>(E24-D24)/D24</f>
        <v>0.35501481828107939</v>
      </c>
      <c r="F30" s="4">
        <f>(F24-E24)/E24</f>
        <v>0.1430873719350754</v>
      </c>
      <c r="G30" s="10">
        <f>(G24-F24)/F24</f>
        <v>0.12739174219536759</v>
      </c>
    </row>
  </sheetData>
  <dataValidations count="1">
    <dataValidation type="list" allowBlank="1" showInputMessage="1" showErrorMessage="1" sqref="I26" xr:uid="{ADC96AD2-B553-4C8C-B411-CE6736A0B50D}">
      <formula1>$K$26:$M$26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591F-1329-48B0-8876-CB14A819961E}">
  <dimension ref="B2:B6"/>
  <sheetViews>
    <sheetView workbookViewId="0">
      <selection activeCell="B8" sqref="B8"/>
    </sheetView>
  </sheetViews>
  <sheetFormatPr defaultRowHeight="14.25" x14ac:dyDescent="0.2"/>
  <sheetData>
    <row r="2" spans="2:2" x14ac:dyDescent="0.2">
      <c r="B2" t="s">
        <v>14</v>
      </c>
    </row>
    <row r="3" spans="2:2" x14ac:dyDescent="0.2">
      <c r="B3" t="s">
        <v>15</v>
      </c>
    </row>
    <row r="5" spans="2:2" x14ac:dyDescent="0.2">
      <c r="B5" t="s">
        <v>16</v>
      </c>
    </row>
    <row r="6" spans="2:2" x14ac:dyDescent="0.2"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Business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Hwaizher</dc:creator>
  <cp:lastModifiedBy>Hwaizher</cp:lastModifiedBy>
  <dcterms:created xsi:type="dcterms:W3CDTF">2024-11-17T12:26:12Z</dcterms:created>
  <dcterms:modified xsi:type="dcterms:W3CDTF">2024-11-17T12:59:50Z</dcterms:modified>
</cp:coreProperties>
</file>