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Models\My Models\"/>
    </mc:Choice>
  </mc:AlternateContent>
  <xr:revisionPtr revIDLastSave="0" documentId="13_ncr:1_{8738879C-FC35-4F7A-B882-4EB74F9C50A8}" xr6:coauthVersionLast="47" xr6:coauthVersionMax="47" xr10:uidLastSave="{00000000-0000-0000-0000-000000000000}"/>
  <bookViews>
    <workbookView xWindow="0" yWindow="0" windowWidth="14400" windowHeight="15600" firstSheet="1" activeTab="1" xr2:uid="{4A89EC6A-1C39-4EA0-A075-511566C97498}"/>
  </bookViews>
  <sheets>
    <sheet name="Main" sheetId="1" r:id="rId1"/>
    <sheet name="Business Segment" sheetId="2" r:id="rId2"/>
    <sheet name="Regional Growth Plan and Acqu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W16" i="1"/>
  <c r="H28" i="1"/>
  <c r="B72" i="1"/>
  <c r="B70" i="1"/>
  <c r="B62" i="1"/>
  <c r="B54" i="1"/>
  <c r="B43" i="1"/>
  <c r="B34" i="1"/>
  <c r="J28" i="1"/>
  <c r="C5" i="2"/>
  <c r="C4" i="2"/>
  <c r="C3" i="2"/>
  <c r="C2" i="2"/>
  <c r="H35" i="1"/>
  <c r="H31" i="1"/>
  <c r="N16" i="1"/>
  <c r="M16" i="1"/>
  <c r="L16" i="1"/>
  <c r="K16" i="1"/>
  <c r="J16" i="1"/>
  <c r="I16" i="1"/>
  <c r="E22" i="1"/>
  <c r="D22" i="1"/>
  <c r="C22" i="1"/>
  <c r="B22" i="1"/>
  <c r="E21" i="1"/>
  <c r="D21" i="1"/>
  <c r="C21" i="1"/>
  <c r="B21" i="1"/>
  <c r="F22" i="1"/>
  <c r="F21" i="1"/>
  <c r="F5" i="1"/>
  <c r="F14" i="1" s="1"/>
  <c r="F16" i="1" s="1"/>
  <c r="F19" i="1" s="1"/>
  <c r="C5" i="1"/>
  <c r="C18" i="1" s="1"/>
  <c r="B5" i="1"/>
  <c r="B14" i="1" s="1"/>
  <c r="B16" i="1" s="1"/>
  <c r="B19" i="1" s="1"/>
  <c r="D5" i="1"/>
  <c r="D14" i="1" s="1"/>
  <c r="D16" i="1" s="1"/>
  <c r="D19" i="1" s="1"/>
  <c r="E19" i="1"/>
  <c r="E18" i="1"/>
  <c r="E16" i="1"/>
  <c r="E14" i="1"/>
  <c r="E5" i="1"/>
  <c r="O16" i="1" l="1"/>
  <c r="P16" i="1" s="1"/>
  <c r="Q16" i="1" s="1"/>
  <c r="R16" i="1" s="1"/>
  <c r="S16" i="1" s="1"/>
  <c r="T16" i="1" s="1"/>
  <c r="U16" i="1" s="1"/>
  <c r="V16" i="1" s="1"/>
  <c r="F18" i="1"/>
  <c r="B18" i="1"/>
  <c r="C14" i="1"/>
  <c r="C16" i="1" s="1"/>
  <c r="C19" i="1" s="1"/>
  <c r="D18" i="1"/>
</calcChain>
</file>

<file path=xl/sharedStrings.xml><?xml version="1.0" encoding="utf-8"?>
<sst xmlns="http://schemas.openxmlformats.org/spreadsheetml/2006/main" count="113" uniqueCount="108">
  <si>
    <t>Income Statement</t>
  </si>
  <si>
    <t>Revenue</t>
  </si>
  <si>
    <t>Cost of Sales</t>
  </si>
  <si>
    <t>Gross Profit</t>
  </si>
  <si>
    <t>Other Income (expenses)</t>
  </si>
  <si>
    <t>Selling and Marketing</t>
  </si>
  <si>
    <t>Admin Expesnes</t>
  </si>
  <si>
    <t>Finance Income</t>
  </si>
  <si>
    <t>Finance Costs</t>
  </si>
  <si>
    <t>Share of profits of associates</t>
  </si>
  <si>
    <t>Profit before tax</t>
  </si>
  <si>
    <t>Taxes</t>
  </si>
  <si>
    <t>Gross Profit Margin</t>
  </si>
  <si>
    <t>Net Profit Margin</t>
  </si>
  <si>
    <t>Revenue Growth y/y</t>
  </si>
  <si>
    <t>Net Profit y/y</t>
  </si>
  <si>
    <t>Interest Rate</t>
  </si>
  <si>
    <t>Intrinsic Value</t>
  </si>
  <si>
    <t>Share Price</t>
  </si>
  <si>
    <t>OS</t>
  </si>
  <si>
    <t>MC</t>
  </si>
  <si>
    <t>Cash</t>
  </si>
  <si>
    <t>Debt</t>
  </si>
  <si>
    <t>EV</t>
  </si>
  <si>
    <t>Key Accounts</t>
  </si>
  <si>
    <t>International</t>
  </si>
  <si>
    <t>Commercial</t>
  </si>
  <si>
    <t>D2C</t>
  </si>
  <si>
    <t>Projections</t>
  </si>
  <si>
    <t>Q2 2024</t>
  </si>
  <si>
    <t>Total (m)</t>
  </si>
  <si>
    <t>Interational</t>
  </si>
  <si>
    <t>Details</t>
  </si>
  <si>
    <t>470 of our high revenue generating customers</t>
  </si>
  <si>
    <t>Banks, NBFIs, and Telco</t>
  </si>
  <si>
    <t>Digital Reports, Comprehensive Portfolio Review &amp; Analytics</t>
  </si>
  <si>
    <t>Digital Solutions (CAD, eKYC, ID Guard), eTR</t>
  </si>
  <si>
    <t>Percentage</t>
  </si>
  <si>
    <t>Serves 22k customers</t>
  </si>
  <si>
    <t>Top 5 industries: wholesale &amp; retail trade, manufacturing, professional services, construction, finance &amp; insurance</t>
  </si>
  <si>
    <t>Credit Manager, Reports, Credit monitoring and eTR</t>
  </si>
  <si>
    <t>Subsi in ID and PH</t>
  </si>
  <si>
    <t>Alternative score platform as a building block for regional expansion</t>
  </si>
  <si>
    <t>&gt; 4 mil registered users for CTOS ID</t>
  </si>
  <si>
    <t>CTOS Score, CTOS SecureID, Credit Finder, CTOS Tenant Screening</t>
  </si>
  <si>
    <t>Vehicle Check, CTOS Car Insurance</t>
  </si>
  <si>
    <t>Net Profit</t>
  </si>
  <si>
    <t>Balance Sheet</t>
  </si>
  <si>
    <t>Non-Current Assets</t>
  </si>
  <si>
    <t>PPE</t>
  </si>
  <si>
    <t>ROU Assets</t>
  </si>
  <si>
    <t>Intangible Assets</t>
  </si>
  <si>
    <t>Invesment in Sub</t>
  </si>
  <si>
    <t>Investment in Asso</t>
  </si>
  <si>
    <t>Receivables, deposits</t>
  </si>
  <si>
    <t>Deferred tax assets</t>
  </si>
  <si>
    <t>Total NCA</t>
  </si>
  <si>
    <t>Current Assets</t>
  </si>
  <si>
    <t>Receivables Deposits prepay</t>
  </si>
  <si>
    <t>Other investments</t>
  </si>
  <si>
    <t>Amount due from related</t>
  </si>
  <si>
    <t>Amounts due from sub</t>
  </si>
  <si>
    <t>Tax recoverable</t>
  </si>
  <si>
    <t xml:space="preserve">Cash </t>
  </si>
  <si>
    <t>Total CA</t>
  </si>
  <si>
    <t>Current Liabilities</t>
  </si>
  <si>
    <t>Payables and Accruals</t>
  </si>
  <si>
    <t>Contract Liabilities</t>
  </si>
  <si>
    <t>Contingent Consideration</t>
  </si>
  <si>
    <t>Lease liabilities</t>
  </si>
  <si>
    <t>Amounts due to relatedd</t>
  </si>
  <si>
    <t>Borrowings</t>
  </si>
  <si>
    <t>Provision for restoration</t>
  </si>
  <si>
    <t xml:space="preserve">Tax payable </t>
  </si>
  <si>
    <t>Non-Current Liabilities</t>
  </si>
  <si>
    <t>Lease Liabilities</t>
  </si>
  <si>
    <t>Deferred tax</t>
  </si>
  <si>
    <t>Provision for restoration costs</t>
  </si>
  <si>
    <t>Provision for detailed benefit</t>
  </si>
  <si>
    <t>Total NCL</t>
  </si>
  <si>
    <t>Equity</t>
  </si>
  <si>
    <t>Share Capital</t>
  </si>
  <si>
    <t>Reverse Acquisition Reserve</t>
  </si>
  <si>
    <t>Equity Contrbution from shareholder</t>
  </si>
  <si>
    <t>(RM' 000)</t>
  </si>
  <si>
    <t>Other reserves</t>
  </si>
  <si>
    <t>Equity attributable to owner</t>
  </si>
  <si>
    <t>NCI</t>
  </si>
  <si>
    <t>Total Equity</t>
  </si>
  <si>
    <t>Retained Earnings</t>
  </si>
  <si>
    <t xml:space="preserve">  </t>
  </si>
  <si>
    <t>August 2023 Regional Growth Plans and Acquisition Opportunities</t>
  </si>
  <si>
    <t>1. Alternative Data (Telco, E-Commerce, E-wallet, Utility, Social Media)</t>
  </si>
  <si>
    <t>Acquisitions</t>
  </si>
  <si>
    <t xml:space="preserve">FinScore acquired for US 5.9m </t>
  </si>
  <si>
    <t>80% of PRIME Analytics for US 475 k</t>
  </si>
  <si>
    <t>Targets</t>
  </si>
  <si>
    <t>Comment</t>
  </si>
  <si>
    <t>Market sort of believes Management's Regional Growth Strategy, and 15% thereafter</t>
  </si>
  <si>
    <t>Jan 2022 Strategic Roadmap for CTOS</t>
  </si>
  <si>
    <t>JurisTech Acquisition - focuses on end-to-end loan platform, decision platform, AI/ML ToolKit</t>
  </si>
  <si>
    <t>Other Acquisitions</t>
  </si>
  <si>
    <t xml:space="preserve">BOL </t>
  </si>
  <si>
    <t>Leading business information provider in Thailand</t>
  </si>
  <si>
    <t>RAM</t>
  </si>
  <si>
    <t>JurisTech</t>
  </si>
  <si>
    <t>Valuationa t RM420m, 23 X proforma FY 21 PAT RM18m</t>
  </si>
  <si>
    <t>2020 Revenue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</si>
</sst>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9" fontId="0" fillId="0" borderId="0" xfId="2" applyFont="1"/>
    <xf numFmtId="0" fontId="0" fillId="0" borderId="1" xfId="0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9" fontId="0" fillId="0" borderId="1" xfId="2" applyFont="1" applyBorder="1"/>
    <xf numFmtId="10" fontId="0" fillId="0" borderId="0" xfId="0" applyNumberFormat="1"/>
    <xf numFmtId="4" fontId="0" fillId="0" borderId="0" xfId="0" applyNumberFormat="1"/>
    <xf numFmtId="0" fontId="3" fillId="2" borderId="0" xfId="0" applyFont="1" applyFill="1"/>
    <xf numFmtId="0" fontId="3" fillId="2" borderId="1" xfId="0" applyFont="1" applyFill="1" applyBorder="1"/>
    <xf numFmtId="0" fontId="4" fillId="0" borderId="0" xfId="0" applyFont="1"/>
    <xf numFmtId="0" fontId="2" fillId="0" borderId="0" xfId="0" applyFont="1"/>
    <xf numFmtId="164" fontId="4" fillId="0" borderId="0" xfId="1" applyNumberFormat="1" applyFont="1"/>
    <xf numFmtId="9" fontId="0" fillId="0" borderId="0" xfId="0" applyNumberFormat="1"/>
    <xf numFmtId="8" fontId="2" fillId="0" borderId="0" xfId="0" applyNumberFormat="1" applyFont="1"/>
    <xf numFmtId="0" fontId="0" fillId="0" borderId="0" xfId="0" applyFont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A905-33AE-4456-A136-9F6AD685D42F}">
  <dimension ref="A1:W72"/>
  <sheetViews>
    <sheetView zoomScale="85" zoomScaleNormal="85" workbookViewId="0">
      <selection activeCell="E22" sqref="E22"/>
    </sheetView>
  </sheetViews>
  <sheetFormatPr defaultRowHeight="14.25" x14ac:dyDescent="0.2"/>
  <cols>
    <col min="1" max="1" width="30.75" bestFit="1" customWidth="1"/>
    <col min="2" max="2" width="11.125" style="1" bestFit="1" customWidth="1"/>
    <col min="5" max="5" width="11.125" bestFit="1" customWidth="1"/>
    <col min="6" max="6" width="9" style="4"/>
    <col min="7" max="7" width="12.5" bestFit="1" customWidth="1"/>
    <col min="8" max="8" width="15.375" bestFit="1" customWidth="1"/>
    <col min="9" max="9" width="15.375" customWidth="1"/>
    <col min="10" max="10" width="14.25" customWidth="1"/>
    <col min="11" max="22" width="11.25" bestFit="1" customWidth="1"/>
  </cols>
  <sheetData>
    <row r="1" spans="1:23" s="10" customFormat="1" ht="15" x14ac:dyDescent="0.25">
      <c r="A1" s="10" t="s">
        <v>0</v>
      </c>
      <c r="B1" s="10">
        <v>2019</v>
      </c>
      <c r="C1" s="10">
        <v>2020</v>
      </c>
      <c r="D1" s="10">
        <v>2021</v>
      </c>
      <c r="E1" s="10">
        <v>2022</v>
      </c>
      <c r="F1" s="11">
        <v>2023</v>
      </c>
      <c r="G1" s="10">
        <v>2024</v>
      </c>
      <c r="H1" s="10">
        <v>2025</v>
      </c>
      <c r="I1" s="10">
        <v>2026</v>
      </c>
      <c r="J1" s="10">
        <v>2027</v>
      </c>
      <c r="K1" s="10">
        <v>2028</v>
      </c>
      <c r="L1" s="10">
        <v>2029</v>
      </c>
      <c r="M1" s="10">
        <v>2030</v>
      </c>
    </row>
    <row r="2" spans="1:23" ht="15" x14ac:dyDescent="0.25">
      <c r="B2"/>
      <c r="G2" s="12" t="s">
        <v>28</v>
      </c>
      <c r="H2" s="18" t="s">
        <v>96</v>
      </c>
    </row>
    <row r="3" spans="1:23" ht="15" x14ac:dyDescent="0.25">
      <c r="A3" t="s">
        <v>1</v>
      </c>
      <c r="B3" s="1">
        <v>129141</v>
      </c>
      <c r="C3" s="1">
        <v>140496</v>
      </c>
      <c r="D3" s="1">
        <v>153166</v>
      </c>
      <c r="E3" s="1">
        <v>194781</v>
      </c>
      <c r="F3" s="5">
        <v>261437</v>
      </c>
      <c r="G3" s="18">
        <v>350000</v>
      </c>
      <c r="H3" s="18">
        <v>420000</v>
      </c>
    </row>
    <row r="4" spans="1:23" x14ac:dyDescent="0.2">
      <c r="A4" t="s">
        <v>2</v>
      </c>
      <c r="B4" s="1">
        <v>21599</v>
      </c>
      <c r="C4" s="1">
        <v>19056</v>
      </c>
      <c r="D4" s="1">
        <v>19190</v>
      </c>
      <c r="E4" s="1">
        <v>30154</v>
      </c>
      <c r="F4" s="5">
        <v>59770</v>
      </c>
    </row>
    <row r="5" spans="1:23" ht="15" x14ac:dyDescent="0.25">
      <c r="A5" t="s">
        <v>3</v>
      </c>
      <c r="B5" s="2">
        <f xml:space="preserve"> B3-B4</f>
        <v>107542</v>
      </c>
      <c r="C5" s="2">
        <f xml:space="preserve"> C3-C4</f>
        <v>121440</v>
      </c>
      <c r="D5" s="2">
        <f xml:space="preserve"> D3-D4</f>
        <v>133976</v>
      </c>
      <c r="E5" s="2">
        <f xml:space="preserve"> E3-E4</f>
        <v>164627</v>
      </c>
      <c r="F5" s="6">
        <f xml:space="preserve"> F3-F4</f>
        <v>201667</v>
      </c>
    </row>
    <row r="6" spans="1:23" x14ac:dyDescent="0.2">
      <c r="C6" s="1"/>
      <c r="D6" s="1"/>
      <c r="E6" s="1"/>
      <c r="F6" s="5"/>
    </row>
    <row r="7" spans="1:23" x14ac:dyDescent="0.2">
      <c r="A7" t="s">
        <v>4</v>
      </c>
      <c r="B7" s="1">
        <v>57</v>
      </c>
      <c r="C7" s="1">
        <v>174</v>
      </c>
      <c r="D7" s="1">
        <v>375</v>
      </c>
      <c r="E7" s="1">
        <v>-1513</v>
      </c>
      <c r="F7" s="5">
        <v>-12</v>
      </c>
    </row>
    <row r="8" spans="1:23" x14ac:dyDescent="0.2">
      <c r="A8" t="s">
        <v>5</v>
      </c>
      <c r="B8" s="1">
        <v>-27780</v>
      </c>
      <c r="C8" s="1">
        <v>-33902</v>
      </c>
      <c r="D8" s="1">
        <v>-29243</v>
      </c>
      <c r="E8" s="1">
        <v>-33185</v>
      </c>
      <c r="F8" s="5">
        <v>-38218</v>
      </c>
    </row>
    <row r="9" spans="1:23" x14ac:dyDescent="0.2">
      <c r="A9" t="s">
        <v>6</v>
      </c>
      <c r="B9" s="1">
        <v>-38123</v>
      </c>
      <c r="C9" s="1">
        <v>-44931</v>
      </c>
      <c r="D9" s="1">
        <v>-54015</v>
      </c>
      <c r="E9" s="1">
        <v>-63696</v>
      </c>
      <c r="F9" s="5">
        <v>-74703</v>
      </c>
    </row>
    <row r="10" spans="1:23" x14ac:dyDescent="0.2">
      <c r="A10" t="s">
        <v>7</v>
      </c>
      <c r="B10" s="1">
        <v>0</v>
      </c>
      <c r="C10" s="1">
        <v>0</v>
      </c>
      <c r="D10" s="1">
        <v>412</v>
      </c>
      <c r="E10" s="1">
        <v>519</v>
      </c>
      <c r="F10" s="5">
        <v>603</v>
      </c>
    </row>
    <row r="11" spans="1:23" ht="15" x14ac:dyDescent="0.25">
      <c r="A11" t="s">
        <v>8</v>
      </c>
      <c r="B11" s="1">
        <v>-1211</v>
      </c>
      <c r="C11" s="1">
        <v>-4234</v>
      </c>
      <c r="D11" s="1">
        <v>-5679</v>
      </c>
      <c r="E11" s="1">
        <v>-4345</v>
      </c>
      <c r="F11" s="5">
        <v>-6730</v>
      </c>
      <c r="G11" s="18">
        <v>150000</v>
      </c>
      <c r="H11" s="18">
        <v>185000</v>
      </c>
    </row>
    <row r="12" spans="1:23" x14ac:dyDescent="0.2">
      <c r="A12" t="s">
        <v>9</v>
      </c>
      <c r="B12" s="1">
        <v>761</v>
      </c>
      <c r="C12" s="1">
        <v>1785</v>
      </c>
      <c r="D12" s="1">
        <v>7217</v>
      </c>
      <c r="E12" s="1">
        <v>23274</v>
      </c>
      <c r="F12" s="5">
        <v>25982</v>
      </c>
    </row>
    <row r="13" spans="1:23" x14ac:dyDescent="0.2">
      <c r="C13" s="1"/>
      <c r="D13" s="1"/>
      <c r="E13" s="1"/>
      <c r="F13" s="5"/>
    </row>
    <row r="14" spans="1:23" ht="15" x14ac:dyDescent="0.25">
      <c r="A14" t="s">
        <v>10</v>
      </c>
      <c r="B14" s="2">
        <f xml:space="preserve"> SUM(B5:B12)</f>
        <v>41246</v>
      </c>
      <c r="C14" s="2">
        <f xml:space="preserve"> SUM(C5:C12)</f>
        <v>40332</v>
      </c>
      <c r="D14" s="2">
        <f xml:space="preserve"> SUM(D5:D12)</f>
        <v>53043</v>
      </c>
      <c r="E14" s="2">
        <f xml:space="preserve"> SUM(E5:E12)</f>
        <v>85681</v>
      </c>
      <c r="F14" s="6">
        <f xml:space="preserve"> SUM(F5:F12)</f>
        <v>108589</v>
      </c>
    </row>
    <row r="15" spans="1:23" x14ac:dyDescent="0.2">
      <c r="A15" t="s">
        <v>11</v>
      </c>
      <c r="B15" s="1">
        <v>-2237</v>
      </c>
      <c r="C15" s="1">
        <v>-2355</v>
      </c>
      <c r="D15" s="1">
        <v>-9338</v>
      </c>
      <c r="E15" s="1">
        <v>-13963</v>
      </c>
      <c r="F15" s="5">
        <v>-9651</v>
      </c>
    </row>
    <row r="16" spans="1:23" ht="15" x14ac:dyDescent="0.25">
      <c r="A16" t="s">
        <v>46</v>
      </c>
      <c r="B16" s="2">
        <f>B14+B15</f>
        <v>39009</v>
      </c>
      <c r="C16" s="2">
        <f>C14+C15</f>
        <v>37977</v>
      </c>
      <c r="D16" s="2">
        <f>D14+D15</f>
        <v>43705</v>
      </c>
      <c r="E16" s="2">
        <f>E14+E15</f>
        <v>71718</v>
      </c>
      <c r="F16" s="6">
        <f>F14+F15</f>
        <v>98938</v>
      </c>
      <c r="G16" s="14">
        <v>130000</v>
      </c>
      <c r="H16" s="14">
        <v>155000</v>
      </c>
      <c r="I16" s="14">
        <f>H16*1.15</f>
        <v>178250</v>
      </c>
      <c r="J16" s="14">
        <f>I16*1.15</f>
        <v>204987.49999999997</v>
      </c>
      <c r="K16" s="14">
        <f>J16*1.15</f>
        <v>235735.62499999994</v>
      </c>
      <c r="L16" s="14">
        <f>K16*1.15</f>
        <v>271095.96874999988</v>
      </c>
      <c r="M16" s="14">
        <f>L16*1.15</f>
        <v>311760.36406249984</v>
      </c>
      <c r="N16" s="14">
        <f>M16*1.03</f>
        <v>321113.17498437484</v>
      </c>
      <c r="O16" s="14">
        <f t="shared" ref="O16:P16" si="0">N16*1.03</f>
        <v>330746.5702339061</v>
      </c>
      <c r="P16" s="14">
        <f t="shared" si="0"/>
        <v>340668.96734092326</v>
      </c>
      <c r="Q16" s="14">
        <f t="shared" ref="Q16:W16" si="1">P16*1.03</f>
        <v>350889.03636115097</v>
      </c>
      <c r="R16" s="14">
        <f t="shared" si="1"/>
        <v>361415.70745198551</v>
      </c>
      <c r="S16" s="14">
        <f t="shared" si="1"/>
        <v>372258.17867554509</v>
      </c>
      <c r="T16" s="14">
        <f t="shared" si="1"/>
        <v>383425.92403581145</v>
      </c>
      <c r="U16" s="14">
        <f t="shared" si="1"/>
        <v>394928.7017568858</v>
      </c>
      <c r="V16" s="14">
        <f t="shared" si="1"/>
        <v>406776.5628095924</v>
      </c>
      <c r="W16" s="14">
        <f t="shared" si="1"/>
        <v>418979.85969388019</v>
      </c>
    </row>
    <row r="17" spans="1:10" x14ac:dyDescent="0.2">
      <c r="B17"/>
    </row>
    <row r="18" spans="1:10" x14ac:dyDescent="0.2">
      <c r="A18" t="s">
        <v>12</v>
      </c>
      <c r="B18" s="3">
        <f>B5/B3</f>
        <v>0.83274870103220511</v>
      </c>
      <c r="C18" s="3">
        <f>C5/C3</f>
        <v>0.86436624530235739</v>
      </c>
      <c r="D18" s="3">
        <f>D5/D3</f>
        <v>0.87471109776321121</v>
      </c>
      <c r="E18" s="3">
        <f>E5/E3</f>
        <v>0.84519023929438708</v>
      </c>
      <c r="F18" s="7">
        <f>F5/F3</f>
        <v>0.77137895554187053</v>
      </c>
    </row>
    <row r="19" spans="1:10" x14ac:dyDescent="0.2">
      <c r="A19" t="s">
        <v>13</v>
      </c>
      <c r="B19" s="3">
        <f>B16/B3</f>
        <v>0.30206518456570725</v>
      </c>
      <c r="C19" s="3">
        <f>C16/C3</f>
        <v>0.27030662794670313</v>
      </c>
      <c r="D19" s="3">
        <f>D16/D3</f>
        <v>0.28534400584986225</v>
      </c>
      <c r="E19" s="3">
        <f>E16/E3</f>
        <v>0.36819813020777181</v>
      </c>
      <c r="F19" s="7">
        <f>F16/F3</f>
        <v>0.37843916507609865</v>
      </c>
    </row>
    <row r="20" spans="1:10" x14ac:dyDescent="0.2">
      <c r="B20"/>
    </row>
    <row r="21" spans="1:10" x14ac:dyDescent="0.2">
      <c r="A21" t="s">
        <v>14</v>
      </c>
      <c r="B21" s="7" t="e">
        <f t="shared" ref="B21:E21" si="2">B3/A3 - 1</f>
        <v>#VALUE!</v>
      </c>
      <c r="C21" s="7">
        <f t="shared" si="2"/>
        <v>8.792714939484747E-2</v>
      </c>
      <c r="D21" s="7">
        <f t="shared" si="2"/>
        <v>9.018050335952621E-2</v>
      </c>
      <c r="E21" s="7">
        <f t="shared" si="2"/>
        <v>0.27169867986367735</v>
      </c>
      <c r="F21" s="7">
        <f>F3/E3 - 1</f>
        <v>0.34220996914483437</v>
      </c>
    </row>
    <row r="22" spans="1:10" x14ac:dyDescent="0.2">
      <c r="A22" t="s">
        <v>15</v>
      </c>
      <c r="B22" s="7" t="e">
        <f t="shared" ref="B22:E22" si="3">B5/A5 - 1</f>
        <v>#VALUE!</v>
      </c>
      <c r="C22" s="7">
        <f t="shared" si="3"/>
        <v>0.12923322980788909</v>
      </c>
      <c r="D22" s="7">
        <f t="shared" si="3"/>
        <v>0.10322793148880116</v>
      </c>
      <c r="E22" s="7">
        <f t="shared" si="3"/>
        <v>0.22877978145339473</v>
      </c>
      <c r="F22" s="7">
        <f>F5/E5 - 1</f>
        <v>0.22499347008692383</v>
      </c>
    </row>
    <row r="23" spans="1:10" x14ac:dyDescent="0.2">
      <c r="B23"/>
    </row>
    <row r="24" spans="1:10" ht="15" x14ac:dyDescent="0.25">
      <c r="A24" s="13" t="s">
        <v>47</v>
      </c>
      <c r="B24" t="s">
        <v>84</v>
      </c>
    </row>
    <row r="25" spans="1:10" x14ac:dyDescent="0.2">
      <c r="B25"/>
      <c r="G25" t="s">
        <v>16</v>
      </c>
      <c r="H25" s="8">
        <v>4.4999999999999998E-2</v>
      </c>
      <c r="I25" s="15">
        <v>0.06</v>
      </c>
      <c r="J25" s="15">
        <v>0.08</v>
      </c>
    </row>
    <row r="26" spans="1:10" ht="15" x14ac:dyDescent="0.25">
      <c r="A26" s="13" t="s">
        <v>48</v>
      </c>
      <c r="B26" s="13">
        <v>2023</v>
      </c>
    </row>
    <row r="27" spans="1:10" x14ac:dyDescent="0.2">
      <c r="A27" t="s">
        <v>49</v>
      </c>
      <c r="B27" s="1">
        <v>8656</v>
      </c>
    </row>
    <row r="28" spans="1:10" ht="15" x14ac:dyDescent="0.25">
      <c r="A28" t="s">
        <v>50</v>
      </c>
      <c r="B28" s="1">
        <v>1434</v>
      </c>
      <c r="G28" t="s">
        <v>17</v>
      </c>
      <c r="H28" s="16">
        <f xml:space="preserve"> NPV(H25,$G$16:$W$16)</f>
        <v>3338476.7958454676</v>
      </c>
      <c r="I28" s="16">
        <f xml:space="preserve"> NPV(I25,$G$16:$V$16)</f>
        <v>2768186.061626792</v>
      </c>
      <c r="J28" s="16">
        <f xml:space="preserve"> NPV(J25,$G$16:$V$16)</f>
        <v>2360018.2702933275</v>
      </c>
    </row>
    <row r="29" spans="1:10" x14ac:dyDescent="0.2">
      <c r="A29" t="s">
        <v>51</v>
      </c>
      <c r="B29" s="1">
        <v>133781</v>
      </c>
    </row>
    <row r="30" spans="1:10" x14ac:dyDescent="0.2">
      <c r="A30" t="s">
        <v>52</v>
      </c>
      <c r="B30" s="1">
        <v>0</v>
      </c>
      <c r="G30" t="s">
        <v>18</v>
      </c>
      <c r="H30" s="9">
        <v>1.2</v>
      </c>
    </row>
    <row r="31" spans="1:10" x14ac:dyDescent="0.2">
      <c r="A31" t="s">
        <v>53</v>
      </c>
      <c r="B31" s="1">
        <v>576796</v>
      </c>
      <c r="G31" t="s">
        <v>19</v>
      </c>
      <c r="H31" s="9">
        <f>H32/H30</f>
        <v>2308333333.3333335</v>
      </c>
    </row>
    <row r="32" spans="1:10" x14ac:dyDescent="0.2">
      <c r="A32" t="s">
        <v>54</v>
      </c>
      <c r="B32" s="1">
        <v>0</v>
      </c>
      <c r="G32" t="s">
        <v>20</v>
      </c>
      <c r="H32" s="9">
        <v>2770000000</v>
      </c>
    </row>
    <row r="33" spans="1:8" x14ac:dyDescent="0.2">
      <c r="A33" t="s">
        <v>55</v>
      </c>
      <c r="B33" s="1">
        <v>265</v>
      </c>
      <c r="G33" t="s">
        <v>21</v>
      </c>
      <c r="H33" s="9">
        <v>17000000</v>
      </c>
    </row>
    <row r="34" spans="1:8" x14ac:dyDescent="0.2">
      <c r="A34" t="s">
        <v>56</v>
      </c>
      <c r="B34" s="1">
        <f>SUM(B27:B33)</f>
        <v>720932</v>
      </c>
      <c r="G34" t="s">
        <v>22</v>
      </c>
      <c r="H34" s="9">
        <v>100000000</v>
      </c>
    </row>
    <row r="35" spans="1:8" x14ac:dyDescent="0.2">
      <c r="G35" t="s">
        <v>23</v>
      </c>
      <c r="H35" s="9">
        <f>H32-H33+H34</f>
        <v>2853000000</v>
      </c>
    </row>
    <row r="36" spans="1:8" ht="15" x14ac:dyDescent="0.25">
      <c r="A36" s="13" t="s">
        <v>57</v>
      </c>
    </row>
    <row r="37" spans="1:8" x14ac:dyDescent="0.2">
      <c r="A37" t="s">
        <v>58</v>
      </c>
      <c r="B37" s="1">
        <v>64124</v>
      </c>
      <c r="G37" t="s">
        <v>97</v>
      </c>
    </row>
    <row r="38" spans="1:8" x14ac:dyDescent="0.2">
      <c r="A38" t="s">
        <v>59</v>
      </c>
      <c r="B38" s="1">
        <v>925</v>
      </c>
      <c r="G38" t="s">
        <v>98</v>
      </c>
    </row>
    <row r="39" spans="1:8" x14ac:dyDescent="0.2">
      <c r="A39" t="s">
        <v>60</v>
      </c>
      <c r="B39" s="1">
        <v>1429</v>
      </c>
    </row>
    <row r="40" spans="1:8" x14ac:dyDescent="0.2">
      <c r="A40" t="s">
        <v>61</v>
      </c>
      <c r="B40" s="1">
        <v>0</v>
      </c>
    </row>
    <row r="41" spans="1:8" x14ac:dyDescent="0.2">
      <c r="A41" t="s">
        <v>62</v>
      </c>
      <c r="B41" s="1">
        <v>887</v>
      </c>
    </row>
    <row r="42" spans="1:8" x14ac:dyDescent="0.2">
      <c r="A42" t="s">
        <v>63</v>
      </c>
      <c r="B42" s="1">
        <v>17330</v>
      </c>
    </row>
    <row r="43" spans="1:8" ht="15" x14ac:dyDescent="0.25">
      <c r="A43" t="s">
        <v>64</v>
      </c>
      <c r="B43" s="2">
        <f>SUM(B37:B42)</f>
        <v>84695</v>
      </c>
    </row>
    <row r="45" spans="1:8" ht="15" x14ac:dyDescent="0.25">
      <c r="A45" s="13" t="s">
        <v>65</v>
      </c>
    </row>
    <row r="46" spans="1:8" x14ac:dyDescent="0.2">
      <c r="A46" t="s">
        <v>66</v>
      </c>
      <c r="B46" s="1">
        <v>49716</v>
      </c>
    </row>
    <row r="47" spans="1:8" x14ac:dyDescent="0.2">
      <c r="A47" t="s">
        <v>67</v>
      </c>
      <c r="B47" s="1">
        <v>7502</v>
      </c>
    </row>
    <row r="48" spans="1:8" x14ac:dyDescent="0.2">
      <c r="A48" t="s">
        <v>68</v>
      </c>
      <c r="B48" s="1">
        <v>0</v>
      </c>
    </row>
    <row r="49" spans="1:2" x14ac:dyDescent="0.2">
      <c r="A49" t="s">
        <v>69</v>
      </c>
      <c r="B49" s="1">
        <v>1397</v>
      </c>
    </row>
    <row r="50" spans="1:2" x14ac:dyDescent="0.2">
      <c r="A50" t="s">
        <v>70</v>
      </c>
      <c r="B50" s="1">
        <v>965</v>
      </c>
    </row>
    <row r="51" spans="1:2" x14ac:dyDescent="0.2">
      <c r="A51" t="s">
        <v>71</v>
      </c>
      <c r="B51" s="1">
        <v>48852</v>
      </c>
    </row>
    <row r="52" spans="1:2" x14ac:dyDescent="0.2">
      <c r="A52" t="s">
        <v>72</v>
      </c>
      <c r="B52" s="1">
        <v>694</v>
      </c>
    </row>
    <row r="53" spans="1:2" x14ac:dyDescent="0.2">
      <c r="A53" t="s">
        <v>73</v>
      </c>
      <c r="B53" s="1">
        <v>1272</v>
      </c>
    </row>
    <row r="54" spans="1:2" ht="15" x14ac:dyDescent="0.25">
      <c r="A54" t="s">
        <v>64</v>
      </c>
      <c r="B54" s="2">
        <f>SUM(B46:B53)</f>
        <v>110398</v>
      </c>
    </row>
    <row r="56" spans="1:2" ht="15" x14ac:dyDescent="0.25">
      <c r="A56" s="13" t="s">
        <v>74</v>
      </c>
    </row>
    <row r="57" spans="1:2" x14ac:dyDescent="0.2">
      <c r="A57" t="s">
        <v>75</v>
      </c>
      <c r="B57" s="1">
        <v>96</v>
      </c>
    </row>
    <row r="58" spans="1:2" x14ac:dyDescent="0.2">
      <c r="A58" t="s">
        <v>76</v>
      </c>
      <c r="B58" s="1">
        <v>0</v>
      </c>
    </row>
    <row r="59" spans="1:2" x14ac:dyDescent="0.2">
      <c r="A59" t="s">
        <v>77</v>
      </c>
      <c r="B59" s="1">
        <v>0</v>
      </c>
    </row>
    <row r="60" spans="1:2" x14ac:dyDescent="0.2">
      <c r="A60" t="s">
        <v>71</v>
      </c>
      <c r="B60" s="1">
        <v>100691</v>
      </c>
    </row>
    <row r="61" spans="1:2" x14ac:dyDescent="0.2">
      <c r="A61" t="s">
        <v>78</v>
      </c>
      <c r="B61" s="1">
        <v>153</v>
      </c>
    </row>
    <row r="62" spans="1:2" ht="15" x14ac:dyDescent="0.25">
      <c r="A62" s="13" t="s">
        <v>79</v>
      </c>
      <c r="B62" s="1">
        <f>SUM(B57:B61)</f>
        <v>100940</v>
      </c>
    </row>
    <row r="63" spans="1:2" ht="15" x14ac:dyDescent="0.25">
      <c r="A63" s="13"/>
    </row>
    <row r="64" spans="1:2" ht="15" x14ac:dyDescent="0.25">
      <c r="A64" s="13" t="s">
        <v>80</v>
      </c>
    </row>
    <row r="65" spans="1:2" x14ac:dyDescent="0.2">
      <c r="A65" s="17" t="s">
        <v>81</v>
      </c>
      <c r="B65" s="1">
        <v>584047</v>
      </c>
    </row>
    <row r="66" spans="1:2" x14ac:dyDescent="0.2">
      <c r="A66" s="17" t="s">
        <v>82</v>
      </c>
      <c r="B66" s="1">
        <v>-193528</v>
      </c>
    </row>
    <row r="67" spans="1:2" x14ac:dyDescent="0.2">
      <c r="A67" s="17" t="s">
        <v>83</v>
      </c>
      <c r="B67" s="1">
        <v>315</v>
      </c>
    </row>
    <row r="68" spans="1:2" x14ac:dyDescent="0.2">
      <c r="A68" s="17" t="s">
        <v>85</v>
      </c>
      <c r="B68" s="1">
        <v>6805</v>
      </c>
    </row>
    <row r="69" spans="1:2" x14ac:dyDescent="0.2">
      <c r="A69" s="17" t="s">
        <v>89</v>
      </c>
      <c r="B69" s="1">
        <v>196749</v>
      </c>
    </row>
    <row r="70" spans="1:2" x14ac:dyDescent="0.2">
      <c r="A70" s="17" t="s">
        <v>86</v>
      </c>
      <c r="B70" s="1">
        <f>SUM(B65:B69)</f>
        <v>594388</v>
      </c>
    </row>
    <row r="71" spans="1:2" x14ac:dyDescent="0.2">
      <c r="A71" s="17" t="s">
        <v>87</v>
      </c>
      <c r="B71" s="1">
        <v>-99</v>
      </c>
    </row>
    <row r="72" spans="1:2" ht="15" x14ac:dyDescent="0.25">
      <c r="A72" s="13" t="s">
        <v>88</v>
      </c>
      <c r="B72" s="2">
        <f>SUM(B70:B71)</f>
        <v>594289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D9AB-768C-4DD9-9C00-368CAD462AE9}">
  <dimension ref="B1:E23"/>
  <sheetViews>
    <sheetView tabSelected="1" zoomScale="115" zoomScaleNormal="115" workbookViewId="0">
      <selection activeCell="D3" sqref="D3"/>
    </sheetView>
  </sheetViews>
  <sheetFormatPr defaultRowHeight="14.25" x14ac:dyDescent="0.2"/>
  <cols>
    <col min="2" max="2" width="13.25" bestFit="1" customWidth="1"/>
    <col min="4" max="4" width="10.25" bestFit="1" customWidth="1"/>
  </cols>
  <sheetData>
    <row r="1" spans="2:5" ht="15" x14ac:dyDescent="0.25">
      <c r="C1" s="13" t="s">
        <v>29</v>
      </c>
      <c r="D1" t="s">
        <v>37</v>
      </c>
      <c r="E1" t="s">
        <v>107</v>
      </c>
    </row>
    <row r="2" spans="2:5" x14ac:dyDescent="0.2">
      <c r="B2" t="s">
        <v>24</v>
      </c>
      <c r="C2">
        <f>C6*0.39</f>
        <v>29.873999999999999</v>
      </c>
      <c r="D2" s="15">
        <v>0.39</v>
      </c>
      <c r="E2" s="8">
        <v>0.33700000000000002</v>
      </c>
    </row>
    <row r="3" spans="2:5" x14ac:dyDescent="0.2">
      <c r="B3" t="s">
        <v>26</v>
      </c>
      <c r="C3">
        <f>C6*0.4</f>
        <v>30.64</v>
      </c>
      <c r="D3" s="15">
        <v>0.4</v>
      </c>
      <c r="E3" s="8">
        <v>0.56699999999999995</v>
      </c>
    </row>
    <row r="4" spans="2:5" x14ac:dyDescent="0.2">
      <c r="B4" t="s">
        <v>31</v>
      </c>
      <c r="C4">
        <f>C6*0.13</f>
        <v>9.9580000000000002</v>
      </c>
      <c r="D4" s="15">
        <v>0.13</v>
      </c>
      <c r="E4" s="8">
        <v>5.1999999999999998E-2</v>
      </c>
    </row>
    <row r="5" spans="2:5" x14ac:dyDescent="0.2">
      <c r="B5" t="s">
        <v>27</v>
      </c>
      <c r="C5">
        <f>C6*0.08</f>
        <v>6.1280000000000001</v>
      </c>
      <c r="D5" s="15">
        <v>0.08</v>
      </c>
      <c r="E5" s="8">
        <v>4.4999999999999998E-2</v>
      </c>
    </row>
    <row r="6" spans="2:5" x14ac:dyDescent="0.2">
      <c r="B6" t="s">
        <v>30</v>
      </c>
      <c r="C6">
        <v>76.599999999999994</v>
      </c>
    </row>
    <row r="8" spans="2:5" ht="15" x14ac:dyDescent="0.25">
      <c r="C8" s="13" t="s">
        <v>32</v>
      </c>
    </row>
    <row r="9" spans="2:5" ht="15" x14ac:dyDescent="0.25">
      <c r="B9" s="13" t="s">
        <v>24</v>
      </c>
      <c r="C9" t="s">
        <v>33</v>
      </c>
    </row>
    <row r="10" spans="2:5" x14ac:dyDescent="0.2">
      <c r="C10" t="s">
        <v>34</v>
      </c>
    </row>
    <row r="11" spans="2:5" x14ac:dyDescent="0.2">
      <c r="C11" t="s">
        <v>35</v>
      </c>
    </row>
    <row r="12" spans="2:5" x14ac:dyDescent="0.2">
      <c r="C12" t="s">
        <v>36</v>
      </c>
    </row>
    <row r="14" spans="2:5" ht="15" x14ac:dyDescent="0.25">
      <c r="B14" s="13" t="s">
        <v>26</v>
      </c>
      <c r="C14" t="s">
        <v>38</v>
      </c>
    </row>
    <row r="15" spans="2:5" x14ac:dyDescent="0.2">
      <c r="C15" t="s">
        <v>39</v>
      </c>
    </row>
    <row r="16" spans="2:5" x14ac:dyDescent="0.2">
      <c r="C16" t="s">
        <v>40</v>
      </c>
    </row>
    <row r="18" spans="2:3" ht="15" x14ac:dyDescent="0.25">
      <c r="B18" s="13" t="s">
        <v>25</v>
      </c>
      <c r="C18" t="s">
        <v>41</v>
      </c>
    </row>
    <row r="19" spans="2:3" x14ac:dyDescent="0.2">
      <c r="C19" t="s">
        <v>42</v>
      </c>
    </row>
    <row r="21" spans="2:3" ht="15" x14ac:dyDescent="0.25">
      <c r="B21" s="13" t="s">
        <v>27</v>
      </c>
      <c r="C21" t="s">
        <v>43</v>
      </c>
    </row>
    <row r="22" spans="2:3" x14ac:dyDescent="0.2">
      <c r="C22" t="s">
        <v>44</v>
      </c>
    </row>
    <row r="23" spans="2:3" x14ac:dyDescent="0.2">
      <c r="C2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15A2-5B16-46E9-B458-B9BAB72FFAC7}">
  <dimension ref="A1:C19"/>
  <sheetViews>
    <sheetView topLeftCell="A3" workbookViewId="0">
      <selection activeCell="C19" sqref="C19"/>
    </sheetView>
  </sheetViews>
  <sheetFormatPr defaultRowHeight="14.25" x14ac:dyDescent="0.2"/>
  <sheetData>
    <row r="1" spans="1:2" x14ac:dyDescent="0.2">
      <c r="A1" t="s">
        <v>90</v>
      </c>
    </row>
    <row r="2" spans="1:2" ht="15" x14ac:dyDescent="0.25">
      <c r="B2" s="13" t="s">
        <v>91</v>
      </c>
    </row>
    <row r="4" spans="1:2" x14ac:dyDescent="0.2">
      <c r="B4" t="s">
        <v>92</v>
      </c>
    </row>
    <row r="6" spans="1:2" x14ac:dyDescent="0.2">
      <c r="B6" t="s">
        <v>93</v>
      </c>
    </row>
    <row r="7" spans="1:2" x14ac:dyDescent="0.2">
      <c r="B7" t="s">
        <v>94</v>
      </c>
    </row>
    <row r="9" spans="1:2" x14ac:dyDescent="0.2">
      <c r="B9" t="s">
        <v>95</v>
      </c>
    </row>
    <row r="11" spans="1:2" ht="15" x14ac:dyDescent="0.25">
      <c r="B11" s="13" t="s">
        <v>99</v>
      </c>
    </row>
    <row r="13" spans="1:2" x14ac:dyDescent="0.2">
      <c r="B13" t="s">
        <v>100</v>
      </c>
    </row>
    <row r="15" spans="1:2" ht="15" x14ac:dyDescent="0.25">
      <c r="B15" s="13" t="s">
        <v>101</v>
      </c>
    </row>
    <row r="17" spans="1:3" x14ac:dyDescent="0.2">
      <c r="A17">
        <v>2022</v>
      </c>
      <c r="B17" t="s">
        <v>102</v>
      </c>
      <c r="C17" t="s">
        <v>103</v>
      </c>
    </row>
    <row r="18" spans="1:3" x14ac:dyDescent="0.2">
      <c r="A18">
        <v>2021</v>
      </c>
      <c r="B18" t="s">
        <v>104</v>
      </c>
    </row>
    <row r="19" spans="1:3" x14ac:dyDescent="0.2">
      <c r="A19">
        <v>2022</v>
      </c>
      <c r="B19" t="s">
        <v>105</v>
      </c>
      <c r="C1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Business Segment</vt:lpstr>
      <vt:lpstr>Regional Growth Plan and Acqui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Hwaizher</dc:creator>
  <cp:lastModifiedBy>Hwaizher</cp:lastModifiedBy>
  <dcterms:created xsi:type="dcterms:W3CDTF">2024-03-12T09:40:07Z</dcterms:created>
  <dcterms:modified xsi:type="dcterms:W3CDTF">2024-11-14T14:47:25Z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2024-11-01T09:26:03Z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26d9f01e-af58-499a-aecf-539bbe9fe6f9</vt:lpwstr>
  </property>
  <property fmtid="{D5CDD505-2E9C-101B-9397-08002B2CF9AE}" pid="7" name="MSIP_Label_defa4170-0d19-0005-0004-bc88714345d2_ActionId">
    <vt:lpwstr>98feec80-1915-48f0-8d0a-5b0a6449e051</vt:lpwstr>
  </property>
  <property fmtid="{D5CDD505-2E9C-101B-9397-08002B2CF9AE}" pid="8" name="MSIP_Label_defa4170-0d19-0005-0004-bc88714345d2_ContentBits">
    <vt:lpwstr>0</vt:lpwstr>
  </property>
</Properties>
</file>