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Models\"/>
    </mc:Choice>
  </mc:AlternateContent>
  <xr:revisionPtr revIDLastSave="0" documentId="8_{1FFD5AE9-047E-4C88-AD6A-84F02949FB59}" xr6:coauthVersionLast="47" xr6:coauthVersionMax="47" xr10:uidLastSave="{00000000-0000-0000-0000-000000000000}"/>
  <bookViews>
    <workbookView xWindow="-120" yWindow="-120" windowWidth="29040" windowHeight="15840" firstSheet="1" activeTab="3" xr2:uid="{726086AA-2305-4FBD-A1E6-D4B1666D6F83}"/>
  </bookViews>
  <sheets>
    <sheet name="ReadMe" sheetId="6" r:id="rId1"/>
    <sheet name="Normal Distribution" sheetId="7" r:id="rId2"/>
    <sheet name="Cumulative Distribution Functio" sheetId="2" r:id="rId3"/>
    <sheet name="Inverse CDF " sheetId="4" r:id="rId4"/>
    <sheet name="Probability Mass Function" sheetId="3" r:id="rId5"/>
    <sheet name="Black Scholes Model" sheetId="1" r:id="rId6"/>
    <sheet name="Sheet5" sheetId="5" r:id="rId7"/>
  </sheets>
  <definedNames>
    <definedName name="_xlnm._FilterDatabase" localSheetId="5" hidden="1">'Black Scholes Model'!$B$17:$D$22</definedName>
    <definedName name="K">'Black Scholes Model'!$D$19</definedName>
    <definedName name="r_">'Black Scholes Model'!$D$21</definedName>
    <definedName name="S">'Black Scholes Model'!$D$18</definedName>
    <definedName name="T">'Black Scholes Model'!$D$20</definedName>
    <definedName name="x">'Black Scholes Model'!$D$22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1" i="4" l="1"/>
  <c r="D44" i="4"/>
  <c r="D45" i="4"/>
  <c r="D34" i="4"/>
  <c r="D35" i="4"/>
  <c r="D29" i="4"/>
  <c r="D32" i="4"/>
  <c r="D31" i="4"/>
  <c r="C12" i="4"/>
  <c r="C8" i="4"/>
  <c r="L21" i="5"/>
  <c r="K21" i="5"/>
  <c r="J21" i="5"/>
  <c r="I21" i="5"/>
  <c r="H21" i="5"/>
  <c r="G21" i="5"/>
  <c r="F21" i="5"/>
  <c r="E21" i="5"/>
  <c r="L22" i="5"/>
  <c r="K22" i="5"/>
  <c r="J22" i="5"/>
  <c r="I22" i="5"/>
  <c r="H22" i="5"/>
  <c r="G22" i="5"/>
  <c r="F22" i="5"/>
  <c r="E22" i="5"/>
  <c r="D21" i="5"/>
  <c r="D22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H6" i="1"/>
  <c r="H7" i="1" s="1"/>
  <c r="H4" i="1" s="1"/>
  <c r="H3" i="1" l="1"/>
</calcChain>
</file>

<file path=xl/sharedStrings.xml><?xml version="1.0" encoding="utf-8"?>
<sst xmlns="http://schemas.openxmlformats.org/spreadsheetml/2006/main" count="59" uniqueCount="57">
  <si>
    <t>Inputs</t>
  </si>
  <si>
    <t>Underlying Price</t>
  </si>
  <si>
    <t>Strike</t>
  </si>
  <si>
    <t>Time to Expiration</t>
  </si>
  <si>
    <t>Risk Free Rate</t>
  </si>
  <si>
    <t>Volatilty</t>
  </si>
  <si>
    <t>S</t>
  </si>
  <si>
    <t>K</t>
  </si>
  <si>
    <t>T</t>
  </si>
  <si>
    <t>r</t>
  </si>
  <si>
    <t>Calculations</t>
  </si>
  <si>
    <t>Call</t>
  </si>
  <si>
    <t>Put</t>
  </si>
  <si>
    <t>p</t>
  </si>
  <si>
    <t>d1</t>
  </si>
  <si>
    <t>d2</t>
  </si>
  <si>
    <t>x</t>
  </si>
  <si>
    <t>c</t>
  </si>
  <si>
    <t>y</t>
  </si>
  <si>
    <t>Inde</t>
  </si>
  <si>
    <t>Dependent Variable</t>
  </si>
  <si>
    <t>NORM.DIS</t>
  </si>
  <si>
    <t>PMF</t>
  </si>
  <si>
    <t>Number</t>
  </si>
  <si>
    <t>Mean</t>
  </si>
  <si>
    <t>Variance</t>
  </si>
  <si>
    <t>This notebook details my exploration in finance, visualization, and a little stats</t>
  </si>
  <si>
    <t>What I need to know?</t>
  </si>
  <si>
    <t>1. Normal Distribution</t>
  </si>
  <si>
    <t>2. Cumulative Distribution Function</t>
  </si>
  <si>
    <t>3. Inverse CDF</t>
  </si>
  <si>
    <t>4. Probability Mass Function</t>
  </si>
  <si>
    <t>5. Black Scholes Option Model</t>
  </si>
  <si>
    <t>(How is volatility calculated)</t>
  </si>
  <si>
    <t>Basel Risk Weight Function</t>
  </si>
  <si>
    <t>Inverse CDF</t>
  </si>
  <si>
    <t>CDF</t>
  </si>
  <si>
    <t>Mean 0</t>
  </si>
  <si>
    <t>Variance 1</t>
  </si>
  <si>
    <t>Correlation</t>
  </si>
  <si>
    <t>Maturity Adjustment</t>
  </si>
  <si>
    <t>Client</t>
  </si>
  <si>
    <t>Petronas</t>
  </si>
  <si>
    <t>PD</t>
  </si>
  <si>
    <t>That e thingy</t>
  </si>
  <si>
    <t>The 2nd part of e thingy</t>
  </si>
  <si>
    <t>Petronas' K</t>
  </si>
  <si>
    <t>ln(PD)</t>
  </si>
  <si>
    <t xml:space="preserve">LGD </t>
  </si>
  <si>
    <t>Capital K formula</t>
  </si>
  <si>
    <t>Left Side</t>
  </si>
  <si>
    <t>Expected Losses</t>
  </si>
  <si>
    <t>EAD</t>
  </si>
  <si>
    <t>PD * LGD</t>
  </si>
  <si>
    <t>LEFT Side of Capital Requirement</t>
  </si>
  <si>
    <t>Inside</t>
  </si>
  <si>
    <t>Effective Maturity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</si>
</sst>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5" formatCode="0.000%"/>
    <numFmt numFmtId="167" formatCode="_(* #,##0_);_(* \(#,##0\);_(* &quot;-&quot;??_);_(@_)"/>
  </numFmts>
  <fonts count="3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0" fillId="2" borderId="0" xfId="0" applyFill="1"/>
    <xf numFmtId="2" fontId="0" fillId="0" borderId="0" xfId="0" applyNumberFormat="1"/>
    <xf numFmtId="0" fontId="2" fillId="2" borderId="0" xfId="0" applyFont="1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65" fontId="0" fillId="0" borderId="0" xfId="2" applyNumberFormat="1" applyFont="1"/>
    <xf numFmtId="0" fontId="2" fillId="0" borderId="0" xfId="0" applyFont="1"/>
    <xf numFmtId="167" fontId="0" fillId="0" borderId="0" xfId="1" applyNumberFormat="1" applyFont="1"/>
    <xf numFmtId="167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Sheet5!$D$2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Sheet5!$C$3:$C$18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3</c:v>
                </c:pt>
                <c:pt idx="4">
                  <c:v>5</c:v>
                </c:pt>
                <c:pt idx="5">
                  <c:v>3</c:v>
                </c:pt>
                <c:pt idx="6">
                  <c:v>5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Sheet5!$D$3:$D$18</c:f>
              <c:numCache>
                <c:formatCode>General</c:formatCode>
                <c:ptCount val="16"/>
                <c:pt idx="0">
                  <c:v>0</c:v>
                </c:pt>
                <c:pt idx="1">
                  <c:v>3</c:v>
                </c:pt>
                <c:pt idx="2">
                  <c:v>15</c:v>
                </c:pt>
                <c:pt idx="3">
                  <c:v>9</c:v>
                </c:pt>
                <c:pt idx="4">
                  <c:v>15</c:v>
                </c:pt>
                <c:pt idx="5">
                  <c:v>9</c:v>
                </c:pt>
                <c:pt idx="6">
                  <c:v>15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AB-4B7F-957F-91A9DA09F5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0373088"/>
        <c:axId val="590371288"/>
      </c:scatterChart>
      <c:valAx>
        <c:axId val="590373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371288"/>
        <c:crosses val="autoZero"/>
        <c:crossBetween val="midCat"/>
      </c:valAx>
      <c:valAx>
        <c:axId val="590371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373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463825</xdr:colOff>
      <xdr:row>1</xdr:row>
      <xdr:rowOff>132522</xdr:rowOff>
    </xdr:from>
    <xdr:to>
      <xdr:col>14</xdr:col>
      <xdr:colOff>168682</xdr:colOff>
      <xdr:row>21</xdr:row>
      <xdr:rowOff>56741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F8CDE39-A49F-E695-A68C-8CE345052B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76021" y="314739"/>
          <a:ext cx="4517053" cy="3568567"/>
        </a:xfrm>
        <a:prstGeom prst="rect">
          <a:avLst/>
        </a:prstGeom>
      </xdr:spPr>
    </xdr:pic>
    <xdr:clientData/>
  </xdr:twoCellAnchor>
  <xdr:twoCellAnchor editAs="oneCell">
    <xdr:from>
      <xdr:col>9</xdr:col>
      <xdr:colOff>65214</xdr:colOff>
      <xdr:row>25</xdr:row>
      <xdr:rowOff>115957</xdr:rowOff>
    </xdr:from>
    <xdr:to>
      <xdr:col>19</xdr:col>
      <xdr:colOff>422148</xdr:colOff>
      <xdr:row>45</xdr:row>
      <xdr:rowOff>37144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28B8BD7-9DBE-B79A-9452-4D624B9DF1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409692" y="4671392"/>
          <a:ext cx="7231500" cy="359866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</xdr:row>
      <xdr:rowOff>0</xdr:rowOff>
    </xdr:from>
    <xdr:to>
      <xdr:col>4</xdr:col>
      <xdr:colOff>447299</xdr:colOff>
      <xdr:row>14</xdr:row>
      <xdr:rowOff>180771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FCF9AF6-7BD1-A5FC-EFF5-027944C416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1085850"/>
          <a:ext cx="3009524" cy="162857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482203</xdr:colOff>
      <xdr:row>3</xdr:row>
      <xdr:rowOff>66080</xdr:rowOff>
    </xdr:from>
    <xdr:to>
      <xdr:col>11</xdr:col>
      <xdr:colOff>261938</xdr:colOff>
      <xdr:row>18</xdr:row>
      <xdr:rowOff>130373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3ED0F8-3B65-1A3D-BF18-C4C364C9C9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E7612-B822-48E9-A812-83660EB5DE80}">
  <dimension ref="B2:B9"/>
  <sheetViews>
    <sheetView workbookViewId="0">
      <selection activeCell="B6" sqref="B6"/>
    </sheetView>
  </sheetViews>
  <sheetFormatPr defaultRowHeight="14.25" x14ac:dyDescent="0.2"/>
  <sheetData>
    <row r="2" spans="2:2" ht="15" x14ac:dyDescent="0.25">
      <c r="B2" s="16" t="s">
        <v>26</v>
      </c>
    </row>
    <row r="4" spans="2:2" ht="15" x14ac:dyDescent="0.25">
      <c r="B4" s="16" t="s">
        <v>27</v>
      </c>
    </row>
    <row r="5" spans="2:2" x14ac:dyDescent="0.2">
      <c r="B5" t="s">
        <v>28</v>
      </c>
    </row>
    <row r="6" spans="2:2" x14ac:dyDescent="0.2">
      <c r="B6" t="s">
        <v>29</v>
      </c>
    </row>
    <row r="7" spans="2:2" x14ac:dyDescent="0.2">
      <c r="B7" t="s">
        <v>30</v>
      </c>
    </row>
    <row r="8" spans="2:2" x14ac:dyDescent="0.2">
      <c r="B8" t="s">
        <v>31</v>
      </c>
    </row>
    <row r="9" spans="2:2" x14ac:dyDescent="0.2">
      <c r="B9" t="s">
        <v>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4D0A82-EB04-4947-9523-2A99B69E8812}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0993F-997E-4908-A9DC-46F4ED0F0EC9}">
  <dimension ref="A1"/>
  <sheetViews>
    <sheetView workbookViewId="0">
      <selection activeCell="H23" sqref="H23"/>
    </sheetView>
  </sheetViews>
  <sheetFormatPr defaultRowHeight="14.25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BB29F-C8A0-4BA9-924A-07F29BAA2A43}">
  <dimension ref="B3:I51"/>
  <sheetViews>
    <sheetView tabSelected="1" topLeftCell="A27" zoomScale="115" zoomScaleNormal="115" workbookViewId="0">
      <selection activeCell="C34" sqref="C34"/>
    </sheetView>
  </sheetViews>
  <sheetFormatPr defaultRowHeight="14.25" x14ac:dyDescent="0.2"/>
  <cols>
    <col min="2" max="2" width="11.125" bestFit="1" customWidth="1"/>
    <col min="3" max="3" width="23.75" bestFit="1" customWidth="1"/>
    <col min="4" max="4" width="13.875" bestFit="1" customWidth="1"/>
  </cols>
  <sheetData>
    <row r="3" spans="2:3" x14ac:dyDescent="0.2">
      <c r="C3" t="s">
        <v>34</v>
      </c>
    </row>
    <row r="5" spans="2:3" x14ac:dyDescent="0.2">
      <c r="C5" t="s">
        <v>35</v>
      </c>
    </row>
    <row r="6" spans="2:3" x14ac:dyDescent="0.2">
      <c r="C6" t="s">
        <v>36</v>
      </c>
    </row>
    <row r="8" spans="2:3" x14ac:dyDescent="0.2">
      <c r="B8" t="s">
        <v>35</v>
      </c>
      <c r="C8">
        <f>NORMSINV(0.99)</f>
        <v>2.3263478740408408</v>
      </c>
    </row>
    <row r="9" spans="2:3" x14ac:dyDescent="0.2">
      <c r="B9" t="s">
        <v>37</v>
      </c>
    </row>
    <row r="10" spans="2:3" x14ac:dyDescent="0.2">
      <c r="B10" t="s">
        <v>38</v>
      </c>
    </row>
    <row r="12" spans="2:3" x14ac:dyDescent="0.2">
      <c r="C12">
        <f>NORMSINV(0.05)</f>
        <v>-1.6448536269514726</v>
      </c>
    </row>
    <row r="25" spans="3:9" x14ac:dyDescent="0.2">
      <c r="C25" t="s">
        <v>41</v>
      </c>
      <c r="D25" t="s">
        <v>42</v>
      </c>
    </row>
    <row r="26" spans="3:9" ht="15" x14ac:dyDescent="0.25">
      <c r="C26" t="s">
        <v>43</v>
      </c>
      <c r="D26">
        <v>1.5E-3</v>
      </c>
      <c r="I26" s="16"/>
    </row>
    <row r="27" spans="3:9" x14ac:dyDescent="0.2">
      <c r="C27" t="s">
        <v>46</v>
      </c>
    </row>
    <row r="29" spans="3:9" ht="15" x14ac:dyDescent="0.25">
      <c r="C29" s="16" t="s">
        <v>39</v>
      </c>
      <c r="D29">
        <f>0.12*D31 + 0.24*D32</f>
        <v>0.23132921835942635</v>
      </c>
    </row>
    <row r="31" spans="3:9" x14ac:dyDescent="0.2">
      <c r="C31" t="s">
        <v>44</v>
      </c>
      <c r="D31">
        <f>(1-(EXP(1)^(-50*D26))/(1-(EXP(1)^-50)))</f>
        <v>7.2256513671447142E-2</v>
      </c>
    </row>
    <row r="32" spans="3:9" x14ac:dyDescent="0.2">
      <c r="C32" t="s">
        <v>45</v>
      </c>
      <c r="D32">
        <f>1-D31</f>
        <v>0.92774348632855286</v>
      </c>
    </row>
    <row r="33" spans="3:4" ht="15" x14ac:dyDescent="0.25">
      <c r="C33" s="16" t="s">
        <v>56</v>
      </c>
    </row>
    <row r="34" spans="3:4" ht="15" x14ac:dyDescent="0.25">
      <c r="C34" s="16" t="s">
        <v>40</v>
      </c>
      <c r="D34">
        <f xml:space="preserve"> ((0.11852-0.05478*D35))^2</f>
        <v>0.22535476374799049</v>
      </c>
    </row>
    <row r="35" spans="3:4" x14ac:dyDescent="0.2">
      <c r="C35" t="s">
        <v>47</v>
      </c>
      <c r="D35">
        <f>LN(D26)</f>
        <v>-6.5022901708739722</v>
      </c>
    </row>
    <row r="37" spans="3:4" x14ac:dyDescent="0.2">
      <c r="C37" t="s">
        <v>48</v>
      </c>
      <c r="D37">
        <v>0.5</v>
      </c>
    </row>
    <row r="39" spans="3:4" x14ac:dyDescent="0.2">
      <c r="C39" t="s">
        <v>49</v>
      </c>
    </row>
    <row r="40" spans="3:4" x14ac:dyDescent="0.2">
      <c r="C40" t="s">
        <v>50</v>
      </c>
    </row>
    <row r="44" spans="3:4" x14ac:dyDescent="0.2">
      <c r="C44" t="s">
        <v>51</v>
      </c>
      <c r="D44" s="18">
        <f>D46*D45</f>
        <v>15000</v>
      </c>
    </row>
    <row r="45" spans="3:4" x14ac:dyDescent="0.2">
      <c r="C45" t="s">
        <v>53</v>
      </c>
      <c r="D45">
        <f>D37*D26</f>
        <v>7.5000000000000002E-4</v>
      </c>
    </row>
    <row r="46" spans="3:4" x14ac:dyDescent="0.2">
      <c r="C46" t="s">
        <v>52</v>
      </c>
      <c r="D46" s="17">
        <v>20000000</v>
      </c>
    </row>
    <row r="49" spans="3:4" x14ac:dyDescent="0.2">
      <c r="C49" t="s">
        <v>54</v>
      </c>
    </row>
    <row r="51" spans="3:4" x14ac:dyDescent="0.2">
      <c r="C51" t="s">
        <v>55</v>
      </c>
      <c r="D51">
        <f>_xlfn.NORM.INV(D26,0,1)</f>
        <v>-2.9677379253417828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AFCAB-5080-4F2B-96E8-0EE1FEEA8B95}">
  <dimension ref="A1"/>
  <sheetViews>
    <sheetView workbookViewId="0">
      <selection activeCell="P7" sqref="P7"/>
    </sheetView>
  </sheetViews>
  <sheetFormatPr defaultRowHeight="14.25" x14ac:dyDescent="0.2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DD765-BD6C-42D5-A33C-49CD3C361C3C}">
  <dimension ref="B2:H24"/>
  <sheetViews>
    <sheetView showGridLines="0" workbookViewId="0">
      <selection activeCell="D21" sqref="D21"/>
    </sheetView>
  </sheetViews>
  <sheetFormatPr defaultRowHeight="14.25" x14ac:dyDescent="0.2"/>
  <cols>
    <col min="2" max="2" width="15.625" bestFit="1" customWidth="1"/>
    <col min="7" max="7" width="11.75" bestFit="1" customWidth="1"/>
  </cols>
  <sheetData>
    <row r="2" spans="6:8" ht="15" x14ac:dyDescent="0.25">
      <c r="F2" s="1"/>
      <c r="G2" s="3" t="s">
        <v>10</v>
      </c>
      <c r="H2" s="1"/>
    </row>
    <row r="3" spans="6:8" x14ac:dyDescent="0.2">
      <c r="F3" s="4" t="s">
        <v>11</v>
      </c>
      <c r="G3" s="5" t="s">
        <v>17</v>
      </c>
      <c r="H3" s="6">
        <f>(S*NORMDIST(H6, 0,1,TRUE)) - (K*(EXP(-r_*T)*_xlfn.NORM.DIST(H7,0,1,TRUE)))</f>
        <v>2.6800536911250745</v>
      </c>
    </row>
    <row r="4" spans="6:8" x14ac:dyDescent="0.2">
      <c r="F4" s="7" t="s">
        <v>12</v>
      </c>
      <c r="G4" s="8" t="s">
        <v>13</v>
      </c>
      <c r="H4" s="9">
        <f>K*EXP(-r_*T)*_xlfn.NORM.DIST(-H7, 0,1,TRUE) - S*_xlfn.NORM.DIST(-H6,0,1,TRUE)</f>
        <v>1.7292306711536352</v>
      </c>
    </row>
    <row r="5" spans="6:8" x14ac:dyDescent="0.2">
      <c r="F5" s="7"/>
      <c r="G5" s="8"/>
      <c r="H5" s="9"/>
    </row>
    <row r="6" spans="6:8" x14ac:dyDescent="0.2">
      <c r="F6" s="7"/>
      <c r="G6" s="8" t="s">
        <v>14</v>
      </c>
      <c r="H6" s="9">
        <f>(LN(S/K) + (r_ + (x^2)/2)*T)/(x*T^0.5)</f>
        <v>0.24524013160722549</v>
      </c>
    </row>
    <row r="7" spans="6:8" x14ac:dyDescent="0.2">
      <c r="F7" s="10"/>
      <c r="G7" s="11" t="s">
        <v>15</v>
      </c>
      <c r="H7" s="12">
        <f>H6-x*T^0.5</f>
        <v>0.10381877536991596</v>
      </c>
    </row>
    <row r="17" spans="2:4" ht="15" x14ac:dyDescent="0.25">
      <c r="B17" s="1"/>
      <c r="C17" s="3" t="s">
        <v>0</v>
      </c>
      <c r="D17" s="1"/>
    </row>
    <row r="18" spans="2:4" x14ac:dyDescent="0.2">
      <c r="B18" t="s">
        <v>1</v>
      </c>
      <c r="C18" t="s">
        <v>6</v>
      </c>
      <c r="D18" s="2">
        <v>39</v>
      </c>
    </row>
    <row r="19" spans="2:4" x14ac:dyDescent="0.2">
      <c r="B19" t="s">
        <v>2</v>
      </c>
      <c r="C19" t="s">
        <v>7</v>
      </c>
      <c r="D19" s="2">
        <v>40</v>
      </c>
    </row>
    <row r="20" spans="2:4" x14ac:dyDescent="0.2">
      <c r="B20" t="s">
        <v>3</v>
      </c>
      <c r="C20" t="s">
        <v>8</v>
      </c>
      <c r="D20" s="2">
        <v>0.5</v>
      </c>
    </row>
    <row r="21" spans="2:4" x14ac:dyDescent="0.2">
      <c r="B21" t="s">
        <v>4</v>
      </c>
      <c r="C21" t="s">
        <v>9</v>
      </c>
      <c r="D21" s="2">
        <v>0.1</v>
      </c>
    </row>
    <row r="22" spans="2:4" x14ac:dyDescent="0.2">
      <c r="B22" t="s">
        <v>5</v>
      </c>
      <c r="C22" t="s">
        <v>16</v>
      </c>
      <c r="D22" s="2">
        <v>0.2</v>
      </c>
    </row>
    <row r="24" spans="2:4" x14ac:dyDescent="0.2">
      <c r="B24" t="s">
        <v>33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3A2D4-FAE5-4BA0-8D50-738C8DA448A2}">
  <dimension ref="C1:L26"/>
  <sheetViews>
    <sheetView topLeftCell="A6" zoomScale="160" zoomScaleNormal="160" workbookViewId="0">
      <selection activeCell="D25" sqref="D25"/>
    </sheetView>
  </sheetViews>
  <sheetFormatPr defaultRowHeight="14.25" x14ac:dyDescent="0.2"/>
  <cols>
    <col min="3" max="3" width="9.875" bestFit="1" customWidth="1"/>
  </cols>
  <sheetData>
    <row r="1" spans="3:4" x14ac:dyDescent="0.2">
      <c r="C1" t="s">
        <v>19</v>
      </c>
      <c r="D1" t="s">
        <v>20</v>
      </c>
    </row>
    <row r="2" spans="3:4" x14ac:dyDescent="0.2">
      <c r="C2" t="s">
        <v>16</v>
      </c>
      <c r="D2" t="s">
        <v>18</v>
      </c>
    </row>
    <row r="3" spans="3:4" x14ac:dyDescent="0.2">
      <c r="C3" s="14">
        <v>0</v>
      </c>
      <c r="D3" s="14">
        <f>C3*3</f>
        <v>0</v>
      </c>
    </row>
    <row r="4" spans="3:4" x14ac:dyDescent="0.2">
      <c r="C4" s="14">
        <v>1</v>
      </c>
      <c r="D4" s="14">
        <f>C4*3</f>
        <v>3</v>
      </c>
    </row>
    <row r="5" spans="3:4" x14ac:dyDescent="0.2">
      <c r="C5" s="14">
        <v>5</v>
      </c>
      <c r="D5" s="14">
        <f t="shared" ref="D5:D18" si="0">C5*3</f>
        <v>15</v>
      </c>
    </row>
    <row r="6" spans="3:4" x14ac:dyDescent="0.2">
      <c r="C6" s="14">
        <v>3</v>
      </c>
      <c r="D6" s="14">
        <f t="shared" si="0"/>
        <v>9</v>
      </c>
    </row>
    <row r="7" spans="3:4" x14ac:dyDescent="0.2">
      <c r="C7" s="14">
        <v>5</v>
      </c>
      <c r="D7" s="14">
        <f t="shared" si="0"/>
        <v>15</v>
      </c>
    </row>
    <row r="8" spans="3:4" x14ac:dyDescent="0.2">
      <c r="C8" s="14">
        <v>3</v>
      </c>
      <c r="D8" s="14">
        <f t="shared" si="0"/>
        <v>9</v>
      </c>
    </row>
    <row r="9" spans="3:4" x14ac:dyDescent="0.2">
      <c r="C9" s="14">
        <v>5</v>
      </c>
      <c r="D9" s="14">
        <f t="shared" si="0"/>
        <v>15</v>
      </c>
    </row>
    <row r="10" spans="3:4" x14ac:dyDescent="0.2">
      <c r="C10" s="14">
        <v>7</v>
      </c>
      <c r="D10" s="14">
        <f t="shared" si="0"/>
        <v>21</v>
      </c>
    </row>
    <row r="11" spans="3:4" x14ac:dyDescent="0.2">
      <c r="C11" s="14">
        <v>8</v>
      </c>
      <c r="D11" s="14">
        <f t="shared" si="0"/>
        <v>24</v>
      </c>
    </row>
    <row r="12" spans="3:4" x14ac:dyDescent="0.2">
      <c r="C12" s="14">
        <v>9</v>
      </c>
      <c r="D12" s="14">
        <f t="shared" si="0"/>
        <v>27</v>
      </c>
    </row>
    <row r="13" spans="3:4" x14ac:dyDescent="0.2">
      <c r="C13" s="14">
        <v>10</v>
      </c>
      <c r="D13" s="14">
        <f t="shared" si="0"/>
        <v>30</v>
      </c>
    </row>
    <row r="14" spans="3:4" x14ac:dyDescent="0.2">
      <c r="C14" s="14">
        <v>11</v>
      </c>
      <c r="D14" s="14">
        <f t="shared" si="0"/>
        <v>33</v>
      </c>
    </row>
    <row r="15" spans="3:4" x14ac:dyDescent="0.2">
      <c r="C15" s="14">
        <v>12</v>
      </c>
      <c r="D15" s="14">
        <f t="shared" si="0"/>
        <v>36</v>
      </c>
    </row>
    <row r="16" spans="3:4" x14ac:dyDescent="0.2">
      <c r="C16" s="14">
        <v>13</v>
      </c>
      <c r="D16" s="14">
        <f t="shared" si="0"/>
        <v>39</v>
      </c>
    </row>
    <row r="17" spans="3:12" x14ac:dyDescent="0.2">
      <c r="C17" s="14">
        <v>14</v>
      </c>
      <c r="D17" s="14">
        <f t="shared" si="0"/>
        <v>42</v>
      </c>
    </row>
    <row r="18" spans="3:12" x14ac:dyDescent="0.2">
      <c r="C18" s="14">
        <v>15</v>
      </c>
      <c r="D18" s="14">
        <f t="shared" si="0"/>
        <v>45</v>
      </c>
    </row>
    <row r="19" spans="3:12" x14ac:dyDescent="0.2">
      <c r="C19" s="13"/>
      <c r="D19" s="13"/>
    </row>
    <row r="21" spans="3:12" x14ac:dyDescent="0.2">
      <c r="C21" t="s">
        <v>22</v>
      </c>
      <c r="D21" s="15">
        <f>_xlfn.NORM.DIST(D25,$D$25,$D$26, FALSE)</f>
        <v>0.3989422804014327</v>
      </c>
      <c r="E21" s="15">
        <f>_xlfn.NORM.DIST(E25,$D$25,$D$26, FALSE)</f>
        <v>1.4867195147342977E-6</v>
      </c>
      <c r="F21" s="15">
        <f>_xlfn.NORM.DIST(F25,$D$25,$D$26, FALSE)</f>
        <v>1.4867195147342977E-6</v>
      </c>
      <c r="G21" s="15">
        <f>_xlfn.NORM.DIST(G25,$D$25,$D$26, FALSE)</f>
        <v>1.4867195147342977E-6</v>
      </c>
      <c r="H21" s="15">
        <f>_xlfn.NORM.DIST(H25,$D$25,$D$26, FALSE)</f>
        <v>1.4867195147342977E-6</v>
      </c>
      <c r="I21" s="15">
        <f>_xlfn.NORM.DIST(I25,$D$25,$D$26, FALSE)</f>
        <v>1.4867195147342977E-6</v>
      </c>
      <c r="J21" s="15">
        <f>_xlfn.NORM.DIST(J25,$D$25,$D$26, FALSE)</f>
        <v>1.4867195147342977E-6</v>
      </c>
      <c r="K21" s="15">
        <f>_xlfn.NORM.DIST(K25,$D$25,$D$26, FALSE)</f>
        <v>1.4867195147342977E-6</v>
      </c>
      <c r="L21" s="15">
        <f>_xlfn.NORM.DIST(L25,$D$25,$D$26, FALSE)</f>
        <v>1.4867195147342977E-6</v>
      </c>
    </row>
    <row r="22" spans="3:12" x14ac:dyDescent="0.2">
      <c r="C22" t="s">
        <v>21</v>
      </c>
      <c r="D22" s="15">
        <f>_xlfn.NORM.DIST(D23,$D$25,$D$26, TRUE)</f>
        <v>3.1671241833119857E-5</v>
      </c>
      <c r="E22" s="15">
        <f>_xlfn.NORM.DIST(E23,$D$25,$D$26, TRUE)</f>
        <v>1.3498980316300933E-3</v>
      </c>
      <c r="F22" s="15">
        <f>_xlfn.NORM.DIST(F23,$D$25,$D$26, TRUE)</f>
        <v>2.2750131948179191E-2</v>
      </c>
      <c r="G22" s="15">
        <f>_xlfn.NORM.DIST(G23,$D$25,$D$26, TRUE)</f>
        <v>0.15865525393145699</v>
      </c>
      <c r="H22" s="15">
        <f>_xlfn.NORM.DIST(H23,$D$25,$D$26, TRUE)</f>
        <v>0.5</v>
      </c>
      <c r="I22" s="15">
        <f>_xlfn.NORM.DIST(I23,$D$25,$D$26, TRUE)</f>
        <v>0.84134474606854304</v>
      </c>
      <c r="J22" s="15">
        <f>_xlfn.NORM.DIST(J23,$D$25,$D$26, TRUE)</f>
        <v>0.97724986805182079</v>
      </c>
      <c r="K22" s="15">
        <f>_xlfn.NORM.DIST(K23,$D$25,$D$26, TRUE)</f>
        <v>0.9986501019683699</v>
      </c>
      <c r="L22" s="15">
        <f>_xlfn.NORM.DIST(L23,$D$25,$D$26, TRUE)</f>
        <v>0.99996832875816688</v>
      </c>
    </row>
    <row r="23" spans="3:12" x14ac:dyDescent="0.2">
      <c r="C23" t="s">
        <v>23</v>
      </c>
      <c r="D23">
        <v>1</v>
      </c>
      <c r="E23">
        <v>2</v>
      </c>
      <c r="F23">
        <v>3</v>
      </c>
      <c r="G23">
        <v>4</v>
      </c>
      <c r="H23">
        <v>5</v>
      </c>
      <c r="I23">
        <v>6</v>
      </c>
      <c r="J23">
        <v>7</v>
      </c>
      <c r="K23">
        <v>8</v>
      </c>
      <c r="L23">
        <v>9</v>
      </c>
    </row>
    <row r="25" spans="3:12" x14ac:dyDescent="0.2">
      <c r="C25" t="s">
        <v>24</v>
      </c>
      <c r="D25">
        <v>5</v>
      </c>
    </row>
    <row r="26" spans="3:12" x14ac:dyDescent="0.2">
      <c r="C26" t="s">
        <v>25</v>
      </c>
      <c r="D26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5</vt:i4>
      </vt:variant>
    </vt:vector>
  </HeadingPairs>
  <TitlesOfParts>
    <vt:vector size="12" baseType="lpstr">
      <vt:lpstr>ReadMe</vt:lpstr>
      <vt:lpstr>Normal Distribution</vt:lpstr>
      <vt:lpstr>Cumulative Distribution Functio</vt:lpstr>
      <vt:lpstr>Inverse CDF </vt:lpstr>
      <vt:lpstr>Probability Mass Function</vt:lpstr>
      <vt:lpstr>Black Scholes Model</vt:lpstr>
      <vt:lpstr>Sheet5</vt:lpstr>
      <vt:lpstr>K</vt:lpstr>
      <vt:lpstr>r_</vt:lpstr>
      <vt:lpstr>S</vt:lpstr>
      <vt:lpstr>T</vt:lpstr>
      <vt:lpstr>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Hwaizher</dc:creator>
  <cp:lastModifiedBy>Hwaizher</cp:lastModifiedBy>
  <dcterms:created xsi:type="dcterms:W3CDTF">2024-12-16T06:35:18Z</dcterms:created>
  <dcterms:modified xsi:type="dcterms:W3CDTF">2024-12-16T08:13:14Z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2024-12-16T08:12:49Z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26d9f01e-af58-499a-aecf-539bbe9fe6f9</vt:lpwstr>
  </property>
  <property fmtid="{D5CDD505-2E9C-101B-9397-08002B2CF9AE}" pid="7" name="MSIP_Label_defa4170-0d19-0005-0004-bc88714345d2_ActionId">
    <vt:lpwstr>29c99824-2204-49aa-8cfa-ff33b1054508</vt:lpwstr>
  </property>
  <property fmtid="{D5CDD505-2E9C-101B-9397-08002B2CF9AE}" pid="8" name="MSIP_Label_defa4170-0d19-0005-0004-bc88714345d2_ContentBits">
    <vt:lpwstr>0</vt:lpwstr>
  </property>
</Properties>
</file>