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51E56E7-56D5-460F-80F0-0B74E4616C64}" xr6:coauthVersionLast="47" xr6:coauthVersionMax="47" xr10:uidLastSave="{00000000-0000-0000-0000-000000000000}"/>
  <bookViews>
    <workbookView xWindow="-120" yWindow="-120" windowWidth="29040" windowHeight="15840" xr2:uid="{351AA02D-9314-49A6-BCD5-84936BC1DF52}"/>
  </bookViews>
  <sheets>
    <sheet name="Capital Project" sheetId="1" r:id="rId1"/>
    <sheet name="Income Statement" sheetId="2" r:id="rId2"/>
    <sheet name="Sheet4" sheetId="4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5" i="2" l="1"/>
  <c r="N3" i="2"/>
  <c r="N5" i="2" s="1"/>
  <c r="N21" i="2" s="1"/>
  <c r="J15" i="2"/>
  <c r="J4" i="2"/>
  <c r="F4" i="2"/>
  <c r="J3" i="2"/>
  <c r="F3" i="2"/>
  <c r="I19" i="1"/>
  <c r="E19" i="1"/>
  <c r="B19" i="1"/>
  <c r="I18" i="1"/>
  <c r="E18" i="1"/>
  <c r="B18" i="1"/>
  <c r="I16" i="1"/>
  <c r="E16" i="1"/>
  <c r="B16" i="1"/>
  <c r="I15" i="1"/>
  <c r="E15" i="1"/>
  <c r="B15" i="1"/>
  <c r="I13" i="1"/>
  <c r="E13" i="1"/>
  <c r="B13" i="1"/>
  <c r="I12" i="1"/>
  <c r="E12" i="1"/>
  <c r="B12" i="1"/>
  <c r="I9" i="1"/>
  <c r="E9" i="1"/>
  <c r="B9" i="1"/>
  <c r="N13" i="2" l="1"/>
  <c r="J5" i="2"/>
  <c r="J13" i="2" s="1"/>
  <c r="J16" i="2" s="1"/>
  <c r="F5" i="2"/>
  <c r="F21" i="2" s="1"/>
  <c r="J17" i="2" l="1"/>
  <c r="J19" i="2" s="1"/>
  <c r="J25" i="2" s="1"/>
  <c r="J21" i="2"/>
  <c r="N22" i="2"/>
  <c r="N16" i="2"/>
  <c r="N17" i="2" s="1"/>
  <c r="F13" i="2"/>
  <c r="J22" i="2"/>
  <c r="F22" i="2" l="1"/>
  <c r="F19" i="2"/>
  <c r="F25" i="2" s="1"/>
  <c r="F17" i="2"/>
  <c r="N19" i="2"/>
  <c r="J23" i="2"/>
  <c r="N25" i="2" l="1"/>
  <c r="N23" i="2"/>
  <c r="F23" i="2"/>
</calcChain>
</file>

<file path=xl/sharedStrings.xml><?xml version="1.0" encoding="utf-8"?>
<sst xmlns="http://schemas.openxmlformats.org/spreadsheetml/2006/main" count="118" uniqueCount="69">
  <si>
    <t>Scenario 1</t>
  </si>
  <si>
    <t>Scenario 2</t>
  </si>
  <si>
    <t>Scenario 3</t>
  </si>
  <si>
    <t>Capital Investment</t>
  </si>
  <si>
    <t>Project</t>
  </si>
  <si>
    <t>Return on Capital</t>
  </si>
  <si>
    <t>Bank Interest Rate</t>
  </si>
  <si>
    <t>Revenue</t>
  </si>
  <si>
    <t>100% Equity</t>
  </si>
  <si>
    <t>50% Equity</t>
  </si>
  <si>
    <t>50% Debt</t>
  </si>
  <si>
    <t>20% Equity 80% Debt</t>
  </si>
  <si>
    <t>Return</t>
  </si>
  <si>
    <t>Less Interest Rate</t>
  </si>
  <si>
    <t>Profit After Interest</t>
  </si>
  <si>
    <t>Tax Rate 5%</t>
  </si>
  <si>
    <t>Net Income</t>
  </si>
  <si>
    <t>Return on Equity</t>
  </si>
  <si>
    <t>Return on Assets</t>
  </si>
  <si>
    <t>Equity</t>
  </si>
  <si>
    <t>Debt</t>
  </si>
  <si>
    <t>Comment</t>
  </si>
  <si>
    <t>Debt/Leveraging Up Benefits</t>
  </si>
  <si>
    <t>1. Higher RoE</t>
  </si>
  <si>
    <t>2. More Tax Efficient</t>
  </si>
  <si>
    <t>Downside</t>
  </si>
  <si>
    <t>1. Inability to pay</t>
  </si>
  <si>
    <t>Income Statement</t>
  </si>
  <si>
    <t>COGS</t>
  </si>
  <si>
    <t>Gross Profit</t>
  </si>
  <si>
    <t>Operating Expenses</t>
  </si>
  <si>
    <t>G &amp; A</t>
  </si>
  <si>
    <t>R &amp; D</t>
  </si>
  <si>
    <t>Marketing</t>
  </si>
  <si>
    <t>Depreciation &amp; A</t>
  </si>
  <si>
    <t>Operating Profit</t>
  </si>
  <si>
    <t>Interest Expense</t>
  </si>
  <si>
    <t>Profit Before Tax</t>
  </si>
  <si>
    <t xml:space="preserve">Taxes </t>
  </si>
  <si>
    <t>Net Profit</t>
  </si>
  <si>
    <t>Assumptions</t>
  </si>
  <si>
    <t>Price per Unit</t>
  </si>
  <si>
    <t xml:space="preserve">Units Sold </t>
  </si>
  <si>
    <t>Cost Per Unit</t>
  </si>
  <si>
    <t>GP Margin</t>
  </si>
  <si>
    <t>Operating Profit Margin</t>
  </si>
  <si>
    <t>Net Profit Margin</t>
  </si>
  <si>
    <t>Interest Rate</t>
  </si>
  <si>
    <t>Equity Required</t>
  </si>
  <si>
    <t>Taxes Rate</t>
  </si>
  <si>
    <t>Key Observations</t>
  </si>
  <si>
    <t>1. Net Profit Margin Changes Drastically</t>
  </si>
  <si>
    <t>2. Return on Equity Gets boosted up</t>
  </si>
  <si>
    <t>3. But leverage has dangers</t>
  </si>
  <si>
    <t>Bufett's Owner Earnings Formula</t>
  </si>
  <si>
    <t>+</t>
  </si>
  <si>
    <t>Depreciation</t>
  </si>
  <si>
    <t>Amortization</t>
  </si>
  <si>
    <t>Non-Cash expenses</t>
  </si>
  <si>
    <t>Deferred Taxes</t>
  </si>
  <si>
    <t xml:space="preserve">Minus </t>
  </si>
  <si>
    <t>Average of past 5 years Capex</t>
  </si>
  <si>
    <t>Owner Earnings</t>
  </si>
  <si>
    <t>X</t>
  </si>
  <si>
    <t>Remaining Accounting Issues to Explore</t>
  </si>
  <si>
    <t>1. Capital Employed</t>
  </si>
  <si>
    <t>2. Retained Earnings</t>
  </si>
  <si>
    <t>3. Returns on Incremental Capital</t>
  </si>
  <si>
    <t>4. Free Cash Flow Focus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</si>
</sst>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b/>
      <sz val="11"/>
      <color theme="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43" fontId="0" fillId="0" borderId="0" xfId="1" applyFont="1"/>
    <xf numFmtId="164" fontId="0" fillId="0" borderId="0" xfId="1" applyNumberFormat="1" applyFont="1"/>
    <xf numFmtId="164" fontId="3" fillId="0" borderId="0" xfId="1" applyNumberFormat="1" applyFont="1"/>
    <xf numFmtId="9" fontId="0" fillId="0" borderId="0" xfId="2" applyFont="1"/>
    <xf numFmtId="164" fontId="3" fillId="2" borderId="0" xfId="1" applyNumberFormat="1" applyFont="1" applyFill="1"/>
    <xf numFmtId="9" fontId="3" fillId="2" borderId="0" xfId="2" applyFont="1" applyFill="1"/>
    <xf numFmtId="164" fontId="0" fillId="3" borderId="0" xfId="1" applyNumberFormat="1" applyFont="1" applyFill="1"/>
    <xf numFmtId="164" fontId="4" fillId="0" borderId="0" xfId="1" applyNumberFormat="1" applyFont="1"/>
    <xf numFmtId="43" fontId="3" fillId="0" borderId="0" xfId="1" applyFont="1"/>
    <xf numFmtId="43" fontId="3" fillId="2" borderId="0" xfId="1" applyFont="1" applyFill="1"/>
    <xf numFmtId="43" fontId="2" fillId="4" borderId="0" xfId="1" applyFont="1" applyFill="1"/>
    <xf numFmtId="9" fontId="0" fillId="0" borderId="0" xfId="1" applyNumberFormat="1" applyFont="1"/>
    <xf numFmtId="43" fontId="0" fillId="3" borderId="0" xfId="1" applyFont="1" applyFill="1"/>
    <xf numFmtId="10" fontId="0" fillId="3" borderId="0" xfId="2" applyNumberFormat="1" applyFont="1" applyFill="1"/>
    <xf numFmtId="9" fontId="0" fillId="3" borderId="0" xfId="2" applyFont="1" applyFill="1"/>
    <xf numFmtId="43" fontId="3" fillId="3" borderId="0" xfId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BFC0D-3862-4CE1-B9E9-DFB480F88915}">
  <dimension ref="A2:K19"/>
  <sheetViews>
    <sheetView tabSelected="1" zoomScale="145" zoomScaleNormal="145" workbookViewId="0">
      <selection activeCell="B8" sqref="B8:J8"/>
    </sheetView>
  </sheetViews>
  <sheetFormatPr defaultRowHeight="14.25" x14ac:dyDescent="0.2"/>
  <cols>
    <col min="1" max="1" width="19.375" style="3" bestFit="1" customWidth="1"/>
    <col min="2" max="2" width="20" style="3" bestFit="1" customWidth="1"/>
    <col min="3" max="3" width="15.125" style="3" bestFit="1" customWidth="1"/>
    <col min="4" max="4" width="9" style="3"/>
    <col min="5" max="5" width="11.375" style="3" bestFit="1" customWidth="1"/>
    <col min="6" max="6" width="10" style="3" bestFit="1" customWidth="1"/>
    <col min="7" max="8" width="9" style="3"/>
    <col min="9" max="9" width="11.375" style="3" bestFit="1" customWidth="1"/>
    <col min="10" max="10" width="18.75" style="3" bestFit="1" customWidth="1"/>
    <col min="11" max="16384" width="9" style="3"/>
  </cols>
  <sheetData>
    <row r="2" spans="1:11" ht="15" x14ac:dyDescent="0.25">
      <c r="B2" s="4" t="s">
        <v>4</v>
      </c>
    </row>
    <row r="3" spans="1:11" x14ac:dyDescent="0.2">
      <c r="B3" s="3" t="s">
        <v>3</v>
      </c>
      <c r="C3" s="3">
        <v>1000000</v>
      </c>
    </row>
    <row r="4" spans="1:11" x14ac:dyDescent="0.2">
      <c r="B4" s="3" t="s">
        <v>5</v>
      </c>
      <c r="C4" s="5">
        <v>0.1</v>
      </c>
    </row>
    <row r="5" spans="1:11" x14ac:dyDescent="0.2">
      <c r="B5" s="3" t="s">
        <v>6</v>
      </c>
      <c r="C5" s="5">
        <v>0.05</v>
      </c>
    </row>
    <row r="8" spans="1:11" ht="15" x14ac:dyDescent="0.25">
      <c r="A8" s="6"/>
      <c r="B8" s="6" t="s">
        <v>0</v>
      </c>
      <c r="C8" s="6" t="s">
        <v>8</v>
      </c>
      <c r="D8" s="4"/>
      <c r="E8" s="6" t="s">
        <v>1</v>
      </c>
      <c r="F8" s="6" t="s">
        <v>9</v>
      </c>
      <c r="G8" s="6" t="s">
        <v>10</v>
      </c>
      <c r="H8" s="4"/>
      <c r="I8" s="6" t="s">
        <v>2</v>
      </c>
      <c r="J8" s="6" t="s">
        <v>11</v>
      </c>
      <c r="K8" s="3" t="s">
        <v>21</v>
      </c>
    </row>
    <row r="9" spans="1:11" ht="15" x14ac:dyDescent="0.25">
      <c r="A9" s="6" t="s">
        <v>12</v>
      </c>
      <c r="B9" s="3">
        <f>$C$3*$C$4</f>
        <v>100000</v>
      </c>
      <c r="E9" s="3">
        <f>$C$3*$C$4</f>
        <v>100000</v>
      </c>
      <c r="I9" s="3">
        <f>$C$3*$C$4</f>
        <v>100000</v>
      </c>
    </row>
    <row r="10" spans="1:11" ht="15" x14ac:dyDescent="0.25">
      <c r="A10" s="6" t="s">
        <v>19</v>
      </c>
      <c r="B10" s="3">
        <v>1000000</v>
      </c>
      <c r="E10" s="3">
        <v>500000</v>
      </c>
      <c r="I10" s="3">
        <v>200000</v>
      </c>
    </row>
    <row r="11" spans="1:11" ht="15" x14ac:dyDescent="0.25">
      <c r="A11" s="6" t="s">
        <v>20</v>
      </c>
      <c r="B11" s="3">
        <v>0</v>
      </c>
      <c r="E11" s="3">
        <v>500000</v>
      </c>
      <c r="I11" s="3">
        <v>800000</v>
      </c>
    </row>
    <row r="12" spans="1:11" ht="15" x14ac:dyDescent="0.25">
      <c r="A12" s="6" t="s">
        <v>13</v>
      </c>
      <c r="B12" s="3">
        <f>B11*C5</f>
        <v>0</v>
      </c>
      <c r="E12" s="3">
        <f>E11*C5</f>
        <v>25000</v>
      </c>
      <c r="I12" s="3">
        <f>I11*C5</f>
        <v>40000</v>
      </c>
    </row>
    <row r="13" spans="1:11" ht="15" x14ac:dyDescent="0.25">
      <c r="A13" s="6" t="s">
        <v>14</v>
      </c>
      <c r="B13" s="8">
        <f>B9</f>
        <v>100000</v>
      </c>
      <c r="C13" s="8"/>
      <c r="D13" s="8"/>
      <c r="E13" s="8">
        <f>E9-E12</f>
        <v>75000</v>
      </c>
      <c r="F13" s="8"/>
      <c r="G13" s="8"/>
      <c r="H13" s="8"/>
      <c r="I13" s="8">
        <f>I9-I12</f>
        <v>60000</v>
      </c>
      <c r="K13" s="9" t="s">
        <v>22</v>
      </c>
    </row>
    <row r="14" spans="1:11" ht="15" x14ac:dyDescent="0.25">
      <c r="A14" s="6" t="s">
        <v>15</v>
      </c>
      <c r="K14" s="3" t="s">
        <v>23</v>
      </c>
    </row>
    <row r="15" spans="1:11" ht="15" x14ac:dyDescent="0.25">
      <c r="A15" s="7">
        <v>0.05</v>
      </c>
      <c r="B15" s="3">
        <f>B13*A15</f>
        <v>5000</v>
      </c>
      <c r="E15" s="3">
        <f>E13*A15</f>
        <v>3750</v>
      </c>
      <c r="I15" s="3">
        <f>I13*A15</f>
        <v>3000</v>
      </c>
      <c r="K15" s="3" t="s">
        <v>24</v>
      </c>
    </row>
    <row r="16" spans="1:11" ht="15" x14ac:dyDescent="0.25">
      <c r="A16" s="6" t="s">
        <v>16</v>
      </c>
      <c r="B16" s="3">
        <f>B13-B15</f>
        <v>95000</v>
      </c>
      <c r="E16" s="3">
        <f>E13-E15</f>
        <v>71250</v>
      </c>
      <c r="I16" s="3">
        <f>I13-I15</f>
        <v>57000</v>
      </c>
    </row>
    <row r="17" spans="1:11" x14ac:dyDescent="0.2">
      <c r="K17" s="3" t="s">
        <v>25</v>
      </c>
    </row>
    <row r="18" spans="1:11" x14ac:dyDescent="0.2">
      <c r="A18" s="3" t="s">
        <v>17</v>
      </c>
      <c r="B18" s="5">
        <f>B16/B10</f>
        <v>9.5000000000000001E-2</v>
      </c>
      <c r="C18" s="5"/>
      <c r="D18" s="5"/>
      <c r="E18" s="5">
        <f>E16/E10</f>
        <v>0.14249999999999999</v>
      </c>
      <c r="F18" s="5"/>
      <c r="G18" s="5"/>
      <c r="H18" s="5"/>
      <c r="I18" s="5">
        <f>I16/I10</f>
        <v>0.28499999999999998</v>
      </c>
      <c r="K18" s="3" t="s">
        <v>26</v>
      </c>
    </row>
    <row r="19" spans="1:11" x14ac:dyDescent="0.2">
      <c r="A19" s="3" t="s">
        <v>18</v>
      </c>
      <c r="B19" s="5">
        <f>B16/$C$3</f>
        <v>9.5000000000000001E-2</v>
      </c>
      <c r="C19" s="5"/>
      <c r="D19" s="5"/>
      <c r="E19" s="5">
        <f>E16/$C$3</f>
        <v>7.1249999999999994E-2</v>
      </c>
      <c r="F19" s="5"/>
      <c r="G19" s="5"/>
      <c r="H19" s="5"/>
      <c r="I19" s="5">
        <f>I16/$C$3</f>
        <v>5.7000000000000002E-2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1BA08-D314-4B04-90C8-1468C5979F68}">
  <dimension ref="B1:O30"/>
  <sheetViews>
    <sheetView zoomScaleNormal="100" workbookViewId="0">
      <selection activeCell="E34" sqref="E34"/>
    </sheetView>
  </sheetViews>
  <sheetFormatPr defaultRowHeight="14.25" x14ac:dyDescent="0.2"/>
  <cols>
    <col min="1" max="1" width="9" style="2"/>
    <col min="2" max="2" width="15.625" style="2" customWidth="1"/>
    <col min="3" max="3" width="13" style="2" bestFit="1" customWidth="1"/>
    <col min="4" max="4" width="9" style="2"/>
    <col min="5" max="5" width="20.875" style="2" bestFit="1" customWidth="1"/>
    <col min="6" max="6" width="13" style="2" bestFit="1" customWidth="1"/>
    <col min="7" max="7" width="12.5" style="2" customWidth="1"/>
    <col min="8" max="8" width="9" style="2"/>
    <col min="9" max="9" width="21" style="2" bestFit="1" customWidth="1"/>
    <col min="10" max="10" width="13" style="2" bestFit="1" customWidth="1"/>
    <col min="11" max="11" width="11.5" style="2" bestFit="1" customWidth="1"/>
    <col min="12" max="12" width="9" style="2"/>
    <col min="13" max="13" width="21" style="2" bestFit="1" customWidth="1"/>
    <col min="14" max="14" width="21.75" style="2" customWidth="1"/>
    <col min="15" max="15" width="11.5" style="2" bestFit="1" customWidth="1"/>
    <col min="16" max="16384" width="9" style="2"/>
  </cols>
  <sheetData>
    <row r="1" spans="2:15" ht="15" x14ac:dyDescent="0.25">
      <c r="E1" s="10" t="s">
        <v>27</v>
      </c>
    </row>
    <row r="2" spans="2:15" ht="15" x14ac:dyDescent="0.25">
      <c r="B2" s="12" t="s">
        <v>40</v>
      </c>
      <c r="F2" s="11" t="s">
        <v>0</v>
      </c>
      <c r="G2" s="11" t="s">
        <v>8</v>
      </c>
      <c r="H2" s="10"/>
      <c r="I2" s="11" t="s">
        <v>1</v>
      </c>
      <c r="J2" s="11" t="s">
        <v>9</v>
      </c>
      <c r="K2" s="11" t="s">
        <v>10</v>
      </c>
      <c r="L2" s="10"/>
      <c r="M2" s="11" t="s">
        <v>2</v>
      </c>
      <c r="N2" s="11" t="s">
        <v>11</v>
      </c>
    </row>
    <row r="3" spans="2:15" ht="15" x14ac:dyDescent="0.25">
      <c r="B3" s="2" t="s">
        <v>48</v>
      </c>
      <c r="C3" s="2">
        <v>1000000</v>
      </c>
      <c r="E3" s="10" t="s">
        <v>7</v>
      </c>
      <c r="F3" s="2">
        <f>$C$6*$C$7</f>
        <v>4000000</v>
      </c>
      <c r="I3" s="10" t="s">
        <v>7</v>
      </c>
      <c r="J3" s="2">
        <f>$C$6*$C$7</f>
        <v>4000000</v>
      </c>
      <c r="K3" s="2">
        <v>500000</v>
      </c>
      <c r="M3" s="10" t="s">
        <v>7</v>
      </c>
      <c r="N3" s="2">
        <f>$C$6*$C$7</f>
        <v>4000000</v>
      </c>
      <c r="O3" s="2">
        <v>800000</v>
      </c>
    </row>
    <row r="4" spans="2:15" x14ac:dyDescent="0.2">
      <c r="E4" s="2" t="s">
        <v>28</v>
      </c>
      <c r="F4" s="2">
        <f>C7*C8</f>
        <v>1250000</v>
      </c>
      <c r="I4" s="2" t="s">
        <v>28</v>
      </c>
      <c r="J4" s="2">
        <f>C7*C8</f>
        <v>1250000</v>
      </c>
      <c r="M4" s="2" t="s">
        <v>28</v>
      </c>
      <c r="N4" s="2">
        <v>1250000</v>
      </c>
    </row>
    <row r="5" spans="2:15" x14ac:dyDescent="0.2">
      <c r="E5" s="2" t="s">
        <v>29</v>
      </c>
      <c r="F5" s="2">
        <f>F3-F4</f>
        <v>2750000</v>
      </c>
      <c r="I5" s="2" t="s">
        <v>29</v>
      </c>
      <c r="J5" s="2">
        <f>J3-J4</f>
        <v>2750000</v>
      </c>
      <c r="M5" s="2" t="s">
        <v>29</v>
      </c>
      <c r="N5" s="2">
        <f>N3-N4</f>
        <v>2750000</v>
      </c>
    </row>
    <row r="6" spans="2:15" x14ac:dyDescent="0.2">
      <c r="B6" s="2" t="s">
        <v>41</v>
      </c>
      <c r="C6" s="2">
        <v>8</v>
      </c>
    </row>
    <row r="7" spans="2:15" ht="15" x14ac:dyDescent="0.25">
      <c r="B7" s="2" t="s">
        <v>42</v>
      </c>
      <c r="C7" s="2">
        <v>500000</v>
      </c>
      <c r="E7" s="10" t="s">
        <v>30</v>
      </c>
      <c r="I7" s="10" t="s">
        <v>30</v>
      </c>
      <c r="M7" s="10" t="s">
        <v>30</v>
      </c>
    </row>
    <row r="8" spans="2:15" x14ac:dyDescent="0.2">
      <c r="B8" s="2" t="s">
        <v>43</v>
      </c>
      <c r="C8" s="2">
        <v>2.5</v>
      </c>
      <c r="E8" s="2" t="s">
        <v>31</v>
      </c>
      <c r="F8" s="2">
        <v>500000</v>
      </c>
      <c r="I8" s="2" t="s">
        <v>31</v>
      </c>
      <c r="J8" s="2">
        <v>500000</v>
      </c>
      <c r="M8" s="2" t="s">
        <v>31</v>
      </c>
      <c r="N8" s="2">
        <v>500000</v>
      </c>
    </row>
    <row r="9" spans="2:15" x14ac:dyDescent="0.2">
      <c r="E9" s="2" t="s">
        <v>32</v>
      </c>
      <c r="F9" s="2">
        <v>500000</v>
      </c>
      <c r="I9" s="2" t="s">
        <v>32</v>
      </c>
      <c r="J9" s="2">
        <v>500000</v>
      </c>
      <c r="M9" s="2" t="s">
        <v>32</v>
      </c>
      <c r="N9" s="2">
        <v>500000</v>
      </c>
    </row>
    <row r="10" spans="2:15" x14ac:dyDescent="0.2">
      <c r="E10" s="2" t="s">
        <v>33</v>
      </c>
      <c r="F10" s="2">
        <v>500000</v>
      </c>
      <c r="I10" s="2" t="s">
        <v>33</v>
      </c>
      <c r="J10" s="2">
        <v>500000</v>
      </c>
      <c r="M10" s="2" t="s">
        <v>33</v>
      </c>
      <c r="N10" s="2">
        <v>500000</v>
      </c>
    </row>
    <row r="11" spans="2:15" x14ac:dyDescent="0.2">
      <c r="B11" s="2" t="s">
        <v>31</v>
      </c>
      <c r="C11" s="2">
        <v>500000</v>
      </c>
      <c r="E11" s="2" t="s">
        <v>34</v>
      </c>
      <c r="F11" s="2">
        <v>500000</v>
      </c>
      <c r="I11" s="2" t="s">
        <v>34</v>
      </c>
      <c r="J11" s="2">
        <v>500000</v>
      </c>
      <c r="M11" s="2" t="s">
        <v>34</v>
      </c>
      <c r="N11" s="2">
        <v>500000</v>
      </c>
    </row>
    <row r="12" spans="2:15" x14ac:dyDescent="0.2">
      <c r="B12" s="2" t="s">
        <v>32</v>
      </c>
      <c r="C12" s="2">
        <v>500000</v>
      </c>
    </row>
    <row r="13" spans="2:15" ht="15" x14ac:dyDescent="0.25">
      <c r="B13" s="2" t="s">
        <v>33</v>
      </c>
      <c r="C13" s="2">
        <v>500000</v>
      </c>
      <c r="E13" s="2" t="s">
        <v>35</v>
      </c>
      <c r="F13" s="10">
        <f>F5 - SUM(F8:F11)</f>
        <v>750000</v>
      </c>
      <c r="I13" s="2" t="s">
        <v>35</v>
      </c>
      <c r="J13" s="10">
        <f>J5 - SUM(J8:J11)</f>
        <v>750000</v>
      </c>
      <c r="M13" s="2" t="s">
        <v>35</v>
      </c>
      <c r="N13" s="10">
        <f>N5 - SUM(N8:N11)</f>
        <v>750000</v>
      </c>
    </row>
    <row r="14" spans="2:15" x14ac:dyDescent="0.2">
      <c r="B14" s="2" t="s">
        <v>34</v>
      </c>
      <c r="C14" s="2">
        <v>500000</v>
      </c>
    </row>
    <row r="15" spans="2:15" x14ac:dyDescent="0.2">
      <c r="B15" s="2" t="s">
        <v>47</v>
      </c>
      <c r="C15" s="13">
        <v>0.05</v>
      </c>
      <c r="E15" s="2" t="s">
        <v>36</v>
      </c>
      <c r="F15" s="2">
        <v>0</v>
      </c>
      <c r="I15" s="2" t="s">
        <v>36</v>
      </c>
      <c r="J15" s="2">
        <f>K3*C15</f>
        <v>25000</v>
      </c>
      <c r="M15" s="2" t="s">
        <v>36</v>
      </c>
      <c r="N15" s="2">
        <f>O3*0.05</f>
        <v>40000</v>
      </c>
    </row>
    <row r="16" spans="2:15" x14ac:dyDescent="0.2">
      <c r="E16" s="2" t="s">
        <v>37</v>
      </c>
      <c r="I16" s="2" t="s">
        <v>37</v>
      </c>
      <c r="J16" s="2">
        <f>J13-J15</f>
        <v>725000</v>
      </c>
      <c r="M16" s="2" t="s">
        <v>37</v>
      </c>
      <c r="N16" s="2">
        <f>N13-N15</f>
        <v>710000</v>
      </c>
    </row>
    <row r="17" spans="2:14" x14ac:dyDescent="0.2">
      <c r="B17" s="2" t="s">
        <v>49</v>
      </c>
      <c r="C17" s="13">
        <v>0.1</v>
      </c>
      <c r="E17" s="2" t="s">
        <v>38</v>
      </c>
      <c r="F17" s="2">
        <f>F13*C17</f>
        <v>75000</v>
      </c>
      <c r="I17" s="2" t="s">
        <v>38</v>
      </c>
      <c r="J17" s="2">
        <f>J16*C17</f>
        <v>72500</v>
      </c>
      <c r="M17" s="2" t="s">
        <v>38</v>
      </c>
      <c r="N17" s="2">
        <f>N16*0.1</f>
        <v>71000</v>
      </c>
    </row>
    <row r="19" spans="2:14" ht="15" x14ac:dyDescent="0.25">
      <c r="E19" s="2" t="s">
        <v>39</v>
      </c>
      <c r="F19" s="10">
        <f>F13-F17</f>
        <v>675000</v>
      </c>
      <c r="I19" s="2" t="s">
        <v>39</v>
      </c>
      <c r="J19" s="10">
        <f>J16-J17</f>
        <v>652500</v>
      </c>
      <c r="M19" s="2" t="s">
        <v>39</v>
      </c>
      <c r="N19" s="10">
        <f>N16-N17</f>
        <v>639000</v>
      </c>
    </row>
    <row r="21" spans="2:14" x14ac:dyDescent="0.2">
      <c r="E21" s="2" t="s">
        <v>44</v>
      </c>
      <c r="F21" s="5">
        <f>F5/F3</f>
        <v>0.6875</v>
      </c>
      <c r="G21" s="5"/>
      <c r="H21" s="5"/>
      <c r="I21" s="2" t="s">
        <v>44</v>
      </c>
      <c r="J21" s="5">
        <f>J5/J3</f>
        <v>0.6875</v>
      </c>
      <c r="K21" s="5"/>
      <c r="L21" s="5"/>
      <c r="M21" s="2" t="s">
        <v>44</v>
      </c>
      <c r="N21" s="5">
        <f>N5/N3</f>
        <v>0.6875</v>
      </c>
    </row>
    <row r="22" spans="2:14" x14ac:dyDescent="0.2">
      <c r="E22" s="2" t="s">
        <v>45</v>
      </c>
      <c r="F22" s="5">
        <f>F13/F3</f>
        <v>0.1875</v>
      </c>
      <c r="G22" s="5"/>
      <c r="H22" s="5"/>
      <c r="I22" s="2" t="s">
        <v>45</v>
      </c>
      <c r="J22" s="5">
        <f>J13/J3</f>
        <v>0.1875</v>
      </c>
      <c r="K22" s="5"/>
      <c r="L22" s="5"/>
      <c r="M22" s="2" t="s">
        <v>45</v>
      </c>
      <c r="N22" s="5">
        <f>N13/N3</f>
        <v>0.1875</v>
      </c>
    </row>
    <row r="23" spans="2:14" x14ac:dyDescent="0.2">
      <c r="E23" s="14" t="s">
        <v>46</v>
      </c>
      <c r="F23" s="15">
        <f>F19/F3</f>
        <v>0.16875000000000001</v>
      </c>
      <c r="G23" s="16"/>
      <c r="H23" s="16"/>
      <c r="I23" s="14" t="s">
        <v>46</v>
      </c>
      <c r="J23" s="15">
        <f>J19/J3</f>
        <v>0.16312499999999999</v>
      </c>
      <c r="K23" s="16"/>
      <c r="L23" s="16"/>
      <c r="M23" s="14" t="s">
        <v>46</v>
      </c>
      <c r="N23" s="15">
        <f>N19/N3</f>
        <v>0.15975</v>
      </c>
    </row>
    <row r="24" spans="2:14" x14ac:dyDescent="0.2">
      <c r="F24" s="5"/>
      <c r="G24" s="5"/>
      <c r="H24" s="5"/>
      <c r="J24" s="5"/>
      <c r="K24" s="5"/>
      <c r="L24" s="5"/>
      <c r="N24" s="5"/>
    </row>
    <row r="25" spans="2:14" x14ac:dyDescent="0.2">
      <c r="E25" s="2" t="s">
        <v>17</v>
      </c>
      <c r="F25" s="5">
        <f>F19/C3</f>
        <v>0.67500000000000004</v>
      </c>
      <c r="G25" s="5"/>
      <c r="H25" s="5"/>
      <c r="I25" s="2" t="s">
        <v>17</v>
      </c>
      <c r="J25" s="5">
        <f>J19/500000</f>
        <v>1.3049999999999999</v>
      </c>
      <c r="K25" s="5"/>
      <c r="L25" s="5"/>
      <c r="M25" s="2" t="s">
        <v>17</v>
      </c>
      <c r="N25" s="5">
        <f>N19/500000</f>
        <v>1.278</v>
      </c>
    </row>
    <row r="27" spans="2:14" ht="15" x14ac:dyDescent="0.25">
      <c r="E27" s="17" t="s">
        <v>50</v>
      </c>
    </row>
    <row r="28" spans="2:14" x14ac:dyDescent="0.2">
      <c r="E28" s="2" t="s">
        <v>51</v>
      </c>
    </row>
    <row r="29" spans="2:14" x14ac:dyDescent="0.2">
      <c r="E29" s="2" t="s">
        <v>52</v>
      </c>
    </row>
    <row r="30" spans="2:14" x14ac:dyDescent="0.2">
      <c r="E30" s="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E86CA-AE4C-4BC5-B122-DC929E99E897}">
  <dimension ref="B2:C6"/>
  <sheetViews>
    <sheetView zoomScale="130" zoomScaleNormal="130" workbookViewId="0">
      <selection activeCell="D10" sqref="D10"/>
    </sheetView>
  </sheetViews>
  <sheetFormatPr defaultRowHeight="14.25" x14ac:dyDescent="0.2"/>
  <sheetData>
    <row r="2" spans="2:3" ht="15" x14ac:dyDescent="0.25">
      <c r="B2" s="1" t="s">
        <v>64</v>
      </c>
      <c r="C2" s="1"/>
    </row>
    <row r="3" spans="2:3" x14ac:dyDescent="0.2">
      <c r="B3" t="s">
        <v>65</v>
      </c>
    </row>
    <row r="4" spans="2:3" x14ac:dyDescent="0.2">
      <c r="B4" t="s">
        <v>66</v>
      </c>
    </row>
    <row r="5" spans="2:3" x14ac:dyDescent="0.2">
      <c r="B5" t="s">
        <v>67</v>
      </c>
    </row>
    <row r="6" spans="2:3" x14ac:dyDescent="0.2">
      <c r="B6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984E4-0471-4B26-B9D5-98BB8FE53A98}">
  <dimension ref="A3:B12"/>
  <sheetViews>
    <sheetView topLeftCell="A19" zoomScale="145" zoomScaleNormal="145" workbookViewId="0">
      <selection activeCell="B17" sqref="B17"/>
    </sheetView>
  </sheetViews>
  <sheetFormatPr defaultRowHeight="14.25" x14ac:dyDescent="0.2"/>
  <cols>
    <col min="1" max="1" width="14.25" bestFit="1" customWidth="1"/>
  </cols>
  <sheetData>
    <row r="3" spans="1:2" x14ac:dyDescent="0.2">
      <c r="B3" t="s">
        <v>54</v>
      </c>
    </row>
    <row r="5" spans="1:2" x14ac:dyDescent="0.2">
      <c r="B5" t="s">
        <v>16</v>
      </c>
    </row>
    <row r="6" spans="1:2" x14ac:dyDescent="0.2">
      <c r="A6" t="s">
        <v>55</v>
      </c>
      <c r="B6" t="s">
        <v>56</v>
      </c>
    </row>
    <row r="7" spans="1:2" x14ac:dyDescent="0.2">
      <c r="A7" t="s">
        <v>55</v>
      </c>
      <c r="B7" t="s">
        <v>57</v>
      </c>
    </row>
    <row r="8" spans="1:2" x14ac:dyDescent="0.2">
      <c r="A8" t="s">
        <v>55</v>
      </c>
      <c r="B8" t="s">
        <v>58</v>
      </c>
    </row>
    <row r="9" spans="1:2" x14ac:dyDescent="0.2">
      <c r="B9" t="s">
        <v>59</v>
      </c>
    </row>
    <row r="10" spans="1:2" x14ac:dyDescent="0.2">
      <c r="A10" t="s">
        <v>60</v>
      </c>
      <c r="B10" t="s">
        <v>61</v>
      </c>
    </row>
    <row r="12" spans="1:2" x14ac:dyDescent="0.2">
      <c r="A12" t="s">
        <v>62</v>
      </c>
      <c r="B1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Capital Project</vt:lpstr>
      <vt:lpstr>Income Statement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Hwaizher</dc:creator>
  <cp:lastModifiedBy>Hwaizher</cp:lastModifiedBy>
  <dcterms:created xsi:type="dcterms:W3CDTF">2024-10-21T14:05:31Z</dcterms:created>
  <dcterms:modified xsi:type="dcterms:W3CDTF">2024-11-04T13:07:10Z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2024-10-21T14:14:45Z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26d9f01e-af58-499a-aecf-539bbe9fe6f9</vt:lpwstr>
  </property>
  <property fmtid="{D5CDD505-2E9C-101B-9397-08002B2CF9AE}" pid="7" name="MSIP_Label_defa4170-0d19-0005-0004-bc88714345d2_ActionId">
    <vt:lpwstr>b589b6ee-c40e-49dc-b0bf-868b630bb2d5</vt:lpwstr>
  </property>
  <property fmtid="{D5CDD505-2E9C-101B-9397-08002B2CF9AE}" pid="8" name="MSIP_Label_defa4170-0d19-0005-0004-bc88714345d2_ContentBits">
    <vt:lpwstr>0</vt:lpwstr>
  </property>
</Properties>
</file>