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D8E6E99-12EF-4986-8FAC-6EFF98AE9D64}" xr6:coauthVersionLast="47" xr6:coauthVersionMax="47" xr10:uidLastSave="{00000000-0000-0000-0000-000000000000}"/>
  <bookViews>
    <workbookView xWindow="-120" yWindow="-120" windowWidth="29040" windowHeight="15840" xr2:uid="{50A4D78F-74FF-4200-B268-FC8AEE629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1" i="1"/>
  <c r="C29" i="1"/>
  <c r="O3" i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N3" i="1"/>
  <c r="AK20" i="1"/>
  <c r="C24" i="1"/>
  <c r="D24" i="1"/>
  <c r="E24" i="1"/>
  <c r="F24" i="1"/>
  <c r="G24" i="1"/>
  <c r="H24" i="1"/>
  <c r="M3" i="1"/>
  <c r="C13" i="1"/>
  <c r="C5" i="1"/>
  <c r="D13" i="1"/>
  <c r="D5" i="1"/>
  <c r="E13" i="1"/>
  <c r="E5" i="1"/>
  <c r="F13" i="1"/>
  <c r="F5" i="1"/>
  <c r="G13" i="1"/>
  <c r="G5" i="1"/>
  <c r="G22" i="1" s="1"/>
  <c r="H5" i="1"/>
  <c r="H13" i="1"/>
  <c r="I24" i="1"/>
  <c r="I13" i="1"/>
  <c r="I5" i="1"/>
  <c r="J24" i="1"/>
  <c r="J13" i="1"/>
  <c r="J5" i="1"/>
  <c r="J22" i="1" s="1"/>
  <c r="H29" i="1"/>
  <c r="H31" i="1"/>
  <c r="K24" i="1"/>
  <c r="L24" i="1"/>
  <c r="K22" i="1"/>
  <c r="K13" i="1"/>
  <c r="K5" i="1"/>
  <c r="L13" i="1"/>
  <c r="L5" i="1"/>
  <c r="L22" i="1" s="1"/>
  <c r="O20" i="1" l="1"/>
  <c r="N20" i="1"/>
  <c r="C15" i="1"/>
  <c r="C18" i="1" s="1"/>
  <c r="C20" i="1" s="1"/>
  <c r="C25" i="1" s="1"/>
  <c r="D15" i="1"/>
  <c r="D18" i="1" s="1"/>
  <c r="D20" i="1" s="1"/>
  <c r="D25" i="1" s="1"/>
  <c r="E18" i="1"/>
  <c r="E20" i="1" s="1"/>
  <c r="E25" i="1" s="1"/>
  <c r="F15" i="1"/>
  <c r="F18" i="1" s="1"/>
  <c r="F20" i="1" s="1"/>
  <c r="F25" i="1" s="1"/>
  <c r="G15" i="1"/>
  <c r="G18" i="1" s="1"/>
  <c r="G20" i="1" s="1"/>
  <c r="G25" i="1" s="1"/>
  <c r="C22" i="1"/>
  <c r="D22" i="1"/>
  <c r="E22" i="1"/>
  <c r="F22" i="1"/>
  <c r="H32" i="1"/>
  <c r="L15" i="1"/>
  <c r="L18" i="1" s="1"/>
  <c r="L20" i="1" s="1"/>
  <c r="J15" i="1"/>
  <c r="J18" i="1" s="1"/>
  <c r="J20" i="1" s="1"/>
  <c r="J23" i="1" s="1"/>
  <c r="H15" i="1"/>
  <c r="H18" i="1" s="1"/>
  <c r="H20" i="1" s="1"/>
  <c r="H23" i="1" s="1"/>
  <c r="H22" i="1"/>
  <c r="I15" i="1"/>
  <c r="I18" i="1" s="1"/>
  <c r="I20" i="1" s="1"/>
  <c r="I22" i="1"/>
  <c r="K15" i="1"/>
  <c r="K18" i="1" s="1"/>
  <c r="K20" i="1" s="1"/>
  <c r="K23" i="1" s="1"/>
  <c r="P20" i="1" l="1"/>
  <c r="C23" i="1"/>
  <c r="D23" i="1"/>
  <c r="E23" i="1"/>
  <c r="F23" i="1"/>
  <c r="G23" i="1"/>
  <c r="K25" i="1"/>
  <c r="I25" i="1"/>
  <c r="L25" i="1"/>
  <c r="L23" i="1"/>
  <c r="H25" i="1"/>
  <c r="J25" i="1"/>
  <c r="I23" i="1"/>
  <c r="Q20" i="1" l="1"/>
  <c r="R20" i="1" l="1"/>
  <c r="S20" i="1" l="1"/>
  <c r="T20" i="1" l="1"/>
  <c r="U20" i="1" l="1"/>
  <c r="V20" i="1" l="1"/>
  <c r="W20" i="1" l="1"/>
  <c r="X20" i="1" l="1"/>
  <c r="Y20" i="1" l="1"/>
  <c r="N31" i="1" s="1"/>
</calcChain>
</file>

<file path=xl/sharedStrings.xml><?xml version="1.0" encoding="utf-8"?>
<sst xmlns="http://schemas.openxmlformats.org/spreadsheetml/2006/main" count="30" uniqueCount="29">
  <si>
    <t>Year</t>
  </si>
  <si>
    <t>Revenue</t>
  </si>
  <si>
    <t>Cost of Sales</t>
  </si>
  <si>
    <t>GP</t>
  </si>
  <si>
    <t>Other Income</t>
  </si>
  <si>
    <t>Expenses</t>
  </si>
  <si>
    <t>Distribution</t>
  </si>
  <si>
    <t>Admin</t>
  </si>
  <si>
    <t>Other operating</t>
  </si>
  <si>
    <t>Total Expenses</t>
  </si>
  <si>
    <t>Operating Profit</t>
  </si>
  <si>
    <t>Finance Costs</t>
  </si>
  <si>
    <t>Profit before tax</t>
  </si>
  <si>
    <t>Tax</t>
  </si>
  <si>
    <t>Net Profit</t>
  </si>
  <si>
    <t>Gross Profit Margin</t>
  </si>
  <si>
    <t>Net Profit Margin</t>
  </si>
  <si>
    <t>Revenue y/y</t>
  </si>
  <si>
    <t>NP y/y</t>
  </si>
  <si>
    <t>Share Price</t>
  </si>
  <si>
    <t>Outstanding</t>
  </si>
  <si>
    <t>Market Cap</t>
  </si>
  <si>
    <t>Cash</t>
  </si>
  <si>
    <t>Debt</t>
  </si>
  <si>
    <t>EV</t>
  </si>
  <si>
    <t>Projections</t>
  </si>
  <si>
    <t>What is the market implying?</t>
  </si>
  <si>
    <t>NPV of Cash Flows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</si>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</sst>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3" fillId="2" borderId="0" xfId="0" applyFont="1" applyFill="1"/>
    <xf numFmtId="37" fontId="0" fillId="0" borderId="0" xfId="0" applyNumberFormat="1"/>
    <xf numFmtId="166" fontId="3" fillId="0" borderId="0" xfId="0" applyNumberFormat="1" applyFont="1"/>
    <xf numFmtId="9" fontId="0" fillId="0" borderId="0" xfId="0" applyNumberFormat="1"/>
    <xf numFmtId="0" fontId="2" fillId="3" borderId="0" xfId="0" applyFont="1" applyFill="1"/>
    <xf numFmtId="166" fontId="2" fillId="3" borderId="0" xfId="0" applyNumberFormat="1" applyFont="1" applyFill="1"/>
    <xf numFmtId="0" fontId="0" fillId="0" borderId="1" xfId="0" applyBorder="1"/>
    <xf numFmtId="0" fontId="3" fillId="2" borderId="1" xfId="0" applyFont="1" applyFill="1" applyBorder="1"/>
    <xf numFmtId="166" fontId="0" fillId="0" borderId="1" xfId="0" applyNumberFormat="1" applyBorder="1"/>
    <xf numFmtId="166" fontId="2" fillId="3" borderId="1" xfId="0" applyNumberFormat="1" applyFont="1" applyFill="1" applyBorder="1"/>
    <xf numFmtId="166" fontId="3" fillId="0" borderId="1" xfId="0" applyNumberFormat="1" applyFont="1" applyBorder="1"/>
    <xf numFmtId="9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1CA7-6019-4B6C-8349-10E588E1A74F}">
  <dimension ref="B1:AK32"/>
  <sheetViews>
    <sheetView tabSelected="1" zoomScale="85" zoomScaleNormal="85" workbookViewId="0">
      <selection activeCell="E32" sqref="E32"/>
    </sheetView>
  </sheetViews>
  <sheetFormatPr defaultRowHeight="14.25" x14ac:dyDescent="0.2"/>
  <cols>
    <col min="2" max="7" width="17" customWidth="1"/>
    <col min="8" max="8" width="19.5" customWidth="1"/>
    <col min="9" max="9" width="16.375" customWidth="1"/>
    <col min="10" max="10" width="14" customWidth="1"/>
    <col min="11" max="11" width="14.75" bestFit="1" customWidth="1"/>
    <col min="12" max="12" width="15.375" bestFit="1" customWidth="1"/>
    <col min="13" max="13" width="17.75" style="10" customWidth="1"/>
    <col min="14" max="14" width="12.5" customWidth="1"/>
    <col min="15" max="15" width="11.25" customWidth="1"/>
    <col min="16" max="16" width="13.375" customWidth="1"/>
    <col min="17" max="18" width="12.125" customWidth="1"/>
    <col min="19" max="21" width="11.125" bestFit="1" customWidth="1"/>
    <col min="22" max="26" width="11.25" bestFit="1" customWidth="1"/>
  </cols>
  <sheetData>
    <row r="1" spans="2:37" x14ac:dyDescent="0.2">
      <c r="M1" s="10" t="s">
        <v>25</v>
      </c>
    </row>
    <row r="2" spans="2:37" ht="15" x14ac:dyDescent="0.25">
      <c r="B2" s="4" t="s">
        <v>0</v>
      </c>
      <c r="C2" s="4">
        <v>2015</v>
      </c>
      <c r="D2" s="4">
        <v>2016</v>
      </c>
      <c r="E2" s="4">
        <v>2017</v>
      </c>
      <c r="F2" s="4">
        <v>2018</v>
      </c>
      <c r="G2" s="4">
        <v>2019</v>
      </c>
      <c r="H2" s="4">
        <v>2020</v>
      </c>
      <c r="I2" s="4">
        <v>2021</v>
      </c>
      <c r="J2" s="4">
        <v>2022</v>
      </c>
      <c r="K2" s="4">
        <v>2023</v>
      </c>
      <c r="L2" s="4">
        <v>2024</v>
      </c>
      <c r="M2" s="11">
        <v>2025</v>
      </c>
      <c r="N2" s="4">
        <v>2026</v>
      </c>
      <c r="O2" s="4">
        <v>2027</v>
      </c>
      <c r="P2">
        <v>2028</v>
      </c>
      <c r="Q2">
        <v>2029</v>
      </c>
      <c r="R2">
        <v>2030</v>
      </c>
      <c r="S2">
        <v>2031</v>
      </c>
      <c r="T2">
        <v>2032</v>
      </c>
      <c r="U2">
        <v>2033</v>
      </c>
      <c r="V2">
        <v>2034</v>
      </c>
      <c r="W2">
        <v>2035</v>
      </c>
      <c r="X2">
        <v>2036</v>
      </c>
      <c r="Y2">
        <v>2037</v>
      </c>
      <c r="Z2">
        <v>2038</v>
      </c>
      <c r="AA2">
        <v>2039</v>
      </c>
      <c r="AB2">
        <v>2040</v>
      </c>
      <c r="AC2">
        <v>2041</v>
      </c>
      <c r="AD2">
        <v>2042</v>
      </c>
      <c r="AE2">
        <v>2043</v>
      </c>
      <c r="AF2">
        <v>2044</v>
      </c>
      <c r="AG2">
        <v>2045</v>
      </c>
      <c r="AH2">
        <v>2046</v>
      </c>
      <c r="AI2">
        <v>2047</v>
      </c>
      <c r="AJ2">
        <v>2048</v>
      </c>
      <c r="AK2">
        <v>2049</v>
      </c>
    </row>
    <row r="3" spans="2:37" x14ac:dyDescent="0.2">
      <c r="B3" t="s">
        <v>1</v>
      </c>
      <c r="C3" s="2">
        <v>1145960</v>
      </c>
      <c r="D3" s="2">
        <v>1498336</v>
      </c>
      <c r="E3" s="2">
        <v>1821873</v>
      </c>
      <c r="F3" s="2">
        <v>2405638</v>
      </c>
      <c r="G3" s="2">
        <v>2827218</v>
      </c>
      <c r="H3" s="2">
        <v>2924313</v>
      </c>
      <c r="I3" s="2">
        <v>6703485</v>
      </c>
      <c r="J3" s="2">
        <v>7888286</v>
      </c>
      <c r="K3" s="2">
        <v>2409618</v>
      </c>
      <c r="L3" s="2">
        <v>1838110</v>
      </c>
      <c r="M3" s="12">
        <f>M20/M23</f>
        <v>1230769.2307692308</v>
      </c>
      <c r="N3" s="2">
        <f>M3*1.03</f>
        <v>1267692.3076923077</v>
      </c>
      <c r="O3" s="2">
        <f t="shared" ref="O3:AB3" si="0">N3*1.03</f>
        <v>1305723.076923077</v>
      </c>
      <c r="P3" s="2">
        <f t="shared" si="0"/>
        <v>1344894.7692307692</v>
      </c>
      <c r="Q3" s="2">
        <f t="shared" si="0"/>
        <v>1385241.6123076924</v>
      </c>
      <c r="R3" s="2">
        <f t="shared" si="0"/>
        <v>1426798.8606769233</v>
      </c>
      <c r="S3" s="2">
        <f t="shared" si="0"/>
        <v>1469602.8264972311</v>
      </c>
      <c r="T3" s="2">
        <f t="shared" si="0"/>
        <v>1513690.9112921481</v>
      </c>
      <c r="U3" s="2">
        <f t="shared" si="0"/>
        <v>1559101.6386309126</v>
      </c>
      <c r="V3" s="2">
        <f t="shared" si="0"/>
        <v>1605874.6877898402</v>
      </c>
      <c r="W3" s="2">
        <f t="shared" si="0"/>
        <v>1654050.9284235353</v>
      </c>
      <c r="X3" s="2">
        <f t="shared" si="0"/>
        <v>1703672.4562762415</v>
      </c>
      <c r="Y3" s="2">
        <f t="shared" si="0"/>
        <v>1754782.6299645288</v>
      </c>
      <c r="Z3" s="2">
        <f t="shared" si="0"/>
        <v>1807426.1088634648</v>
      </c>
      <c r="AA3" s="2">
        <f t="shared" si="0"/>
        <v>1861648.8921293688</v>
      </c>
      <c r="AB3" s="2">
        <f t="shared" si="0"/>
        <v>1917498.3588932499</v>
      </c>
    </row>
    <row r="4" spans="2:37" x14ac:dyDescent="0.2">
      <c r="B4" t="s">
        <v>2</v>
      </c>
      <c r="C4" s="2">
        <v>-804559</v>
      </c>
      <c r="D4" s="2">
        <v>-1096644</v>
      </c>
      <c r="E4" s="2">
        <v>-1331301</v>
      </c>
      <c r="F4" s="2">
        <v>-1790876</v>
      </c>
      <c r="G4" s="2">
        <v>-2119015</v>
      </c>
      <c r="H4" s="2">
        <v>-2182777</v>
      </c>
      <c r="I4" s="2">
        <v>-2605493</v>
      </c>
      <c r="J4" s="2">
        <v>-3093143</v>
      </c>
      <c r="K4" s="2">
        <v>-2090736</v>
      </c>
      <c r="L4" s="2">
        <v>-1682443</v>
      </c>
      <c r="M4" s="12"/>
      <c r="N4" s="2"/>
      <c r="O4" s="2"/>
      <c r="P4" s="2"/>
      <c r="Q4" s="2"/>
      <c r="R4" s="2"/>
      <c r="S4" s="2"/>
      <c r="T4" s="2"/>
      <c r="U4" s="2"/>
      <c r="V4" s="2"/>
    </row>
    <row r="5" spans="2:37" x14ac:dyDescent="0.2">
      <c r="B5" t="s">
        <v>3</v>
      </c>
      <c r="C5" s="2">
        <f>C3+C4</f>
        <v>341401</v>
      </c>
      <c r="D5" s="2">
        <f>D3+D4</f>
        <v>401692</v>
      </c>
      <c r="E5" s="2">
        <f>E3+E4</f>
        <v>490572</v>
      </c>
      <c r="F5" s="2">
        <f>F3+F4</f>
        <v>614762</v>
      </c>
      <c r="G5" s="2">
        <f>G3+G4</f>
        <v>708203</v>
      </c>
      <c r="H5" s="2">
        <f>H3+H4</f>
        <v>741536</v>
      </c>
      <c r="I5" s="2">
        <f>I3+I4</f>
        <v>4097992</v>
      </c>
      <c r="J5" s="2">
        <f>J3+J4</f>
        <v>4795143</v>
      </c>
      <c r="K5" s="2">
        <f>K3+K4</f>
        <v>318882</v>
      </c>
      <c r="L5" s="2">
        <f>L3+L4</f>
        <v>155667</v>
      </c>
      <c r="M5" s="12"/>
      <c r="N5" s="2"/>
      <c r="O5" s="2"/>
      <c r="P5" s="2"/>
      <c r="Q5" s="2"/>
      <c r="R5" s="2"/>
      <c r="S5" s="2"/>
      <c r="T5" s="2"/>
      <c r="U5" s="2"/>
      <c r="V5" s="2"/>
    </row>
    <row r="6" spans="2:37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12"/>
      <c r="N6" s="2"/>
      <c r="O6" s="2"/>
      <c r="P6" s="2"/>
      <c r="Q6" s="2"/>
      <c r="R6" s="2"/>
      <c r="S6" s="2"/>
      <c r="T6" s="2"/>
      <c r="U6" s="2"/>
      <c r="V6" s="2"/>
    </row>
    <row r="7" spans="2:37" x14ac:dyDescent="0.2">
      <c r="B7" t="s">
        <v>4</v>
      </c>
      <c r="C7" s="2">
        <v>16692</v>
      </c>
      <c r="D7" s="2">
        <v>32917</v>
      </c>
      <c r="E7" s="2">
        <v>13848</v>
      </c>
      <c r="F7" s="2">
        <v>62963</v>
      </c>
      <c r="G7" s="2">
        <v>13654</v>
      </c>
      <c r="H7" s="2">
        <v>12034</v>
      </c>
      <c r="I7" s="2">
        <v>53348</v>
      </c>
      <c r="J7" s="2">
        <v>95271</v>
      </c>
      <c r="K7" s="2">
        <v>61820</v>
      </c>
      <c r="L7" s="2">
        <v>105031</v>
      </c>
      <c r="M7" s="12"/>
      <c r="N7" s="2"/>
      <c r="O7" s="2"/>
      <c r="P7" s="2"/>
      <c r="Q7" s="2"/>
      <c r="R7" s="2"/>
      <c r="S7" s="2"/>
      <c r="T7" s="2"/>
      <c r="U7" s="2"/>
      <c r="V7" s="2"/>
    </row>
    <row r="8" spans="2:37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12"/>
      <c r="N8" s="2"/>
      <c r="O8" s="2"/>
      <c r="P8" s="2"/>
      <c r="Q8" s="2"/>
      <c r="R8" s="2"/>
      <c r="S8" s="2"/>
      <c r="T8" s="2"/>
      <c r="U8" s="2"/>
      <c r="V8" s="2"/>
    </row>
    <row r="9" spans="2:37" ht="15" x14ac:dyDescent="0.25"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12"/>
      <c r="N9" s="2"/>
      <c r="O9" s="2"/>
      <c r="P9" s="2"/>
      <c r="Q9" s="2"/>
      <c r="R9" s="2"/>
      <c r="S9" s="2"/>
      <c r="T9" s="2"/>
      <c r="U9" s="2"/>
      <c r="V9" s="2"/>
    </row>
    <row r="10" spans="2:37" x14ac:dyDescent="0.2">
      <c r="B10" t="s">
        <v>6</v>
      </c>
      <c r="C10" s="2">
        <v>-13399</v>
      </c>
      <c r="D10" s="2">
        <v>-18228</v>
      </c>
      <c r="E10" s="2">
        <v>-21152</v>
      </c>
      <c r="F10" s="2">
        <v>-26952</v>
      </c>
      <c r="G10" s="2">
        <v>-26962</v>
      </c>
      <c r="H10" s="2">
        <v>-28077</v>
      </c>
      <c r="I10" s="2">
        <v>-44357</v>
      </c>
      <c r="J10" s="2">
        <v>-65294</v>
      </c>
      <c r="K10" s="2">
        <v>-26785</v>
      </c>
      <c r="L10" s="2">
        <v>-34201</v>
      </c>
      <c r="M10" s="12"/>
      <c r="N10" s="2"/>
      <c r="O10" s="2"/>
      <c r="P10" s="2"/>
      <c r="Q10" s="2"/>
      <c r="R10" s="2"/>
      <c r="S10" s="2"/>
      <c r="T10" s="2"/>
      <c r="U10" s="2"/>
      <c r="V10" s="2"/>
    </row>
    <row r="11" spans="2:37" x14ac:dyDescent="0.2">
      <c r="B11" t="s">
        <v>7</v>
      </c>
      <c r="C11" s="2">
        <v>-51256</v>
      </c>
      <c r="D11" s="2">
        <v>-67534</v>
      </c>
      <c r="E11" s="2">
        <v>-82784</v>
      </c>
      <c r="F11" s="2">
        <v>-99935</v>
      </c>
      <c r="G11" s="2">
        <v>-112497</v>
      </c>
      <c r="H11" s="2">
        <v>-119665</v>
      </c>
      <c r="I11" s="2">
        <v>-249305</v>
      </c>
      <c r="J11" s="2">
        <v>-159752</v>
      </c>
      <c r="K11" s="2">
        <v>-134970</v>
      </c>
      <c r="L11" s="2">
        <v>-145193</v>
      </c>
      <c r="M11" s="12"/>
      <c r="N11" s="2"/>
      <c r="O11" s="2"/>
      <c r="P11" s="2"/>
      <c r="Q11" s="2"/>
      <c r="R11" s="2"/>
      <c r="S11" s="2"/>
      <c r="T11" s="2"/>
      <c r="U11" s="2"/>
      <c r="V11" s="2"/>
    </row>
    <row r="12" spans="2:37" x14ac:dyDescent="0.2">
      <c r="B12" t="s">
        <v>8</v>
      </c>
      <c r="C12" s="2">
        <v>-16446</v>
      </c>
      <c r="D12" s="2">
        <v>-31592</v>
      </c>
      <c r="E12" s="2">
        <v>-50487</v>
      </c>
      <c r="F12" s="2">
        <v>-16484</v>
      </c>
      <c r="G12" s="2">
        <v>-20948</v>
      </c>
      <c r="H12" s="2">
        <v>-39605</v>
      </c>
      <c r="I12" s="2">
        <v>-37762</v>
      </c>
      <c r="J12" s="2">
        <v>-23712</v>
      </c>
      <c r="K12" s="2">
        <v>-425762</v>
      </c>
      <c r="L12" s="2">
        <v>-35197</v>
      </c>
      <c r="M12" s="12"/>
      <c r="N12" s="2"/>
      <c r="O12" s="2"/>
      <c r="P12" s="2"/>
      <c r="Q12" s="2"/>
      <c r="R12" s="2"/>
      <c r="S12" s="2"/>
      <c r="T12" s="2"/>
      <c r="U12" s="2"/>
      <c r="V12" s="2"/>
    </row>
    <row r="13" spans="2:37" x14ac:dyDescent="0.2">
      <c r="B13" t="s">
        <v>9</v>
      </c>
      <c r="C13" s="2">
        <f>SUM(C10:C12)</f>
        <v>-81101</v>
      </c>
      <c r="D13" s="2">
        <f>SUM(D10:D12)</f>
        <v>-117354</v>
      </c>
      <c r="E13" s="2">
        <f>SUM(E10:E12)</f>
        <v>-154423</v>
      </c>
      <c r="F13" s="2">
        <f>SUM(F10:F12)</f>
        <v>-143371</v>
      </c>
      <c r="G13" s="2">
        <f>SUM(G10:G12)</f>
        <v>-160407</v>
      </c>
      <c r="H13" s="2">
        <f>SUM(H10:H12)</f>
        <v>-187347</v>
      </c>
      <c r="I13" s="2">
        <f>SUM(I10:I12)</f>
        <v>-331424</v>
      </c>
      <c r="J13" s="2">
        <f>SUM(J10:J12)</f>
        <v>-248758</v>
      </c>
      <c r="K13" s="2">
        <f>SUM(K10:K12)</f>
        <v>-587517</v>
      </c>
      <c r="L13" s="2">
        <f>SUM(L10:L12)</f>
        <v>-214591</v>
      </c>
      <c r="M13" s="12"/>
      <c r="N13" s="2"/>
      <c r="O13" s="2"/>
      <c r="P13" s="2"/>
      <c r="Q13" s="2"/>
      <c r="R13" s="2"/>
      <c r="S13" s="2"/>
      <c r="T13" s="2"/>
      <c r="U13" s="2"/>
      <c r="V13" s="2"/>
    </row>
    <row r="14" spans="2:37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12"/>
      <c r="N14" s="2"/>
      <c r="O14" s="2"/>
      <c r="P14" s="2"/>
      <c r="Q14" s="2"/>
      <c r="R14" s="2"/>
      <c r="S14" s="2"/>
      <c r="T14" s="2"/>
      <c r="U14" s="2"/>
      <c r="V14" s="2"/>
    </row>
    <row r="15" spans="2:37" x14ac:dyDescent="0.2">
      <c r="B15" t="s">
        <v>10</v>
      </c>
      <c r="C15" s="2">
        <f>C5+C7+C13</f>
        <v>276992</v>
      </c>
      <c r="D15" s="2">
        <f>D5+D7+D13</f>
        <v>317255</v>
      </c>
      <c r="E15" s="2">
        <v>349996</v>
      </c>
      <c r="F15" s="2">
        <f>F5+F7+F13</f>
        <v>534354</v>
      </c>
      <c r="G15" s="2">
        <f>G5+G7+G13</f>
        <v>561450</v>
      </c>
      <c r="H15" s="2">
        <f>H5+H7+H13</f>
        <v>566223</v>
      </c>
      <c r="I15" s="2">
        <f>I5+I7+I13</f>
        <v>3819916</v>
      </c>
      <c r="J15" s="2">
        <f>J5+J7+J13</f>
        <v>4641656</v>
      </c>
      <c r="K15" s="2">
        <f>K5+K7+K13</f>
        <v>-206815</v>
      </c>
      <c r="L15" s="2">
        <f>L5+L7+L13</f>
        <v>46107</v>
      </c>
      <c r="M15" s="12"/>
      <c r="N15" s="2"/>
      <c r="O15" s="2"/>
      <c r="P15" s="2"/>
      <c r="Q15" s="2"/>
      <c r="R15" s="2"/>
      <c r="S15" s="2"/>
      <c r="T15" s="2"/>
      <c r="U15" s="2"/>
      <c r="V15" s="2"/>
    </row>
    <row r="16" spans="2:37" x14ac:dyDescent="0.2">
      <c r="B16" t="s">
        <v>11</v>
      </c>
      <c r="C16" s="2">
        <v>-108</v>
      </c>
      <c r="D16" s="2">
        <v>-376</v>
      </c>
      <c r="E16" s="2">
        <v>-1018</v>
      </c>
      <c r="F16" s="2">
        <v>-7923</v>
      </c>
      <c r="G16" s="2">
        <v>-10619</v>
      </c>
      <c r="H16" s="2">
        <v>-10761</v>
      </c>
      <c r="I16" s="2">
        <v>-6532</v>
      </c>
      <c r="J16" s="2">
        <v>-4774</v>
      </c>
      <c r="K16" s="2">
        <v>-7583</v>
      </c>
      <c r="L16" s="2">
        <v>-7649</v>
      </c>
      <c r="M16" s="12"/>
      <c r="N16" s="2"/>
      <c r="O16" s="2"/>
      <c r="P16" s="2"/>
      <c r="Q16" s="2"/>
      <c r="R16" s="2"/>
      <c r="S16" s="2"/>
      <c r="T16" s="2"/>
      <c r="U16" s="2"/>
      <c r="V16" s="2"/>
    </row>
    <row r="17" spans="2:37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12"/>
      <c r="N17" s="2"/>
      <c r="O17" s="2"/>
      <c r="P17" s="2"/>
      <c r="Q17" s="2"/>
      <c r="R17" s="2"/>
      <c r="S17" s="2"/>
      <c r="T17" s="2"/>
      <c r="U17" s="2"/>
      <c r="V17" s="2"/>
    </row>
    <row r="18" spans="2:37" x14ac:dyDescent="0.2">
      <c r="B18" t="s">
        <v>12</v>
      </c>
      <c r="C18" s="2">
        <f>C15+C16</f>
        <v>276884</v>
      </c>
      <c r="D18" s="2">
        <f>D15+D16</f>
        <v>316879</v>
      </c>
      <c r="E18" s="2">
        <f>E15+E16</f>
        <v>348978</v>
      </c>
      <c r="F18" s="2">
        <f>F15+F16</f>
        <v>526431</v>
      </c>
      <c r="G18" s="2">
        <f>G15+G16</f>
        <v>550831</v>
      </c>
      <c r="H18" s="2">
        <f>H15+H16</f>
        <v>555462</v>
      </c>
      <c r="I18" s="2">
        <f>I15+I16</f>
        <v>3813384</v>
      </c>
      <c r="J18" s="2">
        <f>J15+J16</f>
        <v>4636882</v>
      </c>
      <c r="K18" s="2">
        <f>K15+K16</f>
        <v>-214398</v>
      </c>
      <c r="L18" s="2">
        <f>L15+L16</f>
        <v>38458</v>
      </c>
      <c r="M18" s="12"/>
      <c r="N18" s="2"/>
      <c r="O18" s="2"/>
      <c r="P18" s="2"/>
      <c r="Q18" s="2"/>
      <c r="R18" s="2"/>
      <c r="S18" s="2"/>
      <c r="T18" s="2"/>
      <c r="U18" s="2"/>
      <c r="V18" s="2"/>
    </row>
    <row r="19" spans="2:37" x14ac:dyDescent="0.2">
      <c r="B19" t="s">
        <v>13</v>
      </c>
      <c r="C19" s="2">
        <v>-66674</v>
      </c>
      <c r="D19" s="2">
        <v>-59117</v>
      </c>
      <c r="E19" s="2">
        <v>-65660</v>
      </c>
      <c r="F19" s="2">
        <v>-86796</v>
      </c>
      <c r="G19" s="2">
        <v>-95891</v>
      </c>
      <c r="H19" s="2">
        <v>-121032</v>
      </c>
      <c r="I19" s="2">
        <v>-909636</v>
      </c>
      <c r="J19" s="2">
        <v>-1394604</v>
      </c>
      <c r="K19" s="2">
        <v>-24412</v>
      </c>
      <c r="L19" s="2">
        <v>-18675</v>
      </c>
      <c r="M19" s="12"/>
      <c r="N19" s="2"/>
      <c r="O19" s="2"/>
      <c r="P19" s="2"/>
      <c r="Q19" s="2"/>
      <c r="R19" s="2"/>
      <c r="S19" s="2"/>
      <c r="T19" s="2"/>
      <c r="U19" s="2"/>
      <c r="V19" s="2"/>
    </row>
    <row r="20" spans="2:37" s="8" customFormat="1" ht="15" x14ac:dyDescent="0.25">
      <c r="B20" s="8" t="s">
        <v>14</v>
      </c>
      <c r="C20" s="9">
        <f>C18+C19</f>
        <v>210210</v>
      </c>
      <c r="D20" s="9">
        <f>D18+D19</f>
        <v>257762</v>
      </c>
      <c r="E20" s="9">
        <f>E18+E19</f>
        <v>283318</v>
      </c>
      <c r="F20" s="9">
        <f>F18+F19</f>
        <v>439635</v>
      </c>
      <c r="G20" s="9">
        <f>G18+G19</f>
        <v>454940</v>
      </c>
      <c r="H20" s="9">
        <f>H18+H19</f>
        <v>434430</v>
      </c>
      <c r="I20" s="9">
        <f>I18+I19</f>
        <v>2903748</v>
      </c>
      <c r="J20" s="9">
        <f>J18+J19</f>
        <v>3242278</v>
      </c>
      <c r="K20" s="9">
        <f>K18+K19</f>
        <v>-238810</v>
      </c>
      <c r="L20" s="9">
        <f>L18+L19</f>
        <v>19783</v>
      </c>
      <c r="M20" s="13">
        <v>800000</v>
      </c>
      <c r="N20" s="13">
        <f>N3*N23</f>
        <v>824000.00000000012</v>
      </c>
      <c r="O20" s="13">
        <f>O3*O23</f>
        <v>848720.00000000012</v>
      </c>
      <c r="P20" s="13">
        <f>P3*P23</f>
        <v>874181.60000000009</v>
      </c>
      <c r="Q20" s="13">
        <f>Q3*Q23</f>
        <v>900407.04800000007</v>
      </c>
      <c r="R20" s="13">
        <f>R3*R23</f>
        <v>927419.25944000017</v>
      </c>
      <c r="S20" s="13">
        <f>S3*S23</f>
        <v>955241.83722320024</v>
      </c>
      <c r="T20" s="13">
        <f>T3*T23</f>
        <v>983899.09233989625</v>
      </c>
      <c r="U20" s="13">
        <f>U3*U23</f>
        <v>1013416.0651100932</v>
      </c>
      <c r="V20" s="13">
        <f>V3*V23</f>
        <v>1043818.5470633962</v>
      </c>
      <c r="W20" s="13">
        <f>W3*W23</f>
        <v>1075133.103475298</v>
      </c>
      <c r="X20" s="13">
        <f>X3*X23</f>
        <v>1107387.0965795571</v>
      </c>
      <c r="Y20" s="13">
        <f>Y3*Y23</f>
        <v>1140608.7094769438</v>
      </c>
      <c r="Z20" s="13">
        <v>800000</v>
      </c>
      <c r="AA20" s="13">
        <v>800000</v>
      </c>
      <c r="AB20" s="13">
        <v>800000</v>
      </c>
      <c r="AC20" s="13">
        <v>800000</v>
      </c>
      <c r="AD20" s="13">
        <v>800000</v>
      </c>
      <c r="AE20" s="13">
        <v>800000</v>
      </c>
      <c r="AF20" s="13">
        <v>800000</v>
      </c>
      <c r="AG20" s="13">
        <v>800000</v>
      </c>
      <c r="AH20" s="13">
        <v>800000</v>
      </c>
      <c r="AI20" s="13">
        <v>800000</v>
      </c>
      <c r="AJ20" s="13">
        <v>800000</v>
      </c>
      <c r="AK20" s="13">
        <f>AK3*AK23</f>
        <v>0</v>
      </c>
    </row>
    <row r="21" spans="2:37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12"/>
      <c r="N21" s="2"/>
      <c r="O21" s="2"/>
      <c r="P21" s="2"/>
      <c r="Q21" s="2"/>
      <c r="R21" s="2"/>
      <c r="S21" s="2"/>
      <c r="T21" s="2"/>
      <c r="U21" s="2"/>
      <c r="V21" s="2"/>
    </row>
    <row r="22" spans="2:37" x14ac:dyDescent="0.2">
      <c r="B22" t="s">
        <v>15</v>
      </c>
      <c r="C22" s="3">
        <f>C5/C3</f>
        <v>0.29791703026283639</v>
      </c>
      <c r="D22" s="3">
        <f>D5/D3</f>
        <v>0.26809207013647141</v>
      </c>
      <c r="E22" s="3">
        <f>E5/E3</f>
        <v>0.26926794568007761</v>
      </c>
      <c r="F22" s="3">
        <f>F5/F3</f>
        <v>0.2555505026109498</v>
      </c>
      <c r="G22" s="3">
        <f>G5/G3</f>
        <v>0.25049465587726166</v>
      </c>
      <c r="H22" s="3">
        <f>H5/H3</f>
        <v>0.25357613907950344</v>
      </c>
      <c r="I22" s="3">
        <f>I5/I3</f>
        <v>0.61132261801137766</v>
      </c>
      <c r="J22" s="3">
        <f>J5/J3</f>
        <v>0.60788148401313036</v>
      </c>
      <c r="K22" s="3">
        <f>K5/K3</f>
        <v>0.13233715883596486</v>
      </c>
      <c r="L22" s="3">
        <f>L5/L3</f>
        <v>8.4688620376364848E-2</v>
      </c>
      <c r="M22" s="3">
        <v>0.25</v>
      </c>
      <c r="N22" s="3">
        <v>0.25</v>
      </c>
      <c r="O22" s="3">
        <v>0.25</v>
      </c>
      <c r="P22" s="3">
        <v>0.25</v>
      </c>
      <c r="Q22" s="3">
        <v>0.25</v>
      </c>
      <c r="R22" s="3">
        <v>0.25</v>
      </c>
      <c r="S22" s="3">
        <v>0.25</v>
      </c>
      <c r="T22" s="3">
        <v>0.25</v>
      </c>
      <c r="U22" s="3">
        <v>0.25</v>
      </c>
      <c r="V22" s="3">
        <v>0.25</v>
      </c>
      <c r="W22" s="3">
        <v>0.25</v>
      </c>
      <c r="X22" s="3">
        <v>0.25</v>
      </c>
      <c r="Y22" s="3">
        <v>0.25</v>
      </c>
      <c r="Z22" s="3">
        <v>0.25</v>
      </c>
      <c r="AA22" s="3">
        <v>0.25</v>
      </c>
      <c r="AB22" s="3">
        <v>0.25</v>
      </c>
      <c r="AC22" s="3">
        <v>0.25</v>
      </c>
    </row>
    <row r="23" spans="2:37" x14ac:dyDescent="0.2">
      <c r="B23" t="s">
        <v>16</v>
      </c>
      <c r="C23" s="3">
        <f>C20/C5</f>
        <v>0.61572754619933745</v>
      </c>
      <c r="D23" s="3">
        <f>D20/D5</f>
        <v>0.64169064855660551</v>
      </c>
      <c r="E23" s="3">
        <f>E20/E5</f>
        <v>0.57752582699379496</v>
      </c>
      <c r="F23" s="3">
        <f>F20/F5</f>
        <v>0.71513040819048668</v>
      </c>
      <c r="G23" s="3">
        <f>G20/G5</f>
        <v>0.64238643439804688</v>
      </c>
      <c r="H23" s="3">
        <f>H20/H5</f>
        <v>0.58585152979760924</v>
      </c>
      <c r="I23" s="3">
        <f>I20/I5</f>
        <v>0.70857825003074681</v>
      </c>
      <c r="J23" s="3">
        <f>J20/J5</f>
        <v>0.67615877149023507</v>
      </c>
      <c r="K23" s="3">
        <f>K20/K5</f>
        <v>-0.74889771137913086</v>
      </c>
      <c r="L23" s="3">
        <f>L20/L5</f>
        <v>0.12708538097348829</v>
      </c>
      <c r="M23" s="15">
        <v>0.65</v>
      </c>
      <c r="N23" s="15">
        <v>0.65</v>
      </c>
      <c r="O23" s="15">
        <v>0.65</v>
      </c>
      <c r="P23" s="15">
        <v>0.65</v>
      </c>
      <c r="Q23" s="15">
        <v>0.65</v>
      </c>
      <c r="R23" s="15">
        <v>0.65</v>
      </c>
      <c r="S23" s="15">
        <v>0.65</v>
      </c>
      <c r="T23" s="15">
        <v>0.65</v>
      </c>
      <c r="U23" s="15">
        <v>0.65</v>
      </c>
      <c r="V23" s="15">
        <v>0.65</v>
      </c>
      <c r="W23" s="15">
        <v>0.65</v>
      </c>
      <c r="X23" s="15">
        <v>0.65</v>
      </c>
      <c r="Y23" s="15">
        <v>0.65</v>
      </c>
      <c r="Z23" s="15">
        <v>0.65</v>
      </c>
      <c r="AA23" s="15">
        <v>0.65</v>
      </c>
      <c r="AB23" s="15">
        <v>0.65</v>
      </c>
      <c r="AC23" s="15">
        <v>0.65</v>
      </c>
    </row>
    <row r="24" spans="2:37" x14ac:dyDescent="0.2">
      <c r="B24" t="s">
        <v>17</v>
      </c>
      <c r="C24" s="3" t="e">
        <f>(C3-B3)/B3</f>
        <v>#VALUE!</v>
      </c>
      <c r="D24" s="3">
        <f>(D3-C3)/C3</f>
        <v>0.30749415337359071</v>
      </c>
      <c r="E24" s="3">
        <f>(E3-D3)/D3</f>
        <v>0.21593087264805758</v>
      </c>
      <c r="F24" s="3">
        <f>(F3-E3)/E3</f>
        <v>0.32042024883183406</v>
      </c>
      <c r="G24" s="3">
        <f>(G3-F3)/F3</f>
        <v>0.17524664974530665</v>
      </c>
      <c r="H24" s="3">
        <f>(H3-G3)/G3</f>
        <v>3.4342947731657053E-2</v>
      </c>
      <c r="I24" s="3">
        <f>(I3-H3)/H3</f>
        <v>1.2923281468160215</v>
      </c>
      <c r="J24" s="3">
        <f>(J3-I3)/I3</f>
        <v>0.17674403687037415</v>
      </c>
      <c r="K24" s="3">
        <f>(K3-J3)/J3</f>
        <v>-0.69453212015892929</v>
      </c>
      <c r="L24" s="3">
        <f>(L3-K3)/K3</f>
        <v>-0.23717784312700188</v>
      </c>
      <c r="M24" s="12"/>
      <c r="N24" s="2"/>
      <c r="O24" s="2"/>
      <c r="P24" s="2"/>
      <c r="Q24" s="2"/>
      <c r="R24" s="2"/>
      <c r="S24" s="2"/>
      <c r="T24" s="2"/>
      <c r="U24" s="2"/>
      <c r="V24" s="2"/>
    </row>
    <row r="25" spans="2:37" x14ac:dyDescent="0.2">
      <c r="B25" t="s">
        <v>18</v>
      </c>
      <c r="C25" s="3" t="e">
        <f>(C20 -#REF!)/#REF!</f>
        <v>#REF!</v>
      </c>
      <c r="D25" s="3" t="e">
        <f>(D20 -#REF!)/#REF!</f>
        <v>#REF!</v>
      </c>
      <c r="E25" s="3" t="e">
        <f>(E20 -#REF!)/#REF!</f>
        <v>#REF!</v>
      </c>
      <c r="F25" s="3" t="e">
        <f>(F20 -#REF!)/#REF!</f>
        <v>#REF!</v>
      </c>
      <c r="G25" s="3" t="e">
        <f>(G20 - A20)/A20</f>
        <v>#DIV/0!</v>
      </c>
      <c r="H25" s="3" t="e">
        <f>(H20 - B20)/B20</f>
        <v>#VALUE!</v>
      </c>
      <c r="I25" s="3">
        <f>(I20 - H20)/H20</f>
        <v>5.6840411573786342</v>
      </c>
      <c r="J25" s="3">
        <f>(J20 - I20)/I20</f>
        <v>0.11658380823680292</v>
      </c>
      <c r="K25" s="3">
        <f>(K20 - J20)/J20</f>
        <v>-1.0736550042901936</v>
      </c>
      <c r="L25" s="3">
        <f>(L20 - K20)/K20</f>
        <v>-1.0828399145764416</v>
      </c>
      <c r="M25" s="12"/>
      <c r="N25" s="2"/>
      <c r="O25" s="2"/>
      <c r="P25" s="2"/>
      <c r="Q25" s="2"/>
      <c r="R25" s="2"/>
      <c r="S25" s="2"/>
      <c r="T25" s="2"/>
      <c r="U25" s="2"/>
      <c r="V25" s="2"/>
    </row>
    <row r="26" spans="2:37" x14ac:dyDescent="0.2">
      <c r="H26" s="2"/>
      <c r="I26" s="2"/>
      <c r="J26" s="2"/>
      <c r="K26" s="2"/>
      <c r="L26" s="2"/>
      <c r="M26" s="12"/>
      <c r="N26" s="2"/>
      <c r="O26" s="2"/>
      <c r="P26" s="2"/>
      <c r="Q26" s="2"/>
      <c r="R26" s="2"/>
      <c r="S26" s="2"/>
      <c r="T26" s="2"/>
      <c r="U26" s="2"/>
      <c r="V26" s="2"/>
    </row>
    <row r="27" spans="2:37" ht="15" x14ac:dyDescent="0.25">
      <c r="B27" s="1" t="s">
        <v>19</v>
      </c>
      <c r="C27" s="5">
        <v>3.03</v>
      </c>
      <c r="D27" s="1"/>
      <c r="E27" s="1"/>
      <c r="F27" s="1"/>
      <c r="G27" s="1"/>
      <c r="H27" s="5">
        <v>3.03</v>
      </c>
      <c r="I27" s="2"/>
      <c r="J27" s="2"/>
      <c r="K27" s="2"/>
      <c r="L27" s="2"/>
      <c r="M27" s="12"/>
      <c r="N27" s="2"/>
      <c r="O27" s="2"/>
      <c r="P27" s="2"/>
      <c r="Q27" s="2"/>
      <c r="R27" s="2"/>
      <c r="S27" s="2"/>
      <c r="T27" s="2"/>
      <c r="U27" s="2"/>
      <c r="V27" s="2"/>
    </row>
    <row r="28" spans="2:37" ht="15" x14ac:dyDescent="0.25">
      <c r="B28" s="1" t="s">
        <v>20</v>
      </c>
      <c r="C28" s="5">
        <v>3428000</v>
      </c>
      <c r="D28" s="1"/>
      <c r="E28" s="1"/>
      <c r="F28" s="1"/>
      <c r="G28" s="1"/>
      <c r="H28" s="5">
        <v>3428000000</v>
      </c>
      <c r="I28" s="2"/>
      <c r="J28" s="2"/>
      <c r="K28" s="2"/>
      <c r="L28" s="2"/>
      <c r="M28" s="14" t="s">
        <v>25</v>
      </c>
      <c r="N28" s="2"/>
      <c r="O28" s="2"/>
      <c r="P28" s="2"/>
      <c r="Q28" s="2"/>
      <c r="R28" s="2"/>
      <c r="S28" s="2"/>
      <c r="T28" s="2"/>
      <c r="U28" s="2"/>
      <c r="V28" s="2"/>
    </row>
    <row r="29" spans="2:37" ht="15" x14ac:dyDescent="0.25">
      <c r="B29" s="1" t="s">
        <v>21</v>
      </c>
      <c r="C29" s="2">
        <f>C27*C28</f>
        <v>10386840</v>
      </c>
      <c r="D29" s="1"/>
      <c r="E29" s="1"/>
      <c r="F29" s="1"/>
      <c r="G29" s="1"/>
      <c r="H29" s="2">
        <f>H27*H28</f>
        <v>10386840000</v>
      </c>
      <c r="I29" s="2"/>
      <c r="J29" s="2"/>
      <c r="K29" s="2"/>
      <c r="L29" s="2"/>
      <c r="M29" s="12" t="s">
        <v>26</v>
      </c>
      <c r="N29" s="2"/>
      <c r="O29" s="2"/>
      <c r="P29" s="2"/>
      <c r="Q29" s="2"/>
      <c r="R29" s="2"/>
      <c r="S29" s="2"/>
      <c r="T29" s="2"/>
      <c r="U29" s="2"/>
      <c r="V29" s="2"/>
    </row>
    <row r="30" spans="2:37" ht="15" x14ac:dyDescent="0.25">
      <c r="B30" s="1" t="s">
        <v>22</v>
      </c>
      <c r="C30" s="2">
        <v>1427366</v>
      </c>
      <c r="D30" s="1"/>
      <c r="E30" s="1"/>
      <c r="F30" s="1"/>
      <c r="G30" s="1"/>
      <c r="H30" s="2">
        <v>1427366</v>
      </c>
      <c r="I30" s="2"/>
      <c r="J30" s="2"/>
      <c r="K30" s="2"/>
      <c r="L30" s="2"/>
      <c r="M30" s="12"/>
      <c r="N30" s="2"/>
      <c r="O30" s="2"/>
      <c r="P30" s="2"/>
      <c r="Q30" s="2"/>
      <c r="R30" s="2"/>
      <c r="S30" s="2"/>
      <c r="T30" s="2"/>
      <c r="U30" s="2"/>
      <c r="V30" s="2"/>
    </row>
    <row r="31" spans="2:37" ht="15" x14ac:dyDescent="0.25">
      <c r="B31" s="1" t="s">
        <v>23</v>
      </c>
      <c r="C31" s="2">
        <f>4315+62268</f>
        <v>66583</v>
      </c>
      <c r="D31" s="1"/>
      <c r="E31" s="1"/>
      <c r="F31" s="1"/>
      <c r="G31" s="1"/>
      <c r="H31" s="2">
        <f>4315+62268</f>
        <v>66583</v>
      </c>
      <c r="I31" s="2"/>
      <c r="J31" s="2"/>
      <c r="K31" s="2"/>
      <c r="L31" s="2"/>
      <c r="M31" s="12" t="s">
        <v>27</v>
      </c>
      <c r="N31" s="2">
        <f>NPV(N32,M20:XFD20)</f>
        <v>11264648.709585361</v>
      </c>
      <c r="O31" s="2"/>
      <c r="P31" s="2"/>
      <c r="Q31" s="2"/>
      <c r="R31" s="2"/>
      <c r="S31" s="2"/>
      <c r="T31" s="2"/>
      <c r="U31" s="2"/>
      <c r="V31" s="2"/>
    </row>
    <row r="32" spans="2:37" ht="15" x14ac:dyDescent="0.25">
      <c r="B32" s="1" t="s">
        <v>24</v>
      </c>
      <c r="C32" s="6">
        <f>C29-C30+C31</f>
        <v>9026057</v>
      </c>
      <c r="D32" s="1"/>
      <c r="E32" s="1"/>
      <c r="F32" s="1"/>
      <c r="G32" s="1"/>
      <c r="H32" s="6">
        <f>H29-H30+H31</f>
        <v>10385479217</v>
      </c>
      <c r="M32" s="12" t="s">
        <v>28</v>
      </c>
      <c r="N32" s="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2024-10-19T02:08:26Z</dcterms:created>
  <dcterms:modified xsi:type="dcterms:W3CDTF">2024-10-19T02:42:55Z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2024-10-19T02:42:16Z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743344c3-074b-4964-a73b-c595b516df9a</vt:lpwstr>
  </property>
  <property fmtid="{D5CDD505-2E9C-101B-9397-08002B2CF9AE}" pid="8" name="MSIP_Label_defa4170-0d19-0005-0004-bc88714345d2_ContentBits">
    <vt:lpwstr>0</vt:lpwstr>
  </property>
</Properties>
</file>