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" sheetId="1" r:id="rId4"/>
    <sheet state="visible" name="Working BUDGET" sheetId="2" r:id="rId5"/>
    <sheet state="visible" name="BUDGET" sheetId="3" r:id="rId6"/>
    <sheet state="visible" name="Balances" sheetId="4" r:id="rId7"/>
    <sheet state="visible" name="Starting" sheetId="5" r:id="rId8"/>
    <sheet state="visible" name="Stats" sheetId="6" r:id="rId9"/>
  </sheets>
  <definedNames/>
  <calcPr/>
</workbook>
</file>

<file path=xl/sharedStrings.xml><?xml version="1.0" encoding="utf-8"?>
<sst xmlns="http://schemas.openxmlformats.org/spreadsheetml/2006/main" count="203" uniqueCount="52">
  <si>
    <t>2023 Cash Flow</t>
  </si>
  <si>
    <t>Week Ending</t>
  </si>
  <si>
    <t>Beginning Balance</t>
  </si>
  <si>
    <t>Income</t>
  </si>
  <si>
    <t>Total</t>
  </si>
  <si>
    <t>Per Week Avg</t>
  </si>
  <si>
    <t>Work</t>
  </si>
  <si>
    <t>Other</t>
  </si>
  <si>
    <t>Expenses</t>
  </si>
  <si>
    <t>Rent + Utilities</t>
  </si>
  <si>
    <t>Groceries + Alcohol</t>
  </si>
  <si>
    <t>Shopping</t>
  </si>
  <si>
    <t>Restaurants and Bars</t>
  </si>
  <si>
    <t>Entertainment</t>
  </si>
  <si>
    <t>Travel</t>
  </si>
  <si>
    <t>Transit</t>
  </si>
  <si>
    <t>Cell Phone</t>
  </si>
  <si>
    <t>Student Loans</t>
  </si>
  <si>
    <t>Medical/Dental</t>
  </si>
  <si>
    <t>Misc</t>
  </si>
  <si>
    <t>Total Cash Out</t>
  </si>
  <si>
    <t>Bonus</t>
  </si>
  <si>
    <t>Balance</t>
  </si>
  <si>
    <t>Transfers</t>
  </si>
  <si>
    <t>Transfers to Brokerage</t>
  </si>
  <si>
    <t>IRA Contribution</t>
  </si>
  <si>
    <t>Extra Car Payment</t>
  </si>
  <si>
    <t>Ending Balance</t>
  </si>
  <si>
    <t>2022 Cash Flow</t>
  </si>
  <si>
    <t>Differences</t>
  </si>
  <si>
    <t>-</t>
  </si>
  <si>
    <t>$ -</t>
  </si>
  <si>
    <t>Week</t>
  </si>
  <si>
    <t>Cash Flow</t>
  </si>
  <si>
    <t>Savings Diff</t>
  </si>
  <si>
    <t>Earnings</t>
  </si>
  <si>
    <t>Net Earned</t>
  </si>
  <si>
    <t>Pay1</t>
  </si>
  <si>
    <t>Pay2</t>
  </si>
  <si>
    <t>Working</t>
  </si>
  <si>
    <t>Starting</t>
  </si>
  <si>
    <t>Sums</t>
  </si>
  <si>
    <t>Percentages</t>
  </si>
  <si>
    <t>Total Income:</t>
  </si>
  <si>
    <t>--</t>
  </si>
  <si>
    <t>Static:</t>
  </si>
  <si>
    <t xml:space="preserve">Discretionary: </t>
  </si>
  <si>
    <t>Savings:</t>
  </si>
  <si>
    <t>Total:</t>
  </si>
  <si>
    <t>Pay:</t>
  </si>
  <si>
    <t>Net Difference: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</si>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</sst>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_);_(* \(#,##0\);_(* &quot;-&quot;_);_(@_)"/>
    <numFmt numFmtId="165" formatCode="[$-409]d\-mmm\-yy"/>
    <numFmt numFmtId="166" formatCode="_(* #,##0_);_(* \(#,##0\);_(* &quot;-&quot;??_);_(@_)"/>
    <numFmt numFmtId="167" formatCode="_(* #,##0.00_);_(* \(#,##0.00\);_(* &quot;-&quot;??_);_(@_)"/>
  </numFmts>
  <fonts count="22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Calibri"/>
    </font>
    <font>
      <b/>
      <sz val="12.0"/>
      <color rgb="FF000000"/>
      <name val="Arial"/>
    </font>
    <font>
      <b/>
      <u/>
      <sz val="12.0"/>
      <color rgb="FFFF0000"/>
      <name val="Arial"/>
    </font>
    <font>
      <b/>
      <u/>
      <sz val="12.0"/>
      <color rgb="FFFF0000"/>
      <name val="Arial"/>
    </font>
    <font>
      <color rgb="FF126BC5"/>
      <name val="&quot;Open Sans&quot;"/>
    </font>
    <font>
      <sz val="12.0"/>
      <color theme="1"/>
      <name val="Arial"/>
    </font>
    <font>
      <sz val="12.0"/>
      <color rgb="FF000000"/>
      <name val="&quot;Open Sans&quot;"/>
    </font>
    <font>
      <b/>
      <sz val="12.0"/>
      <color rgb="FFFFFFFF"/>
      <name val="Arial"/>
    </font>
    <font>
      <b/>
      <sz val="12.0"/>
      <color rgb="FF000000"/>
      <name val="Arimo"/>
    </font>
    <font>
      <sz val="12.0"/>
      <color rgb="FF000080"/>
      <name val="Arial"/>
    </font>
    <font>
      <b/>
      <sz val="12.0"/>
      <color rgb="FF000080"/>
      <name val="Arial"/>
    </font>
    <font>
      <sz val="12.0"/>
      <color rgb="FF000000"/>
      <name val="Arial"/>
    </font>
    <font>
      <b/>
      <sz val="14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16.0"/>
      <color rgb="FFFFFFFF"/>
      <name val="Arial"/>
      <scheme val="minor"/>
    </font>
    <font>
      <b/>
      <sz val="15.0"/>
      <color theme="1"/>
      <name val="Arial"/>
      <scheme val="minor"/>
    </font>
    <font>
      <sz val="12.0"/>
      <color theme="1"/>
      <name val="Arial"/>
      <scheme val="minor"/>
    </font>
    <font>
      <b/>
      <sz val="14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right/>
      <bottom style="thin">
        <color rgb="FF000000"/>
      </bottom>
    </border>
    <border>
      <right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4" xfId="0" applyAlignment="1" applyFont="1" applyNumberFormat="1">
      <alignment readingOrder="0" vertical="bottom"/>
    </xf>
    <xf borderId="3" fillId="0" fontId="3" numFmtId="0" xfId="0" applyAlignment="1" applyBorder="1" applyFont="1">
      <alignment vertical="bottom"/>
    </xf>
    <xf borderId="4" fillId="2" fontId="4" numFmtId="165" xfId="0" applyAlignment="1" applyBorder="1" applyFill="1" applyFont="1" applyNumberFormat="1">
      <alignment horizontal="right" readingOrder="0" vertical="bottom"/>
    </xf>
    <xf borderId="4" fillId="2" fontId="5" numFmtId="165" xfId="0" applyAlignment="1" applyBorder="1" applyFont="1" applyNumberFormat="1">
      <alignment horizontal="right" vertical="bottom"/>
    </xf>
    <xf borderId="0" fillId="3" fontId="6" numFmtId="4" xfId="0" applyAlignment="1" applyFill="1" applyFont="1" applyNumberFormat="1">
      <alignment horizontal="right" readingOrder="0" shrinkToFit="0" wrapText="0"/>
    </xf>
    <xf borderId="5" fillId="4" fontId="7" numFmtId="38" xfId="0" applyAlignment="1" applyBorder="1" applyFill="1" applyFont="1" applyNumberFormat="1">
      <alignment vertical="bottom"/>
    </xf>
    <xf borderId="6" fillId="4" fontId="7" numFmtId="38" xfId="0" applyAlignment="1" applyBorder="1" applyFont="1" applyNumberFormat="1">
      <alignment horizontal="right" readingOrder="0" vertical="bottom"/>
    </xf>
    <xf borderId="6" fillId="4" fontId="7" numFmtId="38" xfId="0" applyAlignment="1" applyBorder="1" applyFont="1" applyNumberFormat="1">
      <alignment horizontal="right" vertical="bottom"/>
    </xf>
    <xf borderId="7" fillId="0" fontId="2" numFmtId="0" xfId="0" applyAlignment="1" applyBorder="1" applyFont="1">
      <alignment vertical="bottom"/>
    </xf>
    <xf borderId="0" fillId="3" fontId="8" numFmtId="0" xfId="0" applyFont="1"/>
    <xf borderId="5" fillId="5" fontId="9" numFmtId="38" xfId="0" applyAlignment="1" applyBorder="1" applyFill="1" applyFont="1" applyNumberFormat="1">
      <alignment vertical="bottom"/>
    </xf>
    <xf borderId="6" fillId="5" fontId="2" numFmtId="38" xfId="0" applyAlignment="1" applyBorder="1" applyFont="1" applyNumberFormat="1">
      <alignment vertical="bottom"/>
    </xf>
    <xf borderId="8" fillId="5" fontId="2" numFmtId="38" xfId="0" applyAlignment="1" applyBorder="1" applyFont="1" applyNumberFormat="1">
      <alignment vertical="bottom"/>
    </xf>
    <xf borderId="6" fillId="5" fontId="9" numFmtId="38" xfId="0" applyAlignment="1" applyBorder="1" applyFont="1" applyNumberFormat="1">
      <alignment vertical="bottom"/>
    </xf>
    <xf borderId="5" fillId="0" fontId="3" numFmtId="0" xfId="0" applyAlignment="1" applyBorder="1" applyFont="1">
      <alignment vertical="bottom"/>
    </xf>
    <xf borderId="6" fillId="2" fontId="10" numFmtId="166" xfId="0" applyAlignment="1" applyBorder="1" applyFont="1" applyNumberFormat="1">
      <alignment horizontal="right" readingOrder="0" vertical="bottom"/>
    </xf>
    <xf borderId="0" fillId="0" fontId="2" numFmtId="166" xfId="0" applyAlignment="1" applyFont="1" applyNumberFormat="1">
      <alignment vertical="bottom"/>
    </xf>
    <xf borderId="0" fillId="0" fontId="10" numFmtId="166" xfId="0" applyAlignment="1" applyFont="1" applyNumberFormat="1">
      <alignment horizontal="right" vertical="bottom"/>
    </xf>
    <xf borderId="0" fillId="0" fontId="11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vertical="bottom"/>
    </xf>
    <xf borderId="4" fillId="2" fontId="10" numFmtId="166" xfId="0" applyAlignment="1" applyBorder="1" applyFont="1" applyNumberFormat="1">
      <alignment horizontal="right" readingOrder="0" vertical="bottom"/>
    </xf>
    <xf borderId="4" fillId="2" fontId="10" numFmtId="166" xfId="0" applyAlignment="1" applyBorder="1" applyFont="1" applyNumberFormat="1">
      <alignment horizontal="right" vertical="bottom"/>
    </xf>
    <xf borderId="2" fillId="0" fontId="2" numFmtId="166" xfId="0" applyAlignment="1" applyBorder="1" applyFont="1" applyNumberFormat="1">
      <alignment vertical="bottom"/>
    </xf>
    <xf borderId="2" fillId="0" fontId="10" numFmtId="166" xfId="0" applyAlignment="1" applyBorder="1" applyFont="1" applyNumberFormat="1">
      <alignment horizontal="right" vertical="bottom"/>
    </xf>
    <xf borderId="2" fillId="0" fontId="11" numFmtId="166" xfId="0" applyAlignment="1" applyBorder="1" applyFont="1" applyNumberFormat="1">
      <alignment horizontal="right" vertical="bottom"/>
    </xf>
    <xf borderId="3" fillId="4" fontId="2" numFmtId="38" xfId="0" applyAlignment="1" applyBorder="1" applyFont="1" applyNumberFormat="1">
      <alignment vertical="bottom"/>
    </xf>
    <xf borderId="4" fillId="4" fontId="7" numFmtId="38" xfId="0" applyAlignment="1" applyBorder="1" applyFont="1" applyNumberFormat="1">
      <alignment horizontal="right" vertical="bottom"/>
    </xf>
    <xf borderId="4" fillId="4" fontId="2" numFmtId="38" xfId="0" applyAlignment="1" applyBorder="1" applyFont="1" applyNumberFormat="1">
      <alignment vertical="bottom"/>
    </xf>
    <xf borderId="9" fillId="5" fontId="9" numFmtId="38" xfId="0" applyAlignment="1" applyBorder="1" applyFont="1" applyNumberFormat="1">
      <alignment vertical="bottom"/>
    </xf>
    <xf borderId="0" fillId="5" fontId="2" numFmtId="38" xfId="0" applyAlignment="1" applyFont="1" applyNumberFormat="1">
      <alignment vertical="bottom"/>
    </xf>
    <xf borderId="10" fillId="5" fontId="2" numFmtId="38" xfId="0" applyAlignment="1" applyBorder="1" applyFont="1" applyNumberFormat="1">
      <alignment vertical="bottom"/>
    </xf>
    <xf borderId="11" fillId="5" fontId="2" numFmtId="38" xfId="0" applyAlignment="1" applyBorder="1" applyFont="1" applyNumberFormat="1">
      <alignment vertical="bottom"/>
    </xf>
    <xf borderId="5" fillId="0" fontId="12" numFmtId="38" xfId="0" applyAlignment="1" applyBorder="1" applyFont="1" applyNumberFormat="1">
      <alignment vertical="bottom"/>
    </xf>
    <xf borderId="6" fillId="2" fontId="2" numFmtId="166" xfId="0" applyAlignment="1" applyBorder="1" applyFont="1" applyNumberFormat="1">
      <alignment readingOrder="0" vertical="bottom"/>
    </xf>
    <xf borderId="6" fillId="2" fontId="10" numFmtId="166" xfId="0" applyAlignment="1" applyBorder="1" applyFont="1" applyNumberFormat="1">
      <alignment horizontal="right" vertical="bottom"/>
    </xf>
    <xf borderId="6" fillId="2" fontId="10" numFmtId="166" xfId="0" applyAlignment="1" applyBorder="1" applyFont="1" applyNumberFormat="1">
      <alignment readingOrder="0" vertical="bottom"/>
    </xf>
    <xf borderId="7" fillId="0" fontId="2" numFmtId="166" xfId="0" applyAlignment="1" applyBorder="1" applyFont="1" applyNumberFormat="1">
      <alignment vertical="bottom"/>
    </xf>
    <xf borderId="7" fillId="0" fontId="11" numFmtId="166" xfId="0" applyAlignment="1" applyBorder="1" applyFont="1" applyNumberFormat="1">
      <alignment horizontal="right" vertical="bottom"/>
    </xf>
    <xf borderId="3" fillId="4" fontId="7" numFmtId="38" xfId="0" applyAlignment="1" applyBorder="1" applyFont="1" applyNumberFormat="1">
      <alignment vertical="bottom"/>
    </xf>
    <xf borderId="4" fillId="4" fontId="7" numFmtId="4" xfId="0" applyAlignment="1" applyBorder="1" applyFont="1" applyNumberFormat="1">
      <alignment horizontal="right" vertical="bottom"/>
    </xf>
    <xf borderId="9" fillId="5" fontId="9" numFmtId="38" xfId="0" applyAlignment="1" applyBorder="1" applyFont="1" applyNumberFormat="1">
      <alignment readingOrder="0" vertical="bottom"/>
    </xf>
    <xf borderId="12" fillId="0" fontId="3" numFmtId="38" xfId="0" applyAlignment="1" applyBorder="1" applyFont="1" applyNumberFormat="1">
      <alignment readingOrder="0" vertical="bottom"/>
    </xf>
    <xf borderId="13" fillId="2" fontId="10" numFmtId="166" xfId="0" applyAlignment="1" applyBorder="1" applyFont="1" applyNumberFormat="1">
      <alignment horizontal="right" readingOrder="0" vertical="bottom"/>
    </xf>
    <xf borderId="4" fillId="2" fontId="7" numFmtId="4" xfId="0" applyAlignment="1" applyBorder="1" applyFont="1" applyNumberFormat="1">
      <alignment horizontal="right" vertical="bottom"/>
    </xf>
    <xf borderId="4" fillId="2" fontId="2" numFmtId="38" xfId="0" applyAlignment="1" applyBorder="1" applyFont="1" applyNumberFormat="1">
      <alignment vertical="bottom"/>
    </xf>
    <xf borderId="13" fillId="2" fontId="10" numFmtId="166" xfId="0" applyAlignment="1" applyBorder="1" applyFont="1" applyNumberFormat="1">
      <alignment horizontal="right" vertical="bottom"/>
    </xf>
    <xf borderId="4" fillId="2" fontId="7" numFmtId="4" xfId="0" applyAlignment="1" applyBorder="1" applyFont="1" applyNumberFormat="1">
      <alignment horizontal="right" readingOrder="0" vertical="bottom"/>
    </xf>
    <xf borderId="0" fillId="2" fontId="13" numFmtId="4" xfId="0" applyAlignment="1" applyFont="1" applyNumberFormat="1">
      <alignment horizontal="right" readingOrder="0"/>
    </xf>
    <xf borderId="5" fillId="0" fontId="3" numFmtId="38" xfId="0" applyAlignment="1" applyBorder="1" applyFont="1" applyNumberFormat="1">
      <alignment vertical="bottom"/>
    </xf>
    <xf borderId="6" fillId="5" fontId="9" numFmtId="38" xfId="0" applyAlignment="1" applyBorder="1" applyFont="1" applyNumberFormat="1">
      <alignment readingOrder="0" vertical="bottom"/>
    </xf>
    <xf borderId="0" fillId="6" fontId="14" numFmtId="0" xfId="0" applyAlignment="1" applyFill="1" applyFont="1">
      <alignment readingOrder="0"/>
    </xf>
    <xf borderId="0" fillId="3" fontId="15" numFmtId="165" xfId="0" applyAlignment="1" applyFont="1" applyNumberFormat="1">
      <alignment readingOrder="0"/>
    </xf>
    <xf borderId="0" fillId="3" fontId="16" numFmtId="0" xfId="0" applyAlignment="1" applyFont="1">
      <alignment readingOrder="0"/>
    </xf>
    <xf borderId="0" fillId="0" fontId="17" numFmtId="4" xfId="0" applyFont="1" applyNumberFormat="1"/>
    <xf borderId="0" fillId="0" fontId="17" numFmtId="166" xfId="0" applyFont="1" applyNumberFormat="1"/>
    <xf borderId="0" fillId="7" fontId="18" numFmtId="0" xfId="0" applyAlignment="1" applyFill="1" applyFont="1">
      <alignment horizontal="center" readingOrder="0"/>
    </xf>
    <xf borderId="14" fillId="7" fontId="18" numFmtId="0" xfId="0" applyAlignment="1" applyBorder="1" applyFont="1">
      <alignment horizontal="center" readingOrder="0"/>
    </xf>
    <xf borderId="0" fillId="5" fontId="17" numFmtId="0" xfId="0" applyFont="1"/>
    <xf borderId="0" fillId="8" fontId="19" numFmtId="0" xfId="0" applyAlignment="1" applyFill="1" applyFont="1">
      <alignment readingOrder="0"/>
    </xf>
    <xf borderId="14" fillId="5" fontId="17" numFmtId="0" xfId="0" applyBorder="1" applyFont="1"/>
    <xf borderId="0" fillId="8" fontId="14" numFmtId="0" xfId="0" applyAlignment="1" applyFont="1">
      <alignment readingOrder="0"/>
    </xf>
    <xf borderId="0" fillId="0" fontId="20" numFmtId="38" xfId="0" applyFont="1" applyNumberFormat="1"/>
    <xf borderId="0" fillId="0" fontId="20" numFmtId="0" xfId="0" applyAlignment="1" applyFont="1">
      <alignment horizontal="center" readingOrder="0"/>
    </xf>
    <xf borderId="14" fillId="8" fontId="14" numFmtId="0" xfId="0" applyAlignment="1" applyBorder="1" applyFont="1">
      <alignment readingOrder="0"/>
    </xf>
    <xf borderId="14" fillId="8" fontId="14" numFmtId="0" xfId="0" applyBorder="1" applyFont="1"/>
    <xf borderId="0" fillId="0" fontId="20" numFmtId="166" xfId="0" applyFont="1" applyNumberFormat="1"/>
    <xf borderId="0" fillId="0" fontId="20" numFmtId="0" xfId="0" applyFont="1"/>
    <xf borderId="15" fillId="8" fontId="14" numFmtId="0" xfId="0" applyAlignment="1" applyBorder="1" applyFont="1">
      <alignment readingOrder="0"/>
    </xf>
    <xf borderId="15" fillId="8" fontId="21" numFmtId="0" xfId="0" applyAlignment="1" applyBorder="1" applyFont="1">
      <alignment readingOrder="0" vertical="bottom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>
        <color rgb="FFEA4335"/>
      </font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1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4"/>
      <c r="BC1" s="4"/>
      <c r="BD1" s="4"/>
      <c r="BE1" s="4"/>
      <c r="BF1" s="5"/>
      <c r="BG1" s="6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</row>
    <row r="2">
      <c r="A2" s="7" t="s">
        <v>1</v>
      </c>
      <c r="B2" s="8">
        <v>44932.0</v>
      </c>
      <c r="C2" s="8">
        <f t="shared" ref="C2:BA2" si="1">+B2+7</f>
        <v>44939</v>
      </c>
      <c r="D2" s="8">
        <f t="shared" si="1"/>
        <v>44946</v>
      </c>
      <c r="E2" s="8">
        <f t="shared" si="1"/>
        <v>44953</v>
      </c>
      <c r="F2" s="8">
        <f t="shared" si="1"/>
        <v>44960</v>
      </c>
      <c r="G2" s="8">
        <f t="shared" si="1"/>
        <v>44967</v>
      </c>
      <c r="H2" s="8">
        <f t="shared" si="1"/>
        <v>44974</v>
      </c>
      <c r="I2" s="9">
        <f t="shared" si="1"/>
        <v>44981</v>
      </c>
      <c r="J2" s="9">
        <f t="shared" si="1"/>
        <v>44988</v>
      </c>
      <c r="K2" s="9">
        <f t="shared" si="1"/>
        <v>44995</v>
      </c>
      <c r="L2" s="9">
        <f t="shared" si="1"/>
        <v>45002</v>
      </c>
      <c r="M2" s="9">
        <f t="shared" si="1"/>
        <v>45009</v>
      </c>
      <c r="N2" s="9">
        <f t="shared" si="1"/>
        <v>45016</v>
      </c>
      <c r="O2" s="9">
        <f t="shared" si="1"/>
        <v>45023</v>
      </c>
      <c r="P2" s="9">
        <f t="shared" si="1"/>
        <v>45030</v>
      </c>
      <c r="Q2" s="9">
        <f t="shared" si="1"/>
        <v>45037</v>
      </c>
      <c r="R2" s="9">
        <f t="shared" si="1"/>
        <v>45044</v>
      </c>
      <c r="S2" s="9">
        <f t="shared" si="1"/>
        <v>45051</v>
      </c>
      <c r="T2" s="9">
        <f t="shared" si="1"/>
        <v>45058</v>
      </c>
      <c r="U2" s="9">
        <f t="shared" si="1"/>
        <v>45065</v>
      </c>
      <c r="V2" s="9">
        <f t="shared" si="1"/>
        <v>45072</v>
      </c>
      <c r="W2" s="9">
        <f t="shared" si="1"/>
        <v>45079</v>
      </c>
      <c r="X2" s="9">
        <f t="shared" si="1"/>
        <v>45086</v>
      </c>
      <c r="Y2" s="9">
        <f t="shared" si="1"/>
        <v>45093</v>
      </c>
      <c r="Z2" s="9">
        <f t="shared" si="1"/>
        <v>45100</v>
      </c>
      <c r="AA2" s="9">
        <f t="shared" si="1"/>
        <v>45107</v>
      </c>
      <c r="AB2" s="9">
        <f t="shared" si="1"/>
        <v>45114</v>
      </c>
      <c r="AC2" s="9">
        <f t="shared" si="1"/>
        <v>45121</v>
      </c>
      <c r="AD2" s="9">
        <f t="shared" si="1"/>
        <v>45128</v>
      </c>
      <c r="AE2" s="9">
        <f t="shared" si="1"/>
        <v>45135</v>
      </c>
      <c r="AF2" s="9">
        <f t="shared" si="1"/>
        <v>45142</v>
      </c>
      <c r="AG2" s="9">
        <f t="shared" si="1"/>
        <v>45149</v>
      </c>
      <c r="AH2" s="9">
        <f t="shared" si="1"/>
        <v>45156</v>
      </c>
      <c r="AI2" s="9">
        <f t="shared" si="1"/>
        <v>45163</v>
      </c>
      <c r="AJ2" s="9">
        <f t="shared" si="1"/>
        <v>45170</v>
      </c>
      <c r="AK2" s="9">
        <f t="shared" si="1"/>
        <v>45177</v>
      </c>
      <c r="AL2" s="9">
        <f t="shared" si="1"/>
        <v>45184</v>
      </c>
      <c r="AM2" s="9">
        <f t="shared" si="1"/>
        <v>45191</v>
      </c>
      <c r="AN2" s="9">
        <f t="shared" si="1"/>
        <v>45198</v>
      </c>
      <c r="AO2" s="9">
        <f t="shared" si="1"/>
        <v>45205</v>
      </c>
      <c r="AP2" s="9">
        <f t="shared" si="1"/>
        <v>45212</v>
      </c>
      <c r="AQ2" s="9">
        <f t="shared" si="1"/>
        <v>45219</v>
      </c>
      <c r="AR2" s="9">
        <f t="shared" si="1"/>
        <v>45226</v>
      </c>
      <c r="AS2" s="9">
        <f t="shared" si="1"/>
        <v>45233</v>
      </c>
      <c r="AT2" s="9">
        <f t="shared" si="1"/>
        <v>45240</v>
      </c>
      <c r="AU2" s="9">
        <f t="shared" si="1"/>
        <v>45247</v>
      </c>
      <c r="AV2" s="9">
        <f t="shared" si="1"/>
        <v>45254</v>
      </c>
      <c r="AW2" s="9">
        <f t="shared" si="1"/>
        <v>45261</v>
      </c>
      <c r="AX2" s="9">
        <f t="shared" si="1"/>
        <v>45268</v>
      </c>
      <c r="AY2" s="9">
        <f t="shared" si="1"/>
        <v>45275</v>
      </c>
      <c r="AZ2" s="9">
        <f t="shared" si="1"/>
        <v>45282</v>
      </c>
      <c r="BA2" s="9">
        <f t="shared" si="1"/>
        <v>45289</v>
      </c>
      <c r="BB2" s="4"/>
      <c r="BC2" s="4"/>
      <c r="BD2" s="4"/>
      <c r="BE2" s="4"/>
      <c r="BF2" s="5"/>
      <c r="BG2" s="10"/>
      <c r="BH2" s="5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</row>
    <row r="3">
      <c r="A3" s="11" t="s">
        <v>2</v>
      </c>
      <c r="B3" s="12">
        <v>5000.0</v>
      </c>
      <c r="C3" s="13">
        <f t="shared" ref="C3:BA3" si="2">B27</f>
        <v>4000</v>
      </c>
      <c r="D3" s="13">
        <f t="shared" si="2"/>
        <v>4000</v>
      </c>
      <c r="E3" s="13">
        <f t="shared" si="2"/>
        <v>5000</v>
      </c>
      <c r="F3" s="13">
        <f t="shared" si="2"/>
        <v>5000</v>
      </c>
      <c r="G3" s="13">
        <f t="shared" si="2"/>
        <v>4000</v>
      </c>
      <c r="H3" s="13">
        <f t="shared" si="2"/>
        <v>4000</v>
      </c>
      <c r="I3" s="13">
        <f t="shared" si="2"/>
        <v>5000</v>
      </c>
      <c r="J3" s="13">
        <f t="shared" si="2"/>
        <v>5000</v>
      </c>
      <c r="K3" s="13">
        <f t="shared" si="2"/>
        <v>4000</v>
      </c>
      <c r="L3" s="13">
        <f t="shared" si="2"/>
        <v>4000</v>
      </c>
      <c r="M3" s="13">
        <f t="shared" si="2"/>
        <v>5001</v>
      </c>
      <c r="N3" s="13">
        <f t="shared" si="2"/>
        <v>5001</v>
      </c>
      <c r="O3" s="13">
        <f t="shared" si="2"/>
        <v>6002</v>
      </c>
      <c r="P3" s="13">
        <f t="shared" si="2"/>
        <v>4002</v>
      </c>
      <c r="Q3" s="13">
        <f t="shared" si="2"/>
        <v>5003</v>
      </c>
      <c r="R3" s="13">
        <f t="shared" si="2"/>
        <v>5003</v>
      </c>
      <c r="S3" s="13">
        <f t="shared" si="2"/>
        <v>6004</v>
      </c>
      <c r="T3" s="13">
        <f t="shared" si="2"/>
        <v>4004</v>
      </c>
      <c r="U3" s="13">
        <f t="shared" si="2"/>
        <v>5005</v>
      </c>
      <c r="V3" s="13">
        <f t="shared" si="2"/>
        <v>5005</v>
      </c>
      <c r="W3" s="13">
        <f t="shared" si="2"/>
        <v>6007</v>
      </c>
      <c r="X3" s="13">
        <f t="shared" si="2"/>
        <v>4007</v>
      </c>
      <c r="Y3" s="13">
        <f t="shared" si="2"/>
        <v>5009</v>
      </c>
      <c r="Z3" s="13">
        <f t="shared" si="2"/>
        <v>5009</v>
      </c>
      <c r="AA3" s="13">
        <f t="shared" si="2"/>
        <v>6011</v>
      </c>
      <c r="AB3" s="13">
        <f t="shared" si="2"/>
        <v>6011</v>
      </c>
      <c r="AC3" s="13">
        <f t="shared" si="2"/>
        <v>5013</v>
      </c>
      <c r="AD3" s="13">
        <f t="shared" si="2"/>
        <v>5013</v>
      </c>
      <c r="AE3" s="13">
        <f t="shared" si="2"/>
        <v>6015</v>
      </c>
      <c r="AF3" s="13">
        <f t="shared" si="2"/>
        <v>6015</v>
      </c>
      <c r="AG3" s="13">
        <f t="shared" si="2"/>
        <v>5018</v>
      </c>
      <c r="AH3" s="13">
        <f t="shared" si="2"/>
        <v>5018</v>
      </c>
      <c r="AI3" s="13">
        <f t="shared" si="2"/>
        <v>6021</v>
      </c>
      <c r="AJ3" s="13">
        <f t="shared" si="2"/>
        <v>6021</v>
      </c>
      <c r="AK3" s="13">
        <f t="shared" si="2"/>
        <v>5024</v>
      </c>
      <c r="AL3" s="13">
        <f t="shared" si="2"/>
        <v>5024</v>
      </c>
      <c r="AM3" s="13">
        <f t="shared" si="2"/>
        <v>6027</v>
      </c>
      <c r="AN3" s="13">
        <f t="shared" si="2"/>
        <v>6027</v>
      </c>
      <c r="AO3" s="13">
        <f t="shared" si="2"/>
        <v>7030</v>
      </c>
      <c r="AP3" s="13">
        <f t="shared" si="2"/>
        <v>5030</v>
      </c>
      <c r="AQ3" s="13">
        <f t="shared" si="2"/>
        <v>6034</v>
      </c>
      <c r="AR3" s="13">
        <f t="shared" si="2"/>
        <v>6034</v>
      </c>
      <c r="AS3" s="13">
        <f t="shared" si="2"/>
        <v>7038</v>
      </c>
      <c r="AT3" s="13">
        <f t="shared" si="2"/>
        <v>5038</v>
      </c>
      <c r="AU3" s="13">
        <f t="shared" si="2"/>
        <v>6042</v>
      </c>
      <c r="AV3" s="13">
        <f t="shared" si="2"/>
        <v>6042</v>
      </c>
      <c r="AW3" s="13">
        <f t="shared" si="2"/>
        <v>7046</v>
      </c>
      <c r="AX3" s="13">
        <f t="shared" si="2"/>
        <v>5046</v>
      </c>
      <c r="AY3" s="13">
        <f t="shared" si="2"/>
        <v>6050</v>
      </c>
      <c r="AZ3" s="13">
        <f t="shared" si="2"/>
        <v>6050</v>
      </c>
      <c r="BA3" s="13">
        <f t="shared" si="2"/>
        <v>7055</v>
      </c>
      <c r="BB3" s="14"/>
      <c r="BC3" s="14"/>
      <c r="BD3" s="14"/>
      <c r="BE3" s="4"/>
      <c r="BF3" s="4"/>
      <c r="BG3" s="15"/>
      <c r="BH3" s="5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9" t="s">
        <v>4</v>
      </c>
      <c r="BD4" s="19" t="s">
        <v>5</v>
      </c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</row>
    <row r="5">
      <c r="A5" s="20" t="s">
        <v>6</v>
      </c>
      <c r="B5" s="21">
        <v>1000.0</v>
      </c>
      <c r="C5" s="21"/>
      <c r="D5" s="21">
        <v>1000.0</v>
      </c>
      <c r="E5" s="21"/>
      <c r="F5" s="21">
        <v>1000.0</v>
      </c>
      <c r="G5" s="21"/>
      <c r="H5" s="21">
        <v>1000.0</v>
      </c>
      <c r="I5" s="21"/>
      <c r="J5" s="21">
        <v>1000.0</v>
      </c>
      <c r="K5" s="21"/>
      <c r="L5" s="21">
        <v>1001.0</v>
      </c>
      <c r="M5" s="21"/>
      <c r="N5" s="21">
        <v>1001.0</v>
      </c>
      <c r="O5" s="21"/>
      <c r="P5" s="21">
        <v>1001.0</v>
      </c>
      <c r="Q5" s="21"/>
      <c r="R5" s="21">
        <v>1001.0</v>
      </c>
      <c r="S5" s="21"/>
      <c r="T5" s="21">
        <v>1001.0</v>
      </c>
      <c r="U5" s="21"/>
      <c r="V5" s="21">
        <v>1002.0</v>
      </c>
      <c r="W5" s="21"/>
      <c r="X5" s="21">
        <v>1002.0</v>
      </c>
      <c r="Y5" s="21"/>
      <c r="Z5" s="21">
        <v>1002.0</v>
      </c>
      <c r="AA5" s="21"/>
      <c r="AB5" s="21">
        <v>1002.0</v>
      </c>
      <c r="AC5" s="21"/>
      <c r="AD5" s="21">
        <v>1002.0</v>
      </c>
      <c r="AE5" s="21"/>
      <c r="AF5" s="21">
        <v>1003.0</v>
      </c>
      <c r="AG5" s="21"/>
      <c r="AH5" s="21">
        <v>1003.0</v>
      </c>
      <c r="AI5" s="21"/>
      <c r="AJ5" s="21">
        <v>1003.0</v>
      </c>
      <c r="AK5" s="21"/>
      <c r="AL5" s="21">
        <v>1003.0</v>
      </c>
      <c r="AM5" s="21"/>
      <c r="AN5" s="21">
        <v>1003.0</v>
      </c>
      <c r="AO5" s="21"/>
      <c r="AP5" s="21">
        <v>1004.0</v>
      </c>
      <c r="AQ5" s="21"/>
      <c r="AR5" s="21">
        <v>1004.0</v>
      </c>
      <c r="AS5" s="21"/>
      <c r="AT5" s="21">
        <v>1004.0</v>
      </c>
      <c r="AU5" s="21"/>
      <c r="AV5" s="21">
        <v>1004.0</v>
      </c>
      <c r="AW5" s="21"/>
      <c r="AX5" s="21">
        <v>1004.0</v>
      </c>
      <c r="AY5" s="21"/>
      <c r="AZ5" s="21">
        <v>1005.0</v>
      </c>
      <c r="BA5" s="21"/>
      <c r="BB5" s="22"/>
      <c r="BC5" s="23">
        <f t="shared" ref="BC5:BC6" si="3">SUM(B5:BA5)</f>
        <v>26055</v>
      </c>
      <c r="BD5" s="24">
        <f t="shared" ref="BD5:BD6" si="4">BC5/52</f>
        <v>501.0576923</v>
      </c>
      <c r="BE5" s="25"/>
      <c r="BF5" s="4"/>
      <c r="BG5" s="4"/>
      <c r="BH5" s="4"/>
      <c r="BI5" s="4"/>
      <c r="BJ5" s="5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</row>
    <row r="6">
      <c r="A6" s="7" t="s">
        <v>7</v>
      </c>
      <c r="B6" s="26"/>
      <c r="C6" s="26"/>
      <c r="D6" s="26"/>
      <c r="E6" s="26"/>
      <c r="F6" s="26"/>
      <c r="G6" s="26"/>
      <c r="H6" s="26"/>
      <c r="I6" s="27"/>
      <c r="J6" s="26"/>
      <c r="K6" s="26"/>
      <c r="L6" s="26"/>
      <c r="M6" s="26"/>
      <c r="N6" s="26"/>
      <c r="O6" s="26"/>
      <c r="P6" s="26"/>
      <c r="Q6" s="26"/>
      <c r="R6" s="27"/>
      <c r="S6" s="27"/>
      <c r="T6" s="26"/>
      <c r="U6" s="26"/>
      <c r="V6" s="26"/>
      <c r="W6" s="26"/>
      <c r="X6" s="26"/>
      <c r="Y6" s="26"/>
      <c r="Z6" s="26"/>
      <c r="AA6" s="27"/>
      <c r="AB6" s="26"/>
      <c r="AC6" s="26"/>
      <c r="AD6" s="26"/>
      <c r="AE6" s="27"/>
      <c r="AF6" s="26"/>
      <c r="AG6" s="26"/>
      <c r="AH6" s="27"/>
      <c r="AI6" s="26"/>
      <c r="AJ6" s="26"/>
      <c r="AK6" s="26"/>
      <c r="AL6" s="26"/>
      <c r="AM6" s="27"/>
      <c r="AN6" s="26"/>
      <c r="AO6" s="26"/>
      <c r="AP6" s="26"/>
      <c r="AQ6" s="26"/>
      <c r="AR6" s="27"/>
      <c r="AS6" s="27"/>
      <c r="AT6" s="27"/>
      <c r="AU6" s="27"/>
      <c r="AV6" s="27"/>
      <c r="AW6" s="26"/>
      <c r="AX6" s="27"/>
      <c r="AY6" s="26"/>
      <c r="AZ6" s="27"/>
      <c r="BA6" s="27"/>
      <c r="BB6" s="28"/>
      <c r="BC6" s="29">
        <f t="shared" si="3"/>
        <v>0</v>
      </c>
      <c r="BD6" s="30">
        <f t="shared" si="4"/>
        <v>0</v>
      </c>
      <c r="BE6" s="25"/>
      <c r="BF6" s="4"/>
      <c r="BG6" s="4"/>
      <c r="BH6" s="4"/>
      <c r="BI6" s="4"/>
      <c r="BJ6" s="5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</row>
    <row r="7">
      <c r="A7" s="31"/>
      <c r="B7" s="32">
        <f t="shared" ref="B7:BA7" si="5">SUM(B5:B6)</f>
        <v>1000</v>
      </c>
      <c r="C7" s="32">
        <f t="shared" si="5"/>
        <v>0</v>
      </c>
      <c r="D7" s="32">
        <f t="shared" si="5"/>
        <v>1000</v>
      </c>
      <c r="E7" s="32">
        <f t="shared" si="5"/>
        <v>0</v>
      </c>
      <c r="F7" s="32">
        <f t="shared" si="5"/>
        <v>1000</v>
      </c>
      <c r="G7" s="32">
        <f t="shared" si="5"/>
        <v>0</v>
      </c>
      <c r="H7" s="32">
        <f t="shared" si="5"/>
        <v>1000</v>
      </c>
      <c r="I7" s="32">
        <f t="shared" si="5"/>
        <v>0</v>
      </c>
      <c r="J7" s="32">
        <f t="shared" si="5"/>
        <v>1000</v>
      </c>
      <c r="K7" s="32">
        <f t="shared" si="5"/>
        <v>0</v>
      </c>
      <c r="L7" s="32">
        <f t="shared" si="5"/>
        <v>1001</v>
      </c>
      <c r="M7" s="32">
        <f t="shared" si="5"/>
        <v>0</v>
      </c>
      <c r="N7" s="32">
        <f t="shared" si="5"/>
        <v>1001</v>
      </c>
      <c r="O7" s="32">
        <f t="shared" si="5"/>
        <v>0</v>
      </c>
      <c r="P7" s="32">
        <f t="shared" si="5"/>
        <v>1001</v>
      </c>
      <c r="Q7" s="32">
        <f t="shared" si="5"/>
        <v>0</v>
      </c>
      <c r="R7" s="32">
        <f t="shared" si="5"/>
        <v>1001</v>
      </c>
      <c r="S7" s="32">
        <f t="shared" si="5"/>
        <v>0</v>
      </c>
      <c r="T7" s="32">
        <f t="shared" si="5"/>
        <v>1001</v>
      </c>
      <c r="U7" s="32">
        <f t="shared" si="5"/>
        <v>0</v>
      </c>
      <c r="V7" s="32">
        <f t="shared" si="5"/>
        <v>1002</v>
      </c>
      <c r="W7" s="32">
        <f t="shared" si="5"/>
        <v>0</v>
      </c>
      <c r="X7" s="32">
        <f t="shared" si="5"/>
        <v>1002</v>
      </c>
      <c r="Y7" s="32">
        <f t="shared" si="5"/>
        <v>0</v>
      </c>
      <c r="Z7" s="32">
        <f t="shared" si="5"/>
        <v>1002</v>
      </c>
      <c r="AA7" s="32">
        <f t="shared" si="5"/>
        <v>0</v>
      </c>
      <c r="AB7" s="32">
        <f t="shared" si="5"/>
        <v>1002</v>
      </c>
      <c r="AC7" s="32">
        <f t="shared" si="5"/>
        <v>0</v>
      </c>
      <c r="AD7" s="32">
        <f t="shared" si="5"/>
        <v>1002</v>
      </c>
      <c r="AE7" s="32">
        <f t="shared" si="5"/>
        <v>0</v>
      </c>
      <c r="AF7" s="32">
        <f t="shared" si="5"/>
        <v>1003</v>
      </c>
      <c r="AG7" s="32">
        <f t="shared" si="5"/>
        <v>0</v>
      </c>
      <c r="AH7" s="32">
        <f t="shared" si="5"/>
        <v>1003</v>
      </c>
      <c r="AI7" s="32">
        <f t="shared" si="5"/>
        <v>0</v>
      </c>
      <c r="AJ7" s="32">
        <f t="shared" si="5"/>
        <v>1003</v>
      </c>
      <c r="AK7" s="32">
        <f t="shared" si="5"/>
        <v>0</v>
      </c>
      <c r="AL7" s="32">
        <f t="shared" si="5"/>
        <v>1003</v>
      </c>
      <c r="AM7" s="32">
        <f t="shared" si="5"/>
        <v>0</v>
      </c>
      <c r="AN7" s="32">
        <f t="shared" si="5"/>
        <v>1003</v>
      </c>
      <c r="AO7" s="32">
        <f t="shared" si="5"/>
        <v>0</v>
      </c>
      <c r="AP7" s="32">
        <f t="shared" si="5"/>
        <v>1004</v>
      </c>
      <c r="AQ7" s="32">
        <f t="shared" si="5"/>
        <v>0</v>
      </c>
      <c r="AR7" s="32">
        <f t="shared" si="5"/>
        <v>1004</v>
      </c>
      <c r="AS7" s="32">
        <f t="shared" si="5"/>
        <v>0</v>
      </c>
      <c r="AT7" s="32">
        <f t="shared" si="5"/>
        <v>1004</v>
      </c>
      <c r="AU7" s="32">
        <f t="shared" si="5"/>
        <v>0</v>
      </c>
      <c r="AV7" s="32">
        <f t="shared" si="5"/>
        <v>1004</v>
      </c>
      <c r="AW7" s="32">
        <f t="shared" si="5"/>
        <v>0</v>
      </c>
      <c r="AX7" s="32">
        <f t="shared" si="5"/>
        <v>1004</v>
      </c>
      <c r="AY7" s="32">
        <f t="shared" si="5"/>
        <v>0</v>
      </c>
      <c r="AZ7" s="32">
        <f t="shared" si="5"/>
        <v>1005</v>
      </c>
      <c r="BA7" s="32">
        <f t="shared" si="5"/>
        <v>0</v>
      </c>
      <c r="BB7" s="33"/>
      <c r="BC7" s="32">
        <f t="shared" ref="BC7:BD7" si="6">SUM(BC5:BC6)</f>
        <v>26055</v>
      </c>
      <c r="BD7" s="32">
        <f t="shared" si="6"/>
        <v>501.0576923</v>
      </c>
      <c r="BE7" s="25"/>
      <c r="BF7" s="4"/>
      <c r="BG7" s="4"/>
      <c r="BH7" s="4"/>
      <c r="BI7" s="4"/>
      <c r="BJ7" s="5"/>
      <c r="BK7" s="4"/>
      <c r="BL7" s="4"/>
      <c r="BM7" s="5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</row>
    <row r="8">
      <c r="A8" s="34" t="s">
        <v>8</v>
      </c>
      <c r="B8" s="35"/>
      <c r="C8" s="35"/>
      <c r="D8" s="35"/>
      <c r="E8" s="35"/>
      <c r="F8" s="35"/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7"/>
      <c r="BC8" s="37"/>
      <c r="BD8" s="37"/>
      <c r="BE8" s="25"/>
      <c r="BF8" s="4"/>
      <c r="BG8" s="5"/>
      <c r="BH8" s="5"/>
      <c r="BI8" s="5"/>
      <c r="BJ8" s="5"/>
      <c r="BK8" s="5"/>
      <c r="BL8" s="4"/>
      <c r="BM8" s="5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</row>
    <row r="9">
      <c r="A9" s="38" t="s">
        <v>9</v>
      </c>
      <c r="B9" s="21">
        <v>2000.0</v>
      </c>
      <c r="C9" s="21"/>
      <c r="D9" s="21"/>
      <c r="E9" s="21"/>
      <c r="F9" s="21">
        <v>2000.0</v>
      </c>
      <c r="G9" s="21"/>
      <c r="H9" s="21"/>
      <c r="I9" s="21"/>
      <c r="J9" s="21">
        <v>2000.0</v>
      </c>
      <c r="K9" s="21"/>
      <c r="L9" s="39"/>
      <c r="M9" s="21"/>
      <c r="N9" s="21"/>
      <c r="O9" s="21">
        <v>2000.0</v>
      </c>
      <c r="P9" s="21"/>
      <c r="Q9" s="21"/>
      <c r="R9" s="21"/>
      <c r="S9" s="21">
        <v>2000.0</v>
      </c>
      <c r="T9" s="21"/>
      <c r="U9" s="21"/>
      <c r="V9" s="21"/>
      <c r="W9" s="21">
        <v>2000.0</v>
      </c>
      <c r="X9" s="21"/>
      <c r="Y9" s="21"/>
      <c r="Z9" s="21"/>
      <c r="AA9" s="21"/>
      <c r="AB9" s="21">
        <v>2000.0</v>
      </c>
      <c r="AC9" s="21"/>
      <c r="AD9" s="21"/>
      <c r="AE9" s="21"/>
      <c r="AF9" s="21">
        <v>2000.0</v>
      </c>
      <c r="AG9" s="21"/>
      <c r="AH9" s="21"/>
      <c r="AI9" s="21"/>
      <c r="AJ9" s="21">
        <v>2000.0</v>
      </c>
      <c r="AK9" s="21"/>
      <c r="AL9" s="21"/>
      <c r="AM9" s="21"/>
      <c r="AN9" s="21"/>
      <c r="AO9" s="21">
        <v>2000.0</v>
      </c>
      <c r="AP9" s="21"/>
      <c r="AQ9" s="21"/>
      <c r="AR9" s="21"/>
      <c r="AS9" s="21">
        <v>2000.0</v>
      </c>
      <c r="AT9" s="21"/>
      <c r="AU9" s="21"/>
      <c r="AV9" s="21"/>
      <c r="AW9" s="21">
        <v>2000.0</v>
      </c>
      <c r="AX9" s="21"/>
      <c r="AY9" s="21"/>
      <c r="AZ9" s="21"/>
      <c r="BA9" s="21"/>
      <c r="BB9" s="22"/>
      <c r="BC9" s="24">
        <f t="shared" ref="BC9:BC19" si="7">SUM(B9:BA9)</f>
        <v>24000</v>
      </c>
      <c r="BD9" s="24">
        <f t="shared" ref="BD9:BD19" si="8">BC9/52</f>
        <v>461.5384615</v>
      </c>
      <c r="BE9" s="25"/>
      <c r="BF9" s="4"/>
      <c r="BG9" s="4"/>
      <c r="BH9" s="4"/>
      <c r="BI9" s="4"/>
      <c r="BJ9" s="4"/>
      <c r="BK9" s="4"/>
      <c r="BL9" s="4"/>
      <c r="BM9" s="5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</row>
    <row r="10">
      <c r="A10" s="38" t="s">
        <v>10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40"/>
      <c r="BA10" s="40"/>
      <c r="BB10" s="22"/>
      <c r="BC10" s="24">
        <f t="shared" si="7"/>
        <v>0</v>
      </c>
      <c r="BD10" s="24">
        <f t="shared" si="8"/>
        <v>0</v>
      </c>
      <c r="BE10" s="25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</row>
    <row r="11">
      <c r="A11" s="38" t="s">
        <v>11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  <c r="BC11" s="24">
        <f t="shared" si="7"/>
        <v>0</v>
      </c>
      <c r="BD11" s="24">
        <f t="shared" si="8"/>
        <v>0</v>
      </c>
      <c r="BE11" s="2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</row>
    <row r="12">
      <c r="A12" s="38" t="s">
        <v>12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  <c r="BC12" s="24">
        <f t="shared" si="7"/>
        <v>0</v>
      </c>
      <c r="BD12" s="24">
        <f t="shared" si="8"/>
        <v>0</v>
      </c>
      <c r="BE12" s="25"/>
      <c r="BF12" s="4"/>
      <c r="BG12" s="4"/>
      <c r="BH12" s="4"/>
      <c r="BI12" s="4"/>
      <c r="BJ12" s="5"/>
      <c r="BK12" s="5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</row>
    <row r="13">
      <c r="A13" s="38" t="s">
        <v>13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  <c r="BC13" s="24">
        <f t="shared" si="7"/>
        <v>0</v>
      </c>
      <c r="BD13" s="24">
        <f t="shared" si="8"/>
        <v>0</v>
      </c>
      <c r="BE13" s="25"/>
      <c r="BF13" s="4"/>
      <c r="BG13" s="4"/>
      <c r="BH13" s="4"/>
      <c r="BI13" s="4"/>
      <c r="BJ13" s="4"/>
      <c r="BK13" s="5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</row>
    <row r="14">
      <c r="A14" s="38" t="s">
        <v>14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2"/>
      <c r="BC14" s="24">
        <f t="shared" si="7"/>
        <v>0</v>
      </c>
      <c r="BD14" s="24">
        <f t="shared" si="8"/>
        <v>0</v>
      </c>
      <c r="BE14" s="25"/>
      <c r="BF14" s="4"/>
      <c r="BG14" s="4"/>
      <c r="BH14" s="4"/>
      <c r="BI14" s="4"/>
      <c r="BJ14" s="4"/>
      <c r="BK14" s="5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</row>
    <row r="15">
      <c r="A15" s="38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40"/>
      <c r="AW15" s="21"/>
      <c r="AX15" s="21"/>
      <c r="AY15" s="21"/>
      <c r="AZ15" s="40"/>
      <c r="BA15" s="40"/>
      <c r="BB15" s="22"/>
      <c r="BC15" s="24">
        <f t="shared" si="7"/>
        <v>0</v>
      </c>
      <c r="BD15" s="24">
        <f t="shared" si="8"/>
        <v>0</v>
      </c>
      <c r="BE15" s="25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</row>
    <row r="16">
      <c r="A16" s="38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40"/>
      <c r="AT16" s="21"/>
      <c r="AU16" s="21"/>
      <c r="AV16" s="40"/>
      <c r="AW16" s="21"/>
      <c r="AX16" s="21"/>
      <c r="AY16" s="21"/>
      <c r="AZ16" s="40"/>
      <c r="BA16" s="40"/>
      <c r="BB16" s="22"/>
      <c r="BC16" s="24">
        <f t="shared" si="7"/>
        <v>0</v>
      </c>
      <c r="BD16" s="24">
        <f t="shared" si="8"/>
        <v>0</v>
      </c>
      <c r="BE16" s="25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</row>
    <row r="17">
      <c r="A17" s="38" t="s">
        <v>17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40"/>
      <c r="AT17" s="21"/>
      <c r="AU17" s="21"/>
      <c r="AV17" s="40"/>
      <c r="AW17" s="21"/>
      <c r="AX17" s="21"/>
      <c r="AY17" s="21"/>
      <c r="AZ17" s="40"/>
      <c r="BA17" s="40"/>
      <c r="BB17" s="22"/>
      <c r="BC17" s="24">
        <f t="shared" si="7"/>
        <v>0</v>
      </c>
      <c r="BD17" s="24">
        <f t="shared" si="8"/>
        <v>0</v>
      </c>
      <c r="BE17" s="25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</row>
    <row r="18">
      <c r="A18" s="38" t="s">
        <v>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40"/>
      <c r="AW18" s="21"/>
      <c r="AX18" s="21"/>
      <c r="AY18" s="21"/>
      <c r="AZ18" s="40"/>
      <c r="BA18" s="40"/>
      <c r="BB18" s="22"/>
      <c r="BC18" s="24">
        <f t="shared" si="7"/>
        <v>0</v>
      </c>
      <c r="BD18" s="24">
        <f t="shared" si="8"/>
        <v>0</v>
      </c>
      <c r="BE18" s="25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</row>
    <row r="19">
      <c r="A19" s="38" t="s">
        <v>19</v>
      </c>
      <c r="B19" s="41"/>
      <c r="C19" s="41"/>
      <c r="D19" s="41"/>
      <c r="E19" s="41"/>
      <c r="F19" s="41"/>
      <c r="G19" s="41"/>
      <c r="H19" s="4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42"/>
      <c r="BC19" s="24">
        <f t="shared" si="7"/>
        <v>0</v>
      </c>
      <c r="BD19" s="43">
        <f t="shared" si="8"/>
        <v>0</v>
      </c>
      <c r="BE19" s="25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</row>
    <row r="20">
      <c r="A20" s="44" t="s">
        <v>20</v>
      </c>
      <c r="B20" s="45">
        <f t="shared" ref="B20:BA20" si="9">SUM(B9:B19)</f>
        <v>2000</v>
      </c>
      <c r="C20" s="45">
        <f t="shared" si="9"/>
        <v>0</v>
      </c>
      <c r="D20" s="45">
        <f t="shared" si="9"/>
        <v>0</v>
      </c>
      <c r="E20" s="45">
        <f t="shared" si="9"/>
        <v>0</v>
      </c>
      <c r="F20" s="45">
        <f t="shared" si="9"/>
        <v>2000</v>
      </c>
      <c r="G20" s="45">
        <f t="shared" si="9"/>
        <v>0</v>
      </c>
      <c r="H20" s="45">
        <f t="shared" si="9"/>
        <v>0</v>
      </c>
      <c r="I20" s="45">
        <f t="shared" si="9"/>
        <v>0</v>
      </c>
      <c r="J20" s="45">
        <f t="shared" si="9"/>
        <v>2000</v>
      </c>
      <c r="K20" s="45">
        <f t="shared" si="9"/>
        <v>0</v>
      </c>
      <c r="L20" s="45">
        <f t="shared" si="9"/>
        <v>0</v>
      </c>
      <c r="M20" s="45">
        <f t="shared" si="9"/>
        <v>0</v>
      </c>
      <c r="N20" s="45">
        <f t="shared" si="9"/>
        <v>0</v>
      </c>
      <c r="O20" s="45">
        <f t="shared" si="9"/>
        <v>2000</v>
      </c>
      <c r="P20" s="45">
        <f t="shared" si="9"/>
        <v>0</v>
      </c>
      <c r="Q20" s="45">
        <f t="shared" si="9"/>
        <v>0</v>
      </c>
      <c r="R20" s="45">
        <f t="shared" si="9"/>
        <v>0</v>
      </c>
      <c r="S20" s="45">
        <f t="shared" si="9"/>
        <v>2000</v>
      </c>
      <c r="T20" s="45">
        <f t="shared" si="9"/>
        <v>0</v>
      </c>
      <c r="U20" s="45">
        <f t="shared" si="9"/>
        <v>0</v>
      </c>
      <c r="V20" s="45">
        <f t="shared" si="9"/>
        <v>0</v>
      </c>
      <c r="W20" s="45">
        <f t="shared" si="9"/>
        <v>2000</v>
      </c>
      <c r="X20" s="45">
        <f t="shared" si="9"/>
        <v>0</v>
      </c>
      <c r="Y20" s="45">
        <f t="shared" si="9"/>
        <v>0</v>
      </c>
      <c r="Z20" s="45">
        <f t="shared" si="9"/>
        <v>0</v>
      </c>
      <c r="AA20" s="45">
        <f t="shared" si="9"/>
        <v>0</v>
      </c>
      <c r="AB20" s="45">
        <f t="shared" si="9"/>
        <v>2000</v>
      </c>
      <c r="AC20" s="45">
        <f t="shared" si="9"/>
        <v>0</v>
      </c>
      <c r="AD20" s="45">
        <f t="shared" si="9"/>
        <v>0</v>
      </c>
      <c r="AE20" s="45">
        <f t="shared" si="9"/>
        <v>0</v>
      </c>
      <c r="AF20" s="45">
        <f t="shared" si="9"/>
        <v>2000</v>
      </c>
      <c r="AG20" s="45">
        <f t="shared" si="9"/>
        <v>0</v>
      </c>
      <c r="AH20" s="45">
        <f t="shared" si="9"/>
        <v>0</v>
      </c>
      <c r="AI20" s="45">
        <f t="shared" si="9"/>
        <v>0</v>
      </c>
      <c r="AJ20" s="45">
        <f t="shared" si="9"/>
        <v>2000</v>
      </c>
      <c r="AK20" s="45">
        <f t="shared" si="9"/>
        <v>0</v>
      </c>
      <c r="AL20" s="45">
        <f t="shared" si="9"/>
        <v>0</v>
      </c>
      <c r="AM20" s="45">
        <f t="shared" si="9"/>
        <v>0</v>
      </c>
      <c r="AN20" s="45">
        <f t="shared" si="9"/>
        <v>0</v>
      </c>
      <c r="AO20" s="45">
        <f t="shared" si="9"/>
        <v>2000</v>
      </c>
      <c r="AP20" s="45">
        <f t="shared" si="9"/>
        <v>0</v>
      </c>
      <c r="AQ20" s="45">
        <f t="shared" si="9"/>
        <v>0</v>
      </c>
      <c r="AR20" s="45">
        <f t="shared" si="9"/>
        <v>0</v>
      </c>
      <c r="AS20" s="45">
        <f t="shared" si="9"/>
        <v>2000</v>
      </c>
      <c r="AT20" s="45">
        <f t="shared" si="9"/>
        <v>0</v>
      </c>
      <c r="AU20" s="45">
        <f t="shared" si="9"/>
        <v>0</v>
      </c>
      <c r="AV20" s="45">
        <f t="shared" si="9"/>
        <v>0</v>
      </c>
      <c r="AW20" s="45">
        <f t="shared" si="9"/>
        <v>2000</v>
      </c>
      <c r="AX20" s="45">
        <f t="shared" si="9"/>
        <v>0</v>
      </c>
      <c r="AY20" s="45">
        <f t="shared" si="9"/>
        <v>0</v>
      </c>
      <c r="AZ20" s="45">
        <f t="shared" si="9"/>
        <v>0</v>
      </c>
      <c r="BA20" s="45">
        <f t="shared" si="9"/>
        <v>0</v>
      </c>
      <c r="BB20" s="33"/>
      <c r="BC20" s="32">
        <f t="shared" ref="BC20:BD20" si="10">SUM(BC9:BC19)</f>
        <v>24000</v>
      </c>
      <c r="BD20" s="32">
        <f t="shared" si="10"/>
        <v>461.5384615</v>
      </c>
      <c r="BE20" s="25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</row>
    <row r="21">
      <c r="A21" s="46" t="s">
        <v>21</v>
      </c>
      <c r="B21" s="35"/>
      <c r="C21" s="35"/>
      <c r="D21" s="35"/>
      <c r="E21" s="35"/>
      <c r="F21" s="35"/>
      <c r="G21" s="3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7"/>
      <c r="BC21" s="19" t="s">
        <v>4</v>
      </c>
      <c r="BD21" s="37"/>
      <c r="BE21" s="25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</row>
    <row r="22">
      <c r="A22" s="47" t="s">
        <v>22</v>
      </c>
      <c r="B22" s="48">
        <v>25000.0</v>
      </c>
      <c r="C22" s="49">
        <f t="shared" ref="C22:BA22" si="11">B22 + B23 + B24</f>
        <v>25000</v>
      </c>
      <c r="D22" s="49">
        <f t="shared" si="11"/>
        <v>25000</v>
      </c>
      <c r="E22" s="49">
        <f t="shared" si="11"/>
        <v>25000</v>
      </c>
      <c r="F22" s="49">
        <f t="shared" si="11"/>
        <v>25000</v>
      </c>
      <c r="G22" s="49">
        <f t="shared" si="11"/>
        <v>25000</v>
      </c>
      <c r="H22" s="49">
        <f t="shared" si="11"/>
        <v>25000</v>
      </c>
      <c r="I22" s="49">
        <f t="shared" si="11"/>
        <v>25000</v>
      </c>
      <c r="J22" s="49">
        <f t="shared" si="11"/>
        <v>25000</v>
      </c>
      <c r="K22" s="49">
        <f t="shared" si="11"/>
        <v>25000</v>
      </c>
      <c r="L22" s="49">
        <f t="shared" si="11"/>
        <v>25000</v>
      </c>
      <c r="M22" s="49">
        <f t="shared" si="11"/>
        <v>25000</v>
      </c>
      <c r="N22" s="49">
        <f t="shared" si="11"/>
        <v>25000</v>
      </c>
      <c r="O22" s="49">
        <f t="shared" si="11"/>
        <v>25000</v>
      </c>
      <c r="P22" s="49">
        <f t="shared" si="11"/>
        <v>25000</v>
      </c>
      <c r="Q22" s="49">
        <f t="shared" si="11"/>
        <v>25000</v>
      </c>
      <c r="R22" s="49">
        <f t="shared" si="11"/>
        <v>25000</v>
      </c>
      <c r="S22" s="49">
        <f t="shared" si="11"/>
        <v>25000</v>
      </c>
      <c r="T22" s="49">
        <f t="shared" si="11"/>
        <v>25000</v>
      </c>
      <c r="U22" s="49">
        <f t="shared" si="11"/>
        <v>25000</v>
      </c>
      <c r="V22" s="49">
        <f t="shared" si="11"/>
        <v>25000</v>
      </c>
      <c r="W22" s="49">
        <f t="shared" si="11"/>
        <v>25000</v>
      </c>
      <c r="X22" s="49">
        <f t="shared" si="11"/>
        <v>25000</v>
      </c>
      <c r="Y22" s="49">
        <f t="shared" si="11"/>
        <v>25000</v>
      </c>
      <c r="Z22" s="49">
        <f t="shared" si="11"/>
        <v>25000</v>
      </c>
      <c r="AA22" s="49">
        <f t="shared" si="11"/>
        <v>25000</v>
      </c>
      <c r="AB22" s="49">
        <f t="shared" si="11"/>
        <v>25000</v>
      </c>
      <c r="AC22" s="49">
        <f t="shared" si="11"/>
        <v>25000</v>
      </c>
      <c r="AD22" s="49">
        <f t="shared" si="11"/>
        <v>25000</v>
      </c>
      <c r="AE22" s="49">
        <f t="shared" si="11"/>
        <v>25000</v>
      </c>
      <c r="AF22" s="49">
        <f t="shared" si="11"/>
        <v>25000</v>
      </c>
      <c r="AG22" s="49">
        <f t="shared" si="11"/>
        <v>25000</v>
      </c>
      <c r="AH22" s="49">
        <f t="shared" si="11"/>
        <v>25000</v>
      </c>
      <c r="AI22" s="49">
        <f t="shared" si="11"/>
        <v>25000</v>
      </c>
      <c r="AJ22" s="49">
        <f t="shared" si="11"/>
        <v>25000</v>
      </c>
      <c r="AK22" s="49">
        <f t="shared" si="11"/>
        <v>25000</v>
      </c>
      <c r="AL22" s="49">
        <f t="shared" si="11"/>
        <v>25000</v>
      </c>
      <c r="AM22" s="49">
        <f t="shared" si="11"/>
        <v>25000</v>
      </c>
      <c r="AN22" s="49">
        <f t="shared" si="11"/>
        <v>25000</v>
      </c>
      <c r="AO22" s="49">
        <f t="shared" si="11"/>
        <v>25000</v>
      </c>
      <c r="AP22" s="49">
        <f t="shared" si="11"/>
        <v>25000</v>
      </c>
      <c r="AQ22" s="49">
        <f t="shared" si="11"/>
        <v>25000</v>
      </c>
      <c r="AR22" s="49">
        <f t="shared" si="11"/>
        <v>25000</v>
      </c>
      <c r="AS22" s="49">
        <f t="shared" si="11"/>
        <v>25000</v>
      </c>
      <c r="AT22" s="49">
        <f t="shared" si="11"/>
        <v>25000</v>
      </c>
      <c r="AU22" s="49">
        <f t="shared" si="11"/>
        <v>25000</v>
      </c>
      <c r="AV22" s="49">
        <f t="shared" si="11"/>
        <v>25000</v>
      </c>
      <c r="AW22" s="49">
        <f t="shared" si="11"/>
        <v>25000</v>
      </c>
      <c r="AX22" s="49">
        <f t="shared" si="11"/>
        <v>25000</v>
      </c>
      <c r="AY22" s="49">
        <f t="shared" si="11"/>
        <v>25000</v>
      </c>
      <c r="AZ22" s="49">
        <f t="shared" si="11"/>
        <v>25000</v>
      </c>
      <c r="BA22" s="49">
        <f t="shared" si="11"/>
        <v>25000</v>
      </c>
      <c r="BB22" s="50"/>
      <c r="BC22" s="50">
        <f>BA22</f>
        <v>25000</v>
      </c>
      <c r="BD22" s="50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</row>
    <row r="23">
      <c r="A23" s="47" t="s">
        <v>23</v>
      </c>
      <c r="B23" s="48"/>
      <c r="C23" s="51"/>
      <c r="D23" s="51"/>
      <c r="E23" s="51"/>
      <c r="F23" s="51"/>
      <c r="G23" s="48"/>
      <c r="H23" s="51"/>
      <c r="I23" s="52"/>
      <c r="J23" s="52"/>
      <c r="K23" s="52"/>
      <c r="L23" s="52"/>
      <c r="M23" s="53"/>
      <c r="N23" s="52"/>
      <c r="O23" s="52"/>
      <c r="P23" s="52"/>
      <c r="Q23" s="52"/>
      <c r="R23" s="49"/>
      <c r="S23" s="52"/>
      <c r="T23" s="52"/>
      <c r="U23" s="52"/>
      <c r="V23" s="49"/>
      <c r="W23" s="52"/>
      <c r="X23" s="52"/>
      <c r="Y23" s="49"/>
      <c r="Z23" s="52"/>
      <c r="AA23" s="52"/>
      <c r="AB23" s="49"/>
      <c r="AC23" s="52"/>
      <c r="AD23" s="52"/>
      <c r="AE23" s="49"/>
      <c r="AF23" s="49"/>
      <c r="AG23" s="52"/>
      <c r="AH23" s="49"/>
      <c r="AI23" s="52"/>
      <c r="AJ23" s="52"/>
      <c r="AK23" s="52"/>
      <c r="AL23" s="49"/>
      <c r="AM23" s="52"/>
      <c r="AN23" s="49"/>
      <c r="AO23" s="52"/>
      <c r="AP23" s="52"/>
      <c r="AQ23" s="52"/>
      <c r="AR23" s="49"/>
      <c r="AS23" s="49"/>
      <c r="AT23" s="52"/>
      <c r="AU23" s="52"/>
      <c r="AV23" s="52"/>
      <c r="AW23" s="49"/>
      <c r="AX23" s="52"/>
      <c r="AY23" s="52"/>
      <c r="AZ23" s="49"/>
      <c r="BA23" s="49"/>
      <c r="BB23" s="50"/>
      <c r="BC23" s="50"/>
      <c r="BD23" s="50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</row>
    <row r="24">
      <c r="A24" s="47" t="s">
        <v>24</v>
      </c>
      <c r="B24" s="51"/>
      <c r="C24" s="48"/>
      <c r="D24" s="51"/>
      <c r="E24" s="48"/>
      <c r="F24" s="51"/>
      <c r="G24" s="48"/>
      <c r="H24" s="51"/>
      <c r="I24" s="52"/>
      <c r="J24" s="49"/>
      <c r="K24" s="52"/>
      <c r="L24" s="52"/>
      <c r="M24" s="49"/>
      <c r="N24" s="49"/>
      <c r="O24" s="49"/>
      <c r="P24" s="52"/>
      <c r="Q24" s="52"/>
      <c r="R24" s="52"/>
      <c r="S24" s="52"/>
      <c r="T24" s="52"/>
      <c r="U24" s="52"/>
      <c r="V24" s="52"/>
      <c r="W24" s="49"/>
      <c r="X24" s="52"/>
      <c r="Y24" s="52"/>
      <c r="Z24" s="52"/>
      <c r="AA24" s="49"/>
      <c r="AB24" s="49"/>
      <c r="AC24" s="52"/>
      <c r="AD24" s="52"/>
      <c r="AE24" s="49"/>
      <c r="AF24" s="49"/>
      <c r="AG24" s="52"/>
      <c r="AH24" s="49"/>
      <c r="AI24" s="52"/>
      <c r="AJ24" s="49"/>
      <c r="AK24" s="52"/>
      <c r="AL24" s="49"/>
      <c r="AM24" s="52"/>
      <c r="AN24" s="49"/>
      <c r="AO24" s="49"/>
      <c r="AP24" s="52"/>
      <c r="AQ24" s="52"/>
      <c r="AR24" s="49"/>
      <c r="AS24" s="49"/>
      <c r="AT24" s="52"/>
      <c r="AU24" s="52"/>
      <c r="AV24" s="49"/>
      <c r="AW24" s="49"/>
      <c r="AX24" s="52"/>
      <c r="AY24" s="52"/>
      <c r="AZ24" s="49"/>
      <c r="BA24" s="49"/>
      <c r="BB24" s="50"/>
      <c r="BC24" s="50"/>
      <c r="BD24" s="50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</row>
    <row r="25">
      <c r="A25" s="47" t="s">
        <v>25</v>
      </c>
      <c r="B25" s="51"/>
      <c r="C25" s="51"/>
      <c r="D25" s="51"/>
      <c r="E25" s="51"/>
      <c r="F25" s="51"/>
      <c r="G25" s="51"/>
      <c r="H25" s="51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52"/>
      <c r="X25" s="49"/>
      <c r="Y25" s="49"/>
      <c r="Z25" s="49"/>
      <c r="AA25" s="49"/>
      <c r="AB25" s="52"/>
      <c r="AC25" s="49"/>
      <c r="AD25" s="49"/>
      <c r="AE25" s="49"/>
      <c r="AF25" s="49"/>
      <c r="AG25" s="49"/>
      <c r="AH25" s="52"/>
      <c r="AI25" s="49"/>
      <c r="AJ25" s="49"/>
      <c r="AK25" s="49"/>
      <c r="AL25" s="49"/>
      <c r="AM25" s="49"/>
      <c r="AN25" s="49"/>
      <c r="AO25" s="52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50"/>
      <c r="BC25" s="50"/>
      <c r="BD25" s="50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</row>
    <row r="26">
      <c r="A26" s="47" t="s">
        <v>26</v>
      </c>
      <c r="B26" s="51"/>
      <c r="C26" s="51"/>
      <c r="D26" s="51"/>
      <c r="E26" s="51"/>
      <c r="F26" s="51"/>
      <c r="G26" s="51"/>
      <c r="H26" s="51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52"/>
      <c r="X26" s="49"/>
      <c r="Y26" s="49"/>
      <c r="Z26" s="49"/>
      <c r="AA26" s="49"/>
      <c r="AB26" s="52"/>
      <c r="AC26" s="49"/>
      <c r="AD26" s="49"/>
      <c r="AE26" s="49"/>
      <c r="AF26" s="49"/>
      <c r="AG26" s="49"/>
      <c r="AH26" s="52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50"/>
      <c r="BC26" s="50"/>
      <c r="BD26" s="50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</row>
    <row r="27">
      <c r="A27" s="54" t="s">
        <v>27</v>
      </c>
      <c r="B27" s="49">
        <f t="shared" ref="B27:BA27" si="12">B3+B7-B20-B23-B25-B26</f>
        <v>4000</v>
      </c>
      <c r="C27" s="49">
        <f t="shared" si="12"/>
        <v>4000</v>
      </c>
      <c r="D27" s="49">
        <f t="shared" si="12"/>
        <v>5000</v>
      </c>
      <c r="E27" s="49">
        <f t="shared" si="12"/>
        <v>5000</v>
      </c>
      <c r="F27" s="49">
        <f t="shared" si="12"/>
        <v>4000</v>
      </c>
      <c r="G27" s="49">
        <f t="shared" si="12"/>
        <v>4000</v>
      </c>
      <c r="H27" s="49">
        <f t="shared" si="12"/>
        <v>5000</v>
      </c>
      <c r="I27" s="49">
        <f t="shared" si="12"/>
        <v>5000</v>
      </c>
      <c r="J27" s="49">
        <f t="shared" si="12"/>
        <v>4000</v>
      </c>
      <c r="K27" s="49">
        <f t="shared" si="12"/>
        <v>4000</v>
      </c>
      <c r="L27" s="49">
        <f t="shared" si="12"/>
        <v>5001</v>
      </c>
      <c r="M27" s="49">
        <f t="shared" si="12"/>
        <v>5001</v>
      </c>
      <c r="N27" s="49">
        <f t="shared" si="12"/>
        <v>6002</v>
      </c>
      <c r="O27" s="49">
        <f t="shared" si="12"/>
        <v>4002</v>
      </c>
      <c r="P27" s="49">
        <f t="shared" si="12"/>
        <v>5003</v>
      </c>
      <c r="Q27" s="49">
        <f t="shared" si="12"/>
        <v>5003</v>
      </c>
      <c r="R27" s="49">
        <f t="shared" si="12"/>
        <v>6004</v>
      </c>
      <c r="S27" s="49">
        <f t="shared" si="12"/>
        <v>4004</v>
      </c>
      <c r="T27" s="49">
        <f t="shared" si="12"/>
        <v>5005</v>
      </c>
      <c r="U27" s="49">
        <f t="shared" si="12"/>
        <v>5005</v>
      </c>
      <c r="V27" s="49">
        <f t="shared" si="12"/>
        <v>6007</v>
      </c>
      <c r="W27" s="49">
        <f t="shared" si="12"/>
        <v>4007</v>
      </c>
      <c r="X27" s="49">
        <f t="shared" si="12"/>
        <v>5009</v>
      </c>
      <c r="Y27" s="49">
        <f t="shared" si="12"/>
        <v>5009</v>
      </c>
      <c r="Z27" s="49">
        <f t="shared" si="12"/>
        <v>6011</v>
      </c>
      <c r="AA27" s="49">
        <f t="shared" si="12"/>
        <v>6011</v>
      </c>
      <c r="AB27" s="49">
        <f t="shared" si="12"/>
        <v>5013</v>
      </c>
      <c r="AC27" s="49">
        <f t="shared" si="12"/>
        <v>5013</v>
      </c>
      <c r="AD27" s="49">
        <f t="shared" si="12"/>
        <v>6015</v>
      </c>
      <c r="AE27" s="49">
        <f t="shared" si="12"/>
        <v>6015</v>
      </c>
      <c r="AF27" s="49">
        <f t="shared" si="12"/>
        <v>5018</v>
      </c>
      <c r="AG27" s="49">
        <f t="shared" si="12"/>
        <v>5018</v>
      </c>
      <c r="AH27" s="49">
        <f t="shared" si="12"/>
        <v>6021</v>
      </c>
      <c r="AI27" s="49">
        <f t="shared" si="12"/>
        <v>6021</v>
      </c>
      <c r="AJ27" s="49">
        <f t="shared" si="12"/>
        <v>5024</v>
      </c>
      <c r="AK27" s="49">
        <f t="shared" si="12"/>
        <v>5024</v>
      </c>
      <c r="AL27" s="49">
        <f t="shared" si="12"/>
        <v>6027</v>
      </c>
      <c r="AM27" s="49">
        <f t="shared" si="12"/>
        <v>6027</v>
      </c>
      <c r="AN27" s="49">
        <f t="shared" si="12"/>
        <v>7030</v>
      </c>
      <c r="AO27" s="49">
        <f t="shared" si="12"/>
        <v>5030</v>
      </c>
      <c r="AP27" s="49">
        <f t="shared" si="12"/>
        <v>6034</v>
      </c>
      <c r="AQ27" s="49">
        <f t="shared" si="12"/>
        <v>6034</v>
      </c>
      <c r="AR27" s="49">
        <f t="shared" si="12"/>
        <v>7038</v>
      </c>
      <c r="AS27" s="49">
        <f t="shared" si="12"/>
        <v>5038</v>
      </c>
      <c r="AT27" s="49">
        <f t="shared" si="12"/>
        <v>6042</v>
      </c>
      <c r="AU27" s="49">
        <f t="shared" si="12"/>
        <v>6042</v>
      </c>
      <c r="AV27" s="49">
        <f t="shared" si="12"/>
        <v>7046</v>
      </c>
      <c r="AW27" s="49">
        <f t="shared" si="12"/>
        <v>5046</v>
      </c>
      <c r="AX27" s="49">
        <f t="shared" si="12"/>
        <v>6050</v>
      </c>
      <c r="AY27" s="49">
        <f t="shared" si="12"/>
        <v>6050</v>
      </c>
      <c r="AZ27" s="49">
        <f t="shared" si="12"/>
        <v>7055</v>
      </c>
      <c r="BA27" s="49">
        <f t="shared" si="12"/>
        <v>7055</v>
      </c>
      <c r="BB27" s="50"/>
      <c r="BC27" s="50"/>
      <c r="BD27" s="50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</row>
    <row r="30">
      <c r="A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</row>
  </sheetData>
  <conditionalFormatting sqref="C29 I29">
    <cfRule type="notContainsBlanks" dxfId="0" priority="1">
      <formula>LEN(TRIM(C29))&gt;0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1.25"/>
  </cols>
  <sheetData>
    <row r="1">
      <c r="A1" s="1" t="s">
        <v>28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4"/>
      <c r="BC1" s="4"/>
      <c r="BD1" s="4"/>
      <c r="BE1" s="4"/>
      <c r="BF1" s="5"/>
      <c r="BG1" s="6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</row>
    <row r="2">
      <c r="A2" s="7" t="s">
        <v>1</v>
      </c>
      <c r="B2" s="8">
        <v>44568.0</v>
      </c>
      <c r="C2" s="8">
        <f t="shared" ref="C2:BA2" si="1">+B2+7</f>
        <v>44575</v>
      </c>
      <c r="D2" s="8">
        <f t="shared" si="1"/>
        <v>44582</v>
      </c>
      <c r="E2" s="8">
        <f t="shared" si="1"/>
        <v>44589</v>
      </c>
      <c r="F2" s="8">
        <f t="shared" si="1"/>
        <v>44596</v>
      </c>
      <c r="G2" s="8">
        <f t="shared" si="1"/>
        <v>44603</v>
      </c>
      <c r="H2" s="8">
        <f t="shared" si="1"/>
        <v>44610</v>
      </c>
      <c r="I2" s="9">
        <f t="shared" si="1"/>
        <v>44617</v>
      </c>
      <c r="J2" s="9">
        <f t="shared" si="1"/>
        <v>44624</v>
      </c>
      <c r="K2" s="9">
        <f t="shared" si="1"/>
        <v>44631</v>
      </c>
      <c r="L2" s="9">
        <f t="shared" si="1"/>
        <v>44638</v>
      </c>
      <c r="M2" s="9">
        <f t="shared" si="1"/>
        <v>44645</v>
      </c>
      <c r="N2" s="9">
        <f t="shared" si="1"/>
        <v>44652</v>
      </c>
      <c r="O2" s="9">
        <f t="shared" si="1"/>
        <v>44659</v>
      </c>
      <c r="P2" s="9">
        <f t="shared" si="1"/>
        <v>44666</v>
      </c>
      <c r="Q2" s="9">
        <f t="shared" si="1"/>
        <v>44673</v>
      </c>
      <c r="R2" s="9">
        <f t="shared" si="1"/>
        <v>44680</v>
      </c>
      <c r="S2" s="9">
        <f t="shared" si="1"/>
        <v>44687</v>
      </c>
      <c r="T2" s="9">
        <f t="shared" si="1"/>
        <v>44694</v>
      </c>
      <c r="U2" s="9">
        <f t="shared" si="1"/>
        <v>44701</v>
      </c>
      <c r="V2" s="9">
        <f t="shared" si="1"/>
        <v>44708</v>
      </c>
      <c r="W2" s="9">
        <f t="shared" si="1"/>
        <v>44715</v>
      </c>
      <c r="X2" s="9">
        <f t="shared" si="1"/>
        <v>44722</v>
      </c>
      <c r="Y2" s="9">
        <f t="shared" si="1"/>
        <v>44729</v>
      </c>
      <c r="Z2" s="9">
        <f t="shared" si="1"/>
        <v>44736</v>
      </c>
      <c r="AA2" s="9">
        <f t="shared" si="1"/>
        <v>44743</v>
      </c>
      <c r="AB2" s="9">
        <f t="shared" si="1"/>
        <v>44750</v>
      </c>
      <c r="AC2" s="9">
        <f t="shared" si="1"/>
        <v>44757</v>
      </c>
      <c r="AD2" s="9">
        <f t="shared" si="1"/>
        <v>44764</v>
      </c>
      <c r="AE2" s="9">
        <f t="shared" si="1"/>
        <v>44771</v>
      </c>
      <c r="AF2" s="9">
        <f t="shared" si="1"/>
        <v>44778</v>
      </c>
      <c r="AG2" s="9">
        <f t="shared" si="1"/>
        <v>44785</v>
      </c>
      <c r="AH2" s="9">
        <f t="shared" si="1"/>
        <v>44792</v>
      </c>
      <c r="AI2" s="9">
        <f t="shared" si="1"/>
        <v>44799</v>
      </c>
      <c r="AJ2" s="9">
        <f t="shared" si="1"/>
        <v>44806</v>
      </c>
      <c r="AK2" s="9">
        <f t="shared" si="1"/>
        <v>44813</v>
      </c>
      <c r="AL2" s="9">
        <f t="shared" si="1"/>
        <v>44820</v>
      </c>
      <c r="AM2" s="9">
        <f t="shared" si="1"/>
        <v>44827</v>
      </c>
      <c r="AN2" s="9">
        <f t="shared" si="1"/>
        <v>44834</v>
      </c>
      <c r="AO2" s="9">
        <f t="shared" si="1"/>
        <v>44841</v>
      </c>
      <c r="AP2" s="9">
        <f t="shared" si="1"/>
        <v>44848</v>
      </c>
      <c r="AQ2" s="9">
        <f t="shared" si="1"/>
        <v>44855</v>
      </c>
      <c r="AR2" s="9">
        <f t="shared" si="1"/>
        <v>44862</v>
      </c>
      <c r="AS2" s="9">
        <f t="shared" si="1"/>
        <v>44869</v>
      </c>
      <c r="AT2" s="9">
        <f t="shared" si="1"/>
        <v>44876</v>
      </c>
      <c r="AU2" s="9">
        <f t="shared" si="1"/>
        <v>44883</v>
      </c>
      <c r="AV2" s="9">
        <f t="shared" si="1"/>
        <v>44890</v>
      </c>
      <c r="AW2" s="9">
        <f t="shared" si="1"/>
        <v>44897</v>
      </c>
      <c r="AX2" s="9">
        <f t="shared" si="1"/>
        <v>44904</v>
      </c>
      <c r="AY2" s="9">
        <f t="shared" si="1"/>
        <v>44911</v>
      </c>
      <c r="AZ2" s="9">
        <f t="shared" si="1"/>
        <v>44918</v>
      </c>
      <c r="BA2" s="9">
        <f t="shared" si="1"/>
        <v>44925</v>
      </c>
      <c r="BB2" s="4"/>
      <c r="BC2" s="4"/>
      <c r="BD2" s="4"/>
      <c r="BE2" s="4"/>
      <c r="BF2" s="5"/>
      <c r="BG2" s="10"/>
      <c r="BH2" s="5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</row>
    <row r="3">
      <c r="A3" s="11" t="s">
        <v>2</v>
      </c>
      <c r="B3" s="12">
        <v>803.44</v>
      </c>
      <c r="C3" s="13">
        <f t="shared" ref="C3:AG3" si="2">B27</f>
        <v>-1353.64</v>
      </c>
      <c r="D3" s="13">
        <f t="shared" si="2"/>
        <v>-850.17</v>
      </c>
      <c r="E3" s="13">
        <f t="shared" si="2"/>
        <v>-804.6</v>
      </c>
      <c r="F3" s="13">
        <f t="shared" si="2"/>
        <v>-1726.32</v>
      </c>
      <c r="G3" s="13">
        <f t="shared" si="2"/>
        <v>-986.82</v>
      </c>
      <c r="H3" s="13">
        <f t="shared" si="2"/>
        <v>-2092.1</v>
      </c>
      <c r="I3" s="13">
        <f t="shared" si="2"/>
        <v>-2439.62</v>
      </c>
      <c r="J3" s="13">
        <f t="shared" si="2"/>
        <v>-982.87</v>
      </c>
      <c r="K3" s="13">
        <f t="shared" si="2"/>
        <v>8195.27</v>
      </c>
      <c r="L3" s="13">
        <f t="shared" si="2"/>
        <v>4728.24</v>
      </c>
      <c r="M3" s="13">
        <f t="shared" si="2"/>
        <v>3955.86</v>
      </c>
      <c r="N3" s="13">
        <f t="shared" si="2"/>
        <v>6583.17</v>
      </c>
      <c r="O3" s="13">
        <f t="shared" si="2"/>
        <v>5350.41</v>
      </c>
      <c r="P3" s="13">
        <f t="shared" si="2"/>
        <v>6087.2</v>
      </c>
      <c r="Q3" s="13">
        <f t="shared" si="2"/>
        <v>4939.62</v>
      </c>
      <c r="R3" s="13">
        <f t="shared" si="2"/>
        <v>6833.13</v>
      </c>
      <c r="S3" s="13">
        <f t="shared" si="2"/>
        <v>6610.59</v>
      </c>
      <c r="T3" s="13">
        <f t="shared" si="2"/>
        <v>6019.24</v>
      </c>
      <c r="U3" s="13">
        <f t="shared" si="2"/>
        <v>4544.34</v>
      </c>
      <c r="V3" s="13">
        <f t="shared" si="2"/>
        <v>5137.32</v>
      </c>
      <c r="W3" s="13">
        <f t="shared" si="2"/>
        <v>5604.96</v>
      </c>
      <c r="X3" s="13">
        <f t="shared" si="2"/>
        <v>3422.57</v>
      </c>
      <c r="Y3" s="13">
        <f t="shared" si="2"/>
        <v>2000.05</v>
      </c>
      <c r="Z3" s="13">
        <f t="shared" si="2"/>
        <v>2780.83</v>
      </c>
      <c r="AA3" s="13">
        <f t="shared" si="2"/>
        <v>2702.79</v>
      </c>
      <c r="AB3" s="13">
        <f t="shared" si="2"/>
        <v>3130.34</v>
      </c>
      <c r="AC3" s="13">
        <f t="shared" si="2"/>
        <v>3785.28</v>
      </c>
      <c r="AD3" s="13">
        <f t="shared" si="2"/>
        <v>4683.02</v>
      </c>
      <c r="AE3" s="13">
        <f t="shared" si="2"/>
        <v>2662.79</v>
      </c>
      <c r="AF3" s="13">
        <f t="shared" si="2"/>
        <v>4535.21</v>
      </c>
      <c r="AG3" s="13">
        <f t="shared" si="2"/>
        <v>612.88</v>
      </c>
      <c r="AH3" s="12">
        <v>1520.0</v>
      </c>
      <c r="AI3" s="13">
        <f t="shared" ref="AI3:BA3" si="3">AH27</f>
        <v>556.37</v>
      </c>
      <c r="AJ3" s="13">
        <f t="shared" si="3"/>
        <v>2551.27</v>
      </c>
      <c r="AK3" s="13">
        <f t="shared" si="3"/>
        <v>-155.5</v>
      </c>
      <c r="AL3" s="13">
        <f t="shared" si="3"/>
        <v>1454.98</v>
      </c>
      <c r="AM3" s="13">
        <f t="shared" si="3"/>
        <v>242.8</v>
      </c>
      <c r="AN3" s="13">
        <f t="shared" si="3"/>
        <v>1830.34</v>
      </c>
      <c r="AO3" s="13">
        <f t="shared" si="3"/>
        <v>-2315.32</v>
      </c>
      <c r="AP3" s="13">
        <f t="shared" si="3"/>
        <v>191.26</v>
      </c>
      <c r="AQ3" s="13">
        <f t="shared" si="3"/>
        <v>-887.12</v>
      </c>
      <c r="AR3" s="13">
        <f t="shared" si="3"/>
        <v>1005.68</v>
      </c>
      <c r="AS3" s="13">
        <f t="shared" si="3"/>
        <v>1999.12</v>
      </c>
      <c r="AT3" s="13">
        <f t="shared" si="3"/>
        <v>955.44</v>
      </c>
      <c r="AU3" s="13">
        <f t="shared" si="3"/>
        <v>-724.06</v>
      </c>
      <c r="AV3" s="13">
        <f t="shared" si="3"/>
        <v>1753.84</v>
      </c>
      <c r="AW3" s="13">
        <f t="shared" si="3"/>
        <v>1963.51</v>
      </c>
      <c r="AX3" s="13">
        <f t="shared" si="3"/>
        <v>-128.55</v>
      </c>
      <c r="AY3" s="13">
        <f t="shared" si="3"/>
        <v>-1370.72</v>
      </c>
      <c r="AZ3" s="13">
        <f t="shared" si="3"/>
        <v>385.26</v>
      </c>
      <c r="BA3" s="13">
        <f t="shared" si="3"/>
        <v>320.39</v>
      </c>
      <c r="BB3" s="14"/>
      <c r="BC3" s="14"/>
      <c r="BD3" s="14"/>
      <c r="BE3" s="4"/>
      <c r="BF3" s="4"/>
      <c r="BG3" s="15"/>
      <c r="BH3" s="5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9" t="s">
        <v>4</v>
      </c>
      <c r="BD4" s="19" t="s">
        <v>5</v>
      </c>
      <c r="BE4" s="55" t="s">
        <v>29</v>
      </c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</row>
    <row r="5">
      <c r="A5" s="20" t="s">
        <v>6</v>
      </c>
      <c r="B5" s="21">
        <v>484.29</v>
      </c>
      <c r="C5" s="21">
        <v>2059.68</v>
      </c>
      <c r="D5" s="21">
        <v>1076.67</v>
      </c>
      <c r="E5" s="21"/>
      <c r="F5" s="21">
        <v>3136.66</v>
      </c>
      <c r="G5" s="21"/>
      <c r="H5" s="21">
        <v>3522.12</v>
      </c>
      <c r="I5" s="21"/>
      <c r="J5" s="21">
        <v>3289.38</v>
      </c>
      <c r="K5" s="21">
        <v>3377.27</v>
      </c>
      <c r="L5" s="21">
        <v>54.8</v>
      </c>
      <c r="M5" s="21">
        <v>2804.9</v>
      </c>
      <c r="N5" s="21"/>
      <c r="O5" s="21">
        <v>2804.92</v>
      </c>
      <c r="P5" s="21">
        <v>50.0</v>
      </c>
      <c r="Q5" s="21">
        <v>2804.9</v>
      </c>
      <c r="R5" s="21">
        <v>1042.46</v>
      </c>
      <c r="S5" s="21">
        <v>2804.91</v>
      </c>
      <c r="T5" s="21">
        <v>2226.76</v>
      </c>
      <c r="U5" s="21">
        <v>2810.91</v>
      </c>
      <c r="V5" s="21">
        <v>1940.8</v>
      </c>
      <c r="W5" s="21">
        <v>2546.26</v>
      </c>
      <c r="X5" s="21">
        <v>349.58</v>
      </c>
      <c r="Y5" s="21">
        <v>2801.0</v>
      </c>
      <c r="Z5" s="21">
        <v>966.7</v>
      </c>
      <c r="AA5" s="21">
        <v>2706.86</v>
      </c>
      <c r="AB5" s="21">
        <v>1524.85</v>
      </c>
      <c r="AC5" s="21">
        <v>3179.91</v>
      </c>
      <c r="AD5" s="21">
        <v>1295.22</v>
      </c>
      <c r="AE5" s="21">
        <v>2801.0</v>
      </c>
      <c r="AF5" s="21">
        <v>341.03</v>
      </c>
      <c r="AG5" s="21">
        <v>2789.07</v>
      </c>
      <c r="AH5" s="21">
        <v>641.73</v>
      </c>
      <c r="AI5" s="21">
        <v>2801.0</v>
      </c>
      <c r="AJ5" s="21">
        <v>1303.93</v>
      </c>
      <c r="AK5" s="21">
        <v>2822.74</v>
      </c>
      <c r="AL5" s="21">
        <v>710.55</v>
      </c>
      <c r="AM5" s="21">
        <v>2804.91</v>
      </c>
      <c r="AN5" s="21">
        <v>921.87</v>
      </c>
      <c r="AO5" s="21">
        <v>3322.72</v>
      </c>
      <c r="AP5" s="21">
        <v>1862.6</v>
      </c>
      <c r="AQ5" s="21">
        <v>3223.63</v>
      </c>
      <c r="AR5" s="21">
        <v>1567.11</v>
      </c>
      <c r="AS5" s="21">
        <v>2706.86</v>
      </c>
      <c r="AT5" s="21">
        <v>500.0</v>
      </c>
      <c r="AU5" s="21">
        <v>2801.0</v>
      </c>
      <c r="AV5" s="21">
        <v>500.0</v>
      </c>
      <c r="AW5" s="21">
        <v>2706.86</v>
      </c>
      <c r="AX5" s="21">
        <v>500.0</v>
      </c>
      <c r="AY5" s="21">
        <v>2801.0</v>
      </c>
      <c r="AZ5" s="21">
        <v>500.0</v>
      </c>
      <c r="BA5" s="21">
        <v>2801.0</v>
      </c>
      <c r="BB5" s="22"/>
      <c r="BC5" s="23">
        <f t="shared" ref="BC5:BC6" si="4">SUM(B5:BA5)</f>
        <v>95392.42</v>
      </c>
      <c r="BD5" s="24">
        <f t="shared" ref="BD5:BD6" si="5">BC5/52</f>
        <v>1834.469615</v>
      </c>
      <c r="BE5" s="24">
        <f>(BC5 - BUDGET!BC5)</f>
        <v>5166.07</v>
      </c>
      <c r="BF5" s="4"/>
      <c r="BG5" s="4"/>
      <c r="BH5" s="4"/>
      <c r="BI5" s="4"/>
      <c r="BJ5" s="5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</row>
    <row r="6">
      <c r="A6" s="7" t="s">
        <v>7</v>
      </c>
      <c r="B6" s="26">
        <v>30.0</v>
      </c>
      <c r="C6" s="26"/>
      <c r="D6" s="26">
        <v>60.0</v>
      </c>
      <c r="E6" s="26"/>
      <c r="F6" s="26">
        <v>400.0</v>
      </c>
      <c r="G6" s="26"/>
      <c r="H6" s="26"/>
      <c r="I6" s="27">
        <v>0.0</v>
      </c>
      <c r="J6" s="26">
        <v>3465.55</v>
      </c>
      <c r="K6" s="26">
        <v>0.0</v>
      </c>
      <c r="L6" s="26"/>
      <c r="M6" s="26" t="s">
        <v>30</v>
      </c>
      <c r="N6" s="26"/>
      <c r="O6" s="26" t="s">
        <v>30</v>
      </c>
      <c r="P6" s="26" t="s">
        <v>30</v>
      </c>
      <c r="Q6" s="26" t="s">
        <v>30</v>
      </c>
      <c r="R6" s="27">
        <v>0.0</v>
      </c>
      <c r="S6" s="27">
        <v>0.0</v>
      </c>
      <c r="T6" s="26">
        <v>0.0</v>
      </c>
      <c r="U6" s="26"/>
      <c r="V6" s="26"/>
      <c r="W6" s="26"/>
      <c r="X6" s="26"/>
      <c r="Y6" s="26"/>
      <c r="Z6" s="26"/>
      <c r="AA6" s="27"/>
      <c r="AB6" s="26"/>
      <c r="AC6" s="26"/>
      <c r="AD6" s="26"/>
      <c r="AE6" s="27"/>
      <c r="AF6" s="26"/>
      <c r="AG6" s="26"/>
      <c r="AH6" s="27"/>
      <c r="AI6" s="26"/>
      <c r="AJ6" s="26"/>
      <c r="AK6" s="26"/>
      <c r="AL6" s="26"/>
      <c r="AM6" s="27"/>
      <c r="AN6" s="26">
        <v>1400.0</v>
      </c>
      <c r="AO6" s="26">
        <v>3505.5</v>
      </c>
      <c r="AP6" s="26"/>
      <c r="AQ6" s="26"/>
      <c r="AR6" s="27"/>
      <c r="AS6" s="27"/>
      <c r="AT6" s="27"/>
      <c r="AU6" s="27"/>
      <c r="AV6" s="27"/>
      <c r="AW6" s="26"/>
      <c r="AX6" s="27"/>
      <c r="AY6" s="26"/>
      <c r="AZ6" s="27"/>
      <c r="BA6" s="27"/>
      <c r="BB6" s="28"/>
      <c r="BC6" s="29">
        <f t="shared" si="4"/>
        <v>8861.05</v>
      </c>
      <c r="BD6" s="30">
        <f t="shared" si="5"/>
        <v>170.4048077</v>
      </c>
      <c r="BE6" s="24">
        <f>(BC6 - BUDGET!BC6)</f>
        <v>2781.5</v>
      </c>
      <c r="BF6" s="4"/>
      <c r="BG6" s="4"/>
      <c r="BH6" s="4"/>
      <c r="BI6" s="4"/>
      <c r="BJ6" s="5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</row>
    <row r="7">
      <c r="A7" s="31"/>
      <c r="B7" s="32">
        <f t="shared" ref="B7:BA7" si="6">SUM(B5:B6)</f>
        <v>514.29</v>
      </c>
      <c r="C7" s="32">
        <f t="shared" si="6"/>
        <v>2059.68</v>
      </c>
      <c r="D7" s="32">
        <f t="shared" si="6"/>
        <v>1136.67</v>
      </c>
      <c r="E7" s="32">
        <f t="shared" si="6"/>
        <v>0</v>
      </c>
      <c r="F7" s="32">
        <f t="shared" si="6"/>
        <v>3536.66</v>
      </c>
      <c r="G7" s="32">
        <f t="shared" si="6"/>
        <v>0</v>
      </c>
      <c r="H7" s="32">
        <f t="shared" si="6"/>
        <v>3522.12</v>
      </c>
      <c r="I7" s="32">
        <f t="shared" si="6"/>
        <v>0</v>
      </c>
      <c r="J7" s="32">
        <f t="shared" si="6"/>
        <v>6754.93</v>
      </c>
      <c r="K7" s="32">
        <f t="shared" si="6"/>
        <v>3377.27</v>
      </c>
      <c r="L7" s="32">
        <f t="shared" si="6"/>
        <v>54.8</v>
      </c>
      <c r="M7" s="32">
        <f t="shared" si="6"/>
        <v>2804.9</v>
      </c>
      <c r="N7" s="32">
        <f t="shared" si="6"/>
        <v>0</v>
      </c>
      <c r="O7" s="32">
        <f t="shared" si="6"/>
        <v>2804.92</v>
      </c>
      <c r="P7" s="32">
        <f t="shared" si="6"/>
        <v>50</v>
      </c>
      <c r="Q7" s="32">
        <f t="shared" si="6"/>
        <v>2804.9</v>
      </c>
      <c r="R7" s="32">
        <f t="shared" si="6"/>
        <v>1042.46</v>
      </c>
      <c r="S7" s="32">
        <f t="shared" si="6"/>
        <v>2804.91</v>
      </c>
      <c r="T7" s="32">
        <f t="shared" si="6"/>
        <v>2226.76</v>
      </c>
      <c r="U7" s="32">
        <f t="shared" si="6"/>
        <v>2810.91</v>
      </c>
      <c r="V7" s="32">
        <f t="shared" si="6"/>
        <v>1940.8</v>
      </c>
      <c r="W7" s="32">
        <f t="shared" si="6"/>
        <v>2546.26</v>
      </c>
      <c r="X7" s="32">
        <f t="shared" si="6"/>
        <v>349.58</v>
      </c>
      <c r="Y7" s="32">
        <f t="shared" si="6"/>
        <v>2801</v>
      </c>
      <c r="Z7" s="32">
        <f t="shared" si="6"/>
        <v>966.7</v>
      </c>
      <c r="AA7" s="32">
        <f t="shared" si="6"/>
        <v>2706.86</v>
      </c>
      <c r="AB7" s="32">
        <f t="shared" si="6"/>
        <v>1524.85</v>
      </c>
      <c r="AC7" s="32">
        <f t="shared" si="6"/>
        <v>3179.91</v>
      </c>
      <c r="AD7" s="32">
        <f t="shared" si="6"/>
        <v>1295.22</v>
      </c>
      <c r="AE7" s="32">
        <f t="shared" si="6"/>
        <v>2801</v>
      </c>
      <c r="AF7" s="32">
        <f t="shared" si="6"/>
        <v>341.03</v>
      </c>
      <c r="AG7" s="32">
        <f t="shared" si="6"/>
        <v>2789.07</v>
      </c>
      <c r="AH7" s="32">
        <f t="shared" si="6"/>
        <v>641.73</v>
      </c>
      <c r="AI7" s="32">
        <f t="shared" si="6"/>
        <v>2801</v>
      </c>
      <c r="AJ7" s="32">
        <f t="shared" si="6"/>
        <v>1303.93</v>
      </c>
      <c r="AK7" s="32">
        <f t="shared" si="6"/>
        <v>2822.74</v>
      </c>
      <c r="AL7" s="32">
        <f t="shared" si="6"/>
        <v>710.55</v>
      </c>
      <c r="AM7" s="32">
        <f t="shared" si="6"/>
        <v>2804.91</v>
      </c>
      <c r="AN7" s="32">
        <f t="shared" si="6"/>
        <v>2321.87</v>
      </c>
      <c r="AO7" s="32">
        <f t="shared" si="6"/>
        <v>6828.22</v>
      </c>
      <c r="AP7" s="32">
        <f t="shared" si="6"/>
        <v>1862.6</v>
      </c>
      <c r="AQ7" s="32">
        <f t="shared" si="6"/>
        <v>3223.63</v>
      </c>
      <c r="AR7" s="32">
        <f t="shared" si="6"/>
        <v>1567.11</v>
      </c>
      <c r="AS7" s="32">
        <f t="shared" si="6"/>
        <v>2706.86</v>
      </c>
      <c r="AT7" s="32">
        <f t="shared" si="6"/>
        <v>500</v>
      </c>
      <c r="AU7" s="32">
        <f t="shared" si="6"/>
        <v>2801</v>
      </c>
      <c r="AV7" s="32">
        <f t="shared" si="6"/>
        <v>500</v>
      </c>
      <c r="AW7" s="32">
        <f t="shared" si="6"/>
        <v>2706.86</v>
      </c>
      <c r="AX7" s="32">
        <f t="shared" si="6"/>
        <v>500</v>
      </c>
      <c r="AY7" s="32">
        <f t="shared" si="6"/>
        <v>2801</v>
      </c>
      <c r="AZ7" s="32">
        <f t="shared" si="6"/>
        <v>500</v>
      </c>
      <c r="BA7" s="32">
        <f t="shared" si="6"/>
        <v>2801</v>
      </c>
      <c r="BB7" s="33"/>
      <c r="BC7" s="32">
        <f t="shared" ref="BC7:BD7" si="7">SUM(BC5:BC6)</f>
        <v>104253.47</v>
      </c>
      <c r="BD7" s="32">
        <f t="shared" si="7"/>
        <v>2004.874423</v>
      </c>
      <c r="BE7" s="32">
        <f>(BC7 - BUDGET!BC7)</f>
        <v>7947.57</v>
      </c>
      <c r="BF7" s="4"/>
      <c r="BG7" s="4"/>
      <c r="BH7" s="4"/>
      <c r="BI7" s="4"/>
      <c r="BJ7" s="5"/>
      <c r="BK7" s="4"/>
      <c r="BL7" s="4"/>
      <c r="BM7" s="5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</row>
    <row r="8">
      <c r="A8" s="34" t="s">
        <v>8</v>
      </c>
      <c r="B8" s="35"/>
      <c r="C8" s="35"/>
      <c r="D8" s="35"/>
      <c r="E8" s="35"/>
      <c r="F8" s="35"/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7"/>
      <c r="BC8" s="37"/>
      <c r="BD8" s="37"/>
      <c r="BE8" s="37">
        <f>(BC8 - BUDGET!BC8)</f>
        <v>0</v>
      </c>
      <c r="BF8" s="4"/>
      <c r="BG8" s="5"/>
      <c r="BH8" s="5"/>
      <c r="BI8" s="5"/>
      <c r="BJ8" s="5"/>
      <c r="BK8" s="5"/>
      <c r="BL8" s="4"/>
      <c r="BM8" s="5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</row>
    <row r="9">
      <c r="A9" s="38" t="s">
        <v>9</v>
      </c>
      <c r="B9" s="21">
        <v>2278.15</v>
      </c>
      <c r="C9" s="21">
        <v>991.3</v>
      </c>
      <c r="D9" s="21">
        <v>84.4</v>
      </c>
      <c r="E9" s="21">
        <v>19.78</v>
      </c>
      <c r="F9" s="21">
        <v>2230.01</v>
      </c>
      <c r="G9" s="21">
        <v>322.89</v>
      </c>
      <c r="H9" s="21">
        <v>342.45</v>
      </c>
      <c r="I9" s="21">
        <v>9.99</v>
      </c>
      <c r="J9" s="21">
        <v>2605.88</v>
      </c>
      <c r="K9" s="21">
        <v>322.89</v>
      </c>
      <c r="L9" s="39">
        <v>72.36</v>
      </c>
      <c r="M9" s="21">
        <v>19.78</v>
      </c>
      <c r="N9" s="21">
        <v>2279.99</v>
      </c>
      <c r="O9" s="21">
        <v>78.04</v>
      </c>
      <c r="P9" s="21">
        <v>341.49</v>
      </c>
      <c r="Q9" s="21">
        <v>20.87</v>
      </c>
      <c r="R9" s="21">
        <v>9.99</v>
      </c>
      <c r="S9" s="21">
        <v>2257.48</v>
      </c>
      <c r="T9" s="21">
        <v>6894.97</v>
      </c>
      <c r="U9" s="21">
        <v>71.42</v>
      </c>
      <c r="V9" s="21">
        <v>182.99</v>
      </c>
      <c r="W9" s="21">
        <v>2228.74</v>
      </c>
      <c r="X9" s="21">
        <v>94.36</v>
      </c>
      <c r="Y9" s="21">
        <v>273.5</v>
      </c>
      <c r="Z9" s="21">
        <v>244.1</v>
      </c>
      <c r="AA9" s="21">
        <v>3232.18</v>
      </c>
      <c r="AB9" s="21">
        <v>198.98</v>
      </c>
      <c r="AC9" s="21">
        <v>1013.41</v>
      </c>
      <c r="AD9" s="21">
        <v>20.87</v>
      </c>
      <c r="AE9" s="21">
        <v>74.31</v>
      </c>
      <c r="AF9" s="21">
        <v>3200.0</v>
      </c>
      <c r="AG9" s="21">
        <v>322.89</v>
      </c>
      <c r="AH9" s="21">
        <v>59.99</v>
      </c>
      <c r="AI9" s="21">
        <v>20.87</v>
      </c>
      <c r="AJ9" s="21">
        <v>3350.8</v>
      </c>
      <c r="AK9" s="21">
        <v>57.48</v>
      </c>
      <c r="AL9" s="21">
        <v>265.41</v>
      </c>
      <c r="AM9" s="21">
        <v>30.86</v>
      </c>
      <c r="AN9" s="21">
        <v>3319.0</v>
      </c>
      <c r="AO9" s="21">
        <v>57.48</v>
      </c>
      <c r="AP9" s="21">
        <v>265.41</v>
      </c>
      <c r="AQ9" s="21">
        <v>20.87</v>
      </c>
      <c r="AR9" s="21">
        <v>70.37</v>
      </c>
      <c r="AS9" s="21">
        <v>3276.35</v>
      </c>
      <c r="AT9" s="21">
        <v>337.22</v>
      </c>
      <c r="AU9" s="21">
        <v>18.98</v>
      </c>
      <c r="AV9" s="21">
        <v>9.99</v>
      </c>
      <c r="AW9" s="21">
        <v>3218.1</v>
      </c>
      <c r="AX9" s="21">
        <v>57.48</v>
      </c>
      <c r="AY9" s="21">
        <v>328.25</v>
      </c>
      <c r="AZ9" s="21">
        <v>39.87</v>
      </c>
      <c r="BA9" s="21">
        <v>5.99</v>
      </c>
      <c r="BB9" s="22"/>
      <c r="BC9" s="24">
        <f t="shared" ref="BC9:BC19" si="8">SUM(B9:BA9)</f>
        <v>47151.23</v>
      </c>
      <c r="BD9" s="24">
        <f t="shared" ref="BD9:BD19" si="9">BC9/52</f>
        <v>906.7544231</v>
      </c>
      <c r="BE9" s="24">
        <f>(BUDGET!BC9 - BC9)</f>
        <v>-66.64</v>
      </c>
      <c r="BF9" s="4"/>
      <c r="BG9" s="4"/>
      <c r="BH9" s="4"/>
      <c r="BI9" s="4"/>
      <c r="BJ9" s="4"/>
      <c r="BK9" s="4"/>
      <c r="BL9" s="4"/>
      <c r="BM9" s="5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</row>
    <row r="10">
      <c r="A10" s="38" t="s">
        <v>10</v>
      </c>
      <c r="B10" s="21">
        <v>220.13</v>
      </c>
      <c r="C10" s="21">
        <v>156.37</v>
      </c>
      <c r="D10" s="21">
        <v>568.18</v>
      </c>
      <c r="E10" s="21">
        <v>322.99</v>
      </c>
      <c r="F10" s="21">
        <v>182.83</v>
      </c>
      <c r="G10" s="21">
        <v>153.29</v>
      </c>
      <c r="H10" s="21">
        <v>372.53</v>
      </c>
      <c r="I10" s="21">
        <v>53.09</v>
      </c>
      <c r="J10" s="21">
        <v>296.84</v>
      </c>
      <c r="K10" s="21">
        <v>287.83</v>
      </c>
      <c r="L10" s="21">
        <v>103.57</v>
      </c>
      <c r="M10" s="21">
        <v>343.64</v>
      </c>
      <c r="N10" s="21">
        <v>106.56</v>
      </c>
      <c r="O10" s="21">
        <v>477.12</v>
      </c>
      <c r="P10" s="21">
        <v>183.7</v>
      </c>
      <c r="Q10" s="21">
        <v>89.5</v>
      </c>
      <c r="R10" s="21">
        <v>163.27</v>
      </c>
      <c r="S10" s="21">
        <v>333.62</v>
      </c>
      <c r="T10" s="21">
        <v>169.32</v>
      </c>
      <c r="U10" s="21">
        <v>251.92</v>
      </c>
      <c r="V10" s="21">
        <v>35.17</v>
      </c>
      <c r="W10" s="21">
        <v>195.65</v>
      </c>
      <c r="X10" s="21">
        <v>417.64</v>
      </c>
      <c r="Y10" s="21">
        <v>250.24</v>
      </c>
      <c r="Z10" s="21">
        <v>264.43</v>
      </c>
      <c r="AA10" s="21">
        <v>126.64</v>
      </c>
      <c r="AB10" s="21">
        <v>235.74</v>
      </c>
      <c r="AC10" s="21">
        <v>145.92</v>
      </c>
      <c r="AD10" s="21">
        <v>537.4</v>
      </c>
      <c r="AE10" s="21">
        <v>209.87</v>
      </c>
      <c r="AF10" s="21">
        <v>519.23</v>
      </c>
      <c r="AG10" s="21">
        <v>109.31</v>
      </c>
      <c r="AH10" s="21">
        <v>304.16</v>
      </c>
      <c r="AI10" s="21">
        <v>254.61</v>
      </c>
      <c r="AJ10" s="21">
        <v>348.55</v>
      </c>
      <c r="AK10" s="21">
        <v>219.79</v>
      </c>
      <c r="AL10" s="21">
        <v>260.78</v>
      </c>
      <c r="AM10" s="21">
        <v>404.96</v>
      </c>
      <c r="AN10" s="21">
        <v>222.31</v>
      </c>
      <c r="AO10" s="21">
        <v>314.64</v>
      </c>
      <c r="AP10" s="21">
        <v>131.13</v>
      </c>
      <c r="AQ10" s="21">
        <v>258.02</v>
      </c>
      <c r="AR10" s="21">
        <v>124.49</v>
      </c>
      <c r="AS10" s="21">
        <v>299.19</v>
      </c>
      <c r="AT10" s="21">
        <v>165.21</v>
      </c>
      <c r="AU10" s="21">
        <v>129.12</v>
      </c>
      <c r="AV10" s="21">
        <v>105.34</v>
      </c>
      <c r="AW10" s="21">
        <v>155.82</v>
      </c>
      <c r="AX10" s="21">
        <v>231.81</v>
      </c>
      <c r="AY10" s="21">
        <v>541.77</v>
      </c>
      <c r="AZ10" s="40">
        <v>250.0</v>
      </c>
      <c r="BA10" s="40">
        <v>250.0</v>
      </c>
      <c r="BB10" s="22"/>
      <c r="BC10" s="24">
        <f t="shared" si="8"/>
        <v>12855.24</v>
      </c>
      <c r="BD10" s="24">
        <f t="shared" si="9"/>
        <v>247.2161538</v>
      </c>
      <c r="BE10" s="24">
        <f>(BUDGET!BC10 - BC10)</f>
        <v>-423.38</v>
      </c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</row>
    <row r="11">
      <c r="A11" s="38" t="s">
        <v>11</v>
      </c>
      <c r="B11" s="21">
        <v>161.65</v>
      </c>
      <c r="C11" s="21">
        <v>0.0</v>
      </c>
      <c r="D11" s="21">
        <v>6.99</v>
      </c>
      <c r="E11" s="21">
        <v>285.04</v>
      </c>
      <c r="F11" s="21">
        <v>121.73</v>
      </c>
      <c r="G11" s="21">
        <v>50.0</v>
      </c>
      <c r="H11" s="21">
        <v>1301.84</v>
      </c>
      <c r="I11" s="21">
        <v>1430.48</v>
      </c>
      <c r="J11" s="21">
        <v>20.63</v>
      </c>
      <c r="K11" s="21">
        <v>54.9</v>
      </c>
      <c r="L11" s="21">
        <v>0.0</v>
      </c>
      <c r="M11" s="21">
        <v>284.48</v>
      </c>
      <c r="N11" s="21">
        <v>0.0</v>
      </c>
      <c r="O11" s="21">
        <v>0.0</v>
      </c>
      <c r="P11" s="21">
        <v>0.0</v>
      </c>
      <c r="Q11" s="21">
        <v>57.26</v>
      </c>
      <c r="R11" s="21">
        <v>124.09</v>
      </c>
      <c r="S11" s="21">
        <v>19.68</v>
      </c>
      <c r="T11" s="21">
        <v>105.93</v>
      </c>
      <c r="U11" s="21">
        <v>335.86</v>
      </c>
      <c r="V11" s="21">
        <v>449.36</v>
      </c>
      <c r="W11" s="21">
        <v>1762.49</v>
      </c>
      <c r="X11" s="21">
        <v>831.79</v>
      </c>
      <c r="Y11" s="21">
        <v>675.91</v>
      </c>
      <c r="Z11" s="21">
        <v>65.17</v>
      </c>
      <c r="AA11" s="21">
        <v>670.53</v>
      </c>
      <c r="AB11" s="21">
        <v>34.0</v>
      </c>
      <c r="AC11" s="21">
        <v>199.8</v>
      </c>
      <c r="AD11" s="21">
        <v>496.07</v>
      </c>
      <c r="AE11" s="21">
        <v>177.89</v>
      </c>
      <c r="AF11" s="21">
        <v>210.12</v>
      </c>
      <c r="AG11" s="21">
        <v>88.11</v>
      </c>
      <c r="AH11" s="21">
        <v>132.17</v>
      </c>
      <c r="AI11" s="21">
        <v>97.79</v>
      </c>
      <c r="AJ11" s="21">
        <v>72.11</v>
      </c>
      <c r="AK11" s="21">
        <v>1334.93</v>
      </c>
      <c r="AL11" s="21">
        <v>42.45</v>
      </c>
      <c r="AM11" s="21">
        <v>167.52</v>
      </c>
      <c r="AN11" s="21">
        <v>257.69</v>
      </c>
      <c r="AO11" s="21">
        <v>310.08</v>
      </c>
      <c r="AP11" s="21">
        <v>252.86</v>
      </c>
      <c r="AQ11" s="21">
        <v>12.4</v>
      </c>
      <c r="AR11" s="21">
        <v>151.21</v>
      </c>
      <c r="AS11" s="21"/>
      <c r="AT11" s="21">
        <v>100.0</v>
      </c>
      <c r="AU11" s="21"/>
      <c r="AV11" s="21"/>
      <c r="AW11" s="21"/>
      <c r="AX11" s="21"/>
      <c r="AY11" s="21"/>
      <c r="AZ11" s="21">
        <v>100.0</v>
      </c>
      <c r="BA11" s="21"/>
      <c r="BB11" s="22"/>
      <c r="BC11" s="24">
        <f t="shared" si="8"/>
        <v>13053.01</v>
      </c>
      <c r="BD11" s="24">
        <f t="shared" si="9"/>
        <v>251.0194231</v>
      </c>
      <c r="BE11" s="24">
        <f>(BUDGET!BC11 - BC11)</f>
        <v>-2731.21</v>
      </c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</row>
    <row r="12">
      <c r="A12" s="38" t="s">
        <v>12</v>
      </c>
      <c r="B12" s="21">
        <v>127.4</v>
      </c>
      <c r="C12" s="21">
        <v>139.72</v>
      </c>
      <c r="D12" s="21">
        <v>91.85</v>
      </c>
      <c r="E12" s="21">
        <v>156.91</v>
      </c>
      <c r="F12" s="21">
        <v>186.02</v>
      </c>
      <c r="G12" s="21">
        <v>417.85</v>
      </c>
      <c r="H12" s="21">
        <v>684.4</v>
      </c>
      <c r="I12" s="21">
        <v>568.62</v>
      </c>
      <c r="J12" s="21">
        <v>262.23</v>
      </c>
      <c r="K12" s="21">
        <v>312.66</v>
      </c>
      <c r="L12" s="21">
        <v>382.06</v>
      </c>
      <c r="M12" s="21">
        <v>67.29</v>
      </c>
      <c r="N12" s="21">
        <v>207.0</v>
      </c>
      <c r="O12" s="21">
        <v>462.38</v>
      </c>
      <c r="P12" s="21">
        <v>383.62</v>
      </c>
      <c r="Q12" s="21">
        <v>299.12</v>
      </c>
      <c r="R12" s="21">
        <v>329.94</v>
      </c>
      <c r="S12" s="21">
        <v>398.55</v>
      </c>
      <c r="T12" s="21">
        <v>105.7</v>
      </c>
      <c r="U12" s="21">
        <v>300.52</v>
      </c>
      <c r="V12" s="21">
        <v>695.79</v>
      </c>
      <c r="W12" s="21">
        <v>466.42</v>
      </c>
      <c r="X12" s="21">
        <v>146.04</v>
      </c>
      <c r="Y12" s="21">
        <v>578.69</v>
      </c>
      <c r="Z12" s="21">
        <v>281.58</v>
      </c>
      <c r="AA12" s="21">
        <v>274.84</v>
      </c>
      <c r="AB12" s="21">
        <v>95.2</v>
      </c>
      <c r="AC12" s="21">
        <v>340.7</v>
      </c>
      <c r="AD12" s="21">
        <v>185.62</v>
      </c>
      <c r="AE12" s="21">
        <v>136.12</v>
      </c>
      <c r="AF12" s="21">
        <v>47.72</v>
      </c>
      <c r="AG12" s="21">
        <v>41.25</v>
      </c>
      <c r="AH12" s="21">
        <v>199.93</v>
      </c>
      <c r="AI12" s="21">
        <v>212.48</v>
      </c>
      <c r="AJ12" s="21">
        <v>211.56</v>
      </c>
      <c r="AK12" s="21">
        <v>40.57</v>
      </c>
      <c r="AL12" s="21">
        <v>85.18</v>
      </c>
      <c r="AM12" s="21">
        <v>260.48</v>
      </c>
      <c r="AN12" s="21">
        <v>243.02</v>
      </c>
      <c r="AO12" s="21">
        <v>518.62</v>
      </c>
      <c r="AP12" s="21">
        <v>255.65</v>
      </c>
      <c r="AQ12" s="21">
        <v>453.75</v>
      </c>
      <c r="AR12" s="21">
        <v>209.85</v>
      </c>
      <c r="AS12" s="21">
        <v>100.0</v>
      </c>
      <c r="AT12" s="21">
        <v>100.0</v>
      </c>
      <c r="AU12" s="21">
        <v>100.0</v>
      </c>
      <c r="AV12" s="21">
        <v>100.0</v>
      </c>
      <c r="AW12" s="21">
        <v>100.0</v>
      </c>
      <c r="AX12" s="21">
        <v>100.0</v>
      </c>
      <c r="AY12" s="21">
        <v>100.0</v>
      </c>
      <c r="AZ12" s="21">
        <v>100.0</v>
      </c>
      <c r="BA12" s="21">
        <v>100.0</v>
      </c>
      <c r="BB12" s="22"/>
      <c r="BC12" s="24">
        <f t="shared" si="8"/>
        <v>12764.9</v>
      </c>
      <c r="BD12" s="24">
        <f t="shared" si="9"/>
        <v>245.4788462</v>
      </c>
      <c r="BE12" s="24">
        <f>(BUDGET!BC12 - BC12)</f>
        <v>-1791.09</v>
      </c>
      <c r="BF12" s="4"/>
      <c r="BG12" s="4"/>
      <c r="BH12" s="4"/>
      <c r="BI12" s="4"/>
      <c r="BJ12" s="5"/>
      <c r="BK12" s="5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</row>
    <row r="13">
      <c r="A13" s="38" t="s">
        <v>13</v>
      </c>
      <c r="B13" s="21">
        <v>58.5</v>
      </c>
      <c r="C13" s="21">
        <v>60.0</v>
      </c>
      <c r="D13" s="21">
        <v>220.0</v>
      </c>
      <c r="E13" s="21">
        <v>0.0</v>
      </c>
      <c r="F13" s="21">
        <v>7.07</v>
      </c>
      <c r="G13" s="21">
        <v>185.51</v>
      </c>
      <c r="H13" s="21">
        <v>40.13</v>
      </c>
      <c r="I13" s="21">
        <v>0.0</v>
      </c>
      <c r="J13" s="21">
        <v>0.0</v>
      </c>
      <c r="K13" s="21">
        <v>124.0</v>
      </c>
      <c r="L13" s="21">
        <v>43.1</v>
      </c>
      <c r="M13" s="21">
        <v>267.76</v>
      </c>
      <c r="N13" s="21">
        <v>52.0</v>
      </c>
      <c r="O13" s="21">
        <v>30.0</v>
      </c>
      <c r="P13" s="21">
        <v>0.0</v>
      </c>
      <c r="Q13" s="21">
        <v>0.0</v>
      </c>
      <c r="R13" s="21">
        <v>43.54</v>
      </c>
      <c r="S13" s="21">
        <v>0.0</v>
      </c>
      <c r="T13" s="21">
        <v>0.0</v>
      </c>
      <c r="U13" s="21">
        <v>24.31</v>
      </c>
      <c r="V13" s="21">
        <v>0.0</v>
      </c>
      <c r="W13" s="21">
        <v>0.0</v>
      </c>
      <c r="X13" s="21">
        <v>0.0</v>
      </c>
      <c r="Y13" s="21">
        <v>22.5</v>
      </c>
      <c r="Z13" s="21">
        <v>0.0</v>
      </c>
      <c r="AA13" s="21">
        <v>0.0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1">
        <v>0.0</v>
      </c>
      <c r="AJ13" s="21">
        <v>0.0</v>
      </c>
      <c r="AK13" s="21">
        <v>25.0</v>
      </c>
      <c r="AL13" s="21">
        <v>46.8</v>
      </c>
      <c r="AM13" s="21">
        <v>1.26</v>
      </c>
      <c r="AN13" s="21">
        <v>0.0</v>
      </c>
      <c r="AO13" s="21">
        <v>0.0</v>
      </c>
      <c r="AP13" s="21">
        <v>206.5</v>
      </c>
      <c r="AQ13" s="21">
        <v>0.0</v>
      </c>
      <c r="AR13" s="21">
        <v>0.0</v>
      </c>
      <c r="AS13" s="21"/>
      <c r="AT13" s="21"/>
      <c r="AU13" s="21"/>
      <c r="AV13" s="21"/>
      <c r="AW13" s="21"/>
      <c r="AX13" s="21"/>
      <c r="AY13" s="21"/>
      <c r="AZ13" s="21"/>
      <c r="BA13" s="21"/>
      <c r="BB13" s="22"/>
      <c r="BC13" s="24">
        <f t="shared" si="8"/>
        <v>1457.98</v>
      </c>
      <c r="BD13" s="24">
        <f t="shared" si="9"/>
        <v>28.03807692</v>
      </c>
      <c r="BE13" s="24">
        <f>(BUDGET!BC13 - BC13)</f>
        <v>-279.56</v>
      </c>
      <c r="BF13" s="4"/>
      <c r="BG13" s="4"/>
      <c r="BH13" s="4"/>
      <c r="BI13" s="4"/>
      <c r="BJ13" s="4"/>
      <c r="BK13" s="5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</row>
    <row r="14">
      <c r="A14" s="38" t="s">
        <v>14</v>
      </c>
      <c r="B14" s="21">
        <v>57.89</v>
      </c>
      <c r="C14" s="21">
        <v>0.0</v>
      </c>
      <c r="D14" s="21">
        <v>65.93</v>
      </c>
      <c r="E14" s="21">
        <v>20.25</v>
      </c>
      <c r="F14" s="21">
        <v>0.0</v>
      </c>
      <c r="G14" s="21">
        <v>0.0</v>
      </c>
      <c r="H14" s="21">
        <v>95.61</v>
      </c>
      <c r="I14" s="21">
        <v>915.47</v>
      </c>
      <c r="J14" s="21">
        <v>30.71</v>
      </c>
      <c r="K14" s="21">
        <v>36.01</v>
      </c>
      <c r="L14" s="21">
        <v>0.0</v>
      </c>
      <c r="M14" s="21">
        <v>92.27</v>
      </c>
      <c r="N14" s="21">
        <v>6.59</v>
      </c>
      <c r="O14" s="21">
        <v>0.0</v>
      </c>
      <c r="P14" s="21">
        <v>4.34</v>
      </c>
      <c r="Q14" s="21">
        <v>342.14</v>
      </c>
      <c r="R14" s="21">
        <v>520.17</v>
      </c>
      <c r="S14" s="21">
        <v>8.68</v>
      </c>
      <c r="T14" s="21">
        <v>348.35</v>
      </c>
      <c r="U14" s="21">
        <v>1015.05</v>
      </c>
      <c r="V14" s="21">
        <v>89.65</v>
      </c>
      <c r="W14" s="21">
        <v>39.35</v>
      </c>
      <c r="X14" s="21">
        <v>38.91</v>
      </c>
      <c r="Y14" s="21">
        <v>211.8</v>
      </c>
      <c r="Z14" s="21">
        <v>92.38</v>
      </c>
      <c r="AA14" s="21">
        <v>135.63</v>
      </c>
      <c r="AB14" s="21">
        <v>169.55</v>
      </c>
      <c r="AC14" s="21">
        <v>127.83</v>
      </c>
      <c r="AD14" s="21">
        <v>68.5</v>
      </c>
      <c r="AE14" s="21">
        <v>63.14</v>
      </c>
      <c r="AF14" s="21">
        <v>48.84</v>
      </c>
      <c r="AG14" s="21">
        <v>106.43</v>
      </c>
      <c r="AH14" s="21">
        <v>600.64</v>
      </c>
      <c r="AI14" s="21">
        <v>91.35</v>
      </c>
      <c r="AJ14" s="21">
        <v>9.68</v>
      </c>
      <c r="AK14" s="21">
        <v>271.18</v>
      </c>
      <c r="AL14" s="21">
        <v>203.8</v>
      </c>
      <c r="AM14" s="21">
        <v>126.02</v>
      </c>
      <c r="AN14" s="21">
        <v>509.43</v>
      </c>
      <c r="AO14" s="21">
        <v>-408.13</v>
      </c>
      <c r="AP14" s="21">
        <v>27.88</v>
      </c>
      <c r="AQ14" s="21">
        <v>93.14</v>
      </c>
      <c r="AR14" s="21">
        <v>0.0</v>
      </c>
      <c r="AS14" s="21"/>
      <c r="AT14" s="21"/>
      <c r="AU14" s="21"/>
      <c r="AV14" s="21"/>
      <c r="AW14" s="21">
        <v>1000.0</v>
      </c>
      <c r="AX14" s="21"/>
      <c r="AY14" s="21"/>
      <c r="AZ14" s="21"/>
      <c r="BA14" s="21"/>
      <c r="BB14" s="22"/>
      <c r="BC14" s="24">
        <f t="shared" si="8"/>
        <v>7276.46</v>
      </c>
      <c r="BD14" s="24">
        <f t="shared" si="9"/>
        <v>139.9319231</v>
      </c>
      <c r="BE14" s="24">
        <f>(BUDGET!BC14 - BC14)</f>
        <v>-614.99</v>
      </c>
      <c r="BF14" s="4"/>
      <c r="BG14" s="4"/>
      <c r="BH14" s="4"/>
      <c r="BI14" s="4"/>
      <c r="BJ14" s="4"/>
      <c r="BK14" s="5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</row>
    <row r="15">
      <c r="A15" s="38" t="s">
        <v>15</v>
      </c>
      <c r="B15" s="21">
        <v>16.5</v>
      </c>
      <c r="C15" s="21">
        <v>2.75</v>
      </c>
      <c r="D15" s="21">
        <v>2.75</v>
      </c>
      <c r="E15" s="21">
        <v>2.75</v>
      </c>
      <c r="F15" s="21">
        <v>5.5</v>
      </c>
      <c r="G15" s="21">
        <v>17.2</v>
      </c>
      <c r="H15" s="21">
        <v>59.25</v>
      </c>
      <c r="I15" s="21">
        <v>-20.5</v>
      </c>
      <c r="J15" s="21">
        <v>5.5</v>
      </c>
      <c r="K15" s="21">
        <v>16.5</v>
      </c>
      <c r="L15" s="21">
        <v>19.25</v>
      </c>
      <c r="M15" s="21">
        <v>16.5</v>
      </c>
      <c r="N15" s="21">
        <v>13.75</v>
      </c>
      <c r="O15" s="21">
        <v>50.0</v>
      </c>
      <c r="P15" s="21">
        <v>19.25</v>
      </c>
      <c r="Q15" s="21">
        <v>27.5</v>
      </c>
      <c r="R15" s="21">
        <v>22.0</v>
      </c>
      <c r="S15" s="21">
        <v>36.25</v>
      </c>
      <c r="T15" s="21">
        <v>5.5</v>
      </c>
      <c r="U15" s="21">
        <v>36.5</v>
      </c>
      <c r="V15" s="21">
        <v>0.0</v>
      </c>
      <c r="W15" s="21">
        <v>0.0</v>
      </c>
      <c r="X15" s="21">
        <v>0.0</v>
      </c>
      <c r="Y15" s="21">
        <v>5.5</v>
      </c>
      <c r="Z15" s="21">
        <v>19.25</v>
      </c>
      <c r="AA15" s="21">
        <v>11.0</v>
      </c>
      <c r="AB15" s="21" t="s">
        <v>31</v>
      </c>
      <c r="AC15" s="21">
        <v>2.75</v>
      </c>
      <c r="AD15" s="21">
        <v>3.99</v>
      </c>
      <c r="AE15" s="21">
        <v>0.0</v>
      </c>
      <c r="AF15" s="21">
        <v>0.0</v>
      </c>
      <c r="AG15" s="21">
        <v>0.0</v>
      </c>
      <c r="AH15" s="21">
        <v>0.0</v>
      </c>
      <c r="AI15" s="21">
        <v>0.0</v>
      </c>
      <c r="AJ15" s="21">
        <v>0.0</v>
      </c>
      <c r="AK15" s="21">
        <v>0.0</v>
      </c>
      <c r="AL15" s="21">
        <v>0.0</v>
      </c>
      <c r="AM15" s="21">
        <v>8.25</v>
      </c>
      <c r="AN15" s="21">
        <v>0.0</v>
      </c>
      <c r="AO15" s="21">
        <v>2.75</v>
      </c>
      <c r="AP15" s="21">
        <v>2.75</v>
      </c>
      <c r="AQ15" s="21">
        <v>2.75</v>
      </c>
      <c r="AR15" s="21">
        <v>2.75</v>
      </c>
      <c r="AS15" s="21"/>
      <c r="AT15" s="21"/>
      <c r="AU15" s="21"/>
      <c r="AV15" s="40"/>
      <c r="AW15" s="21"/>
      <c r="AX15" s="21"/>
      <c r="AY15" s="21"/>
      <c r="AZ15" s="40"/>
      <c r="BA15" s="40"/>
      <c r="BB15" s="22"/>
      <c r="BC15" s="24">
        <f t="shared" si="8"/>
        <v>416.44</v>
      </c>
      <c r="BD15" s="24">
        <f t="shared" si="9"/>
        <v>8.008461538</v>
      </c>
      <c r="BE15" s="24">
        <f>(BUDGET!BC15 - BC15)</f>
        <v>-11</v>
      </c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</row>
    <row r="16">
      <c r="A16" s="38" t="s">
        <v>16</v>
      </c>
      <c r="B16" s="21">
        <v>0.0</v>
      </c>
      <c r="C16" s="21">
        <v>152.07</v>
      </c>
      <c r="D16" s="21">
        <v>0.0</v>
      </c>
      <c r="E16" s="21">
        <v>0.0</v>
      </c>
      <c r="F16" s="21">
        <v>0.0</v>
      </c>
      <c r="G16" s="21">
        <v>203.54</v>
      </c>
      <c r="H16" s="21">
        <v>0.0</v>
      </c>
      <c r="I16" s="21">
        <v>0.0</v>
      </c>
      <c r="J16" s="21">
        <v>0.0</v>
      </c>
      <c r="K16" s="21">
        <v>151.89</v>
      </c>
      <c r="L16" s="21">
        <v>0.0</v>
      </c>
      <c r="M16" s="21">
        <v>0.0</v>
      </c>
      <c r="N16" s="21">
        <v>0.0</v>
      </c>
      <c r="O16" s="21">
        <v>0.0</v>
      </c>
      <c r="P16" s="21">
        <v>151.84</v>
      </c>
      <c r="Q16" s="21">
        <v>0.0</v>
      </c>
      <c r="R16" s="21">
        <v>0.0</v>
      </c>
      <c r="S16" s="21">
        <v>0.0</v>
      </c>
      <c r="T16" s="21">
        <v>151.76</v>
      </c>
      <c r="U16" s="21">
        <v>0.0</v>
      </c>
      <c r="V16" s="21">
        <v>0.0</v>
      </c>
      <c r="W16" s="21">
        <v>0.0</v>
      </c>
      <c r="X16" s="21">
        <v>151.76</v>
      </c>
      <c r="Y16" s="21">
        <v>0.0</v>
      </c>
      <c r="Z16" s="21">
        <v>0.0</v>
      </c>
      <c r="AA16" s="21">
        <v>0.0</v>
      </c>
      <c r="AB16" s="21">
        <v>0.0</v>
      </c>
      <c r="AC16" s="21">
        <v>151.76</v>
      </c>
      <c r="AD16" s="21">
        <v>0.0</v>
      </c>
      <c r="AE16" s="21">
        <v>0.0</v>
      </c>
      <c r="AF16" s="21">
        <v>0.0</v>
      </c>
      <c r="AG16" s="21">
        <v>152.67</v>
      </c>
      <c r="AH16" s="21">
        <v>0.0</v>
      </c>
      <c r="AI16" s="21">
        <v>0.0</v>
      </c>
      <c r="AJ16" s="21">
        <v>0.0</v>
      </c>
      <c r="AK16" s="21">
        <v>0.0</v>
      </c>
      <c r="AL16" s="21">
        <v>156.81</v>
      </c>
      <c r="AM16" s="21">
        <v>0.0</v>
      </c>
      <c r="AN16" s="21">
        <v>0.0</v>
      </c>
      <c r="AO16" s="21">
        <v>0.0</v>
      </c>
      <c r="AP16" s="21">
        <v>190.8</v>
      </c>
      <c r="AQ16" s="21">
        <v>0.0</v>
      </c>
      <c r="AR16" s="21">
        <v>0.0</v>
      </c>
      <c r="AS16" s="40">
        <v>0.0</v>
      </c>
      <c r="AT16" s="21">
        <v>152.07</v>
      </c>
      <c r="AU16" s="21">
        <v>0.0</v>
      </c>
      <c r="AV16" s="40">
        <v>0.0</v>
      </c>
      <c r="AW16" s="21">
        <v>0.0</v>
      </c>
      <c r="AX16" s="21">
        <v>152.07</v>
      </c>
      <c r="AY16" s="21">
        <v>0.0</v>
      </c>
      <c r="AZ16" s="40">
        <v>0.0</v>
      </c>
      <c r="BA16" s="40">
        <v>0.0</v>
      </c>
      <c r="BB16" s="22"/>
      <c r="BC16" s="24">
        <f t="shared" si="8"/>
        <v>1919.04</v>
      </c>
      <c r="BD16" s="24">
        <f t="shared" si="9"/>
        <v>36.90461538</v>
      </c>
      <c r="BE16" s="24">
        <f>(BUDGET!BC16 - BC16)</f>
        <v>-43.15</v>
      </c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</row>
    <row r="17">
      <c r="A17" s="38" t="s">
        <v>17</v>
      </c>
      <c r="B17" s="21">
        <v>0.0</v>
      </c>
      <c r="C17" s="21">
        <v>0.0</v>
      </c>
      <c r="D17" s="21">
        <v>0.0</v>
      </c>
      <c r="E17" s="21">
        <v>0.0</v>
      </c>
      <c r="F17" s="21">
        <v>0.0</v>
      </c>
      <c r="G17" s="21">
        <v>0.0</v>
      </c>
      <c r="H17" s="21">
        <v>0.0</v>
      </c>
      <c r="I17" s="21">
        <v>0.0</v>
      </c>
      <c r="J17" s="21">
        <v>0.0</v>
      </c>
      <c r="K17" s="21">
        <v>0.0</v>
      </c>
      <c r="L17" s="21">
        <v>0.0</v>
      </c>
      <c r="M17" s="21">
        <v>0.0</v>
      </c>
      <c r="N17" s="21">
        <v>0.0</v>
      </c>
      <c r="O17" s="21">
        <v>0.0</v>
      </c>
      <c r="P17" s="21">
        <v>0.0</v>
      </c>
      <c r="Q17" s="21">
        <v>0.0</v>
      </c>
      <c r="R17" s="21">
        <v>0.0</v>
      </c>
      <c r="S17" s="21">
        <v>0.0</v>
      </c>
      <c r="T17" s="21">
        <v>0.0</v>
      </c>
      <c r="U17" s="21">
        <v>0.0</v>
      </c>
      <c r="V17" s="21">
        <v>0.0</v>
      </c>
      <c r="W17" s="21">
        <v>0.0</v>
      </c>
      <c r="X17" s="21">
        <v>0.0</v>
      </c>
      <c r="Y17" s="21">
        <v>0.0</v>
      </c>
      <c r="Z17" s="21">
        <v>0.0</v>
      </c>
      <c r="AA17" s="21">
        <v>0.0</v>
      </c>
      <c r="AB17" s="21">
        <v>0.0</v>
      </c>
      <c r="AC17" s="21">
        <v>0.0</v>
      </c>
      <c r="AD17" s="21">
        <v>0.0</v>
      </c>
      <c r="AE17" s="21">
        <v>0.0</v>
      </c>
      <c r="AF17" s="21">
        <v>0.0</v>
      </c>
      <c r="AG17" s="21">
        <v>0.0</v>
      </c>
      <c r="AH17" s="21">
        <v>0.0</v>
      </c>
      <c r="AI17" s="21">
        <v>0.0</v>
      </c>
      <c r="AJ17" s="21">
        <v>0.0</v>
      </c>
      <c r="AK17" s="21">
        <v>0.0</v>
      </c>
      <c r="AL17" s="21">
        <v>0.0</v>
      </c>
      <c r="AM17" s="21">
        <v>0.0</v>
      </c>
      <c r="AN17" s="21">
        <v>0.0</v>
      </c>
      <c r="AO17" s="21">
        <v>0.0</v>
      </c>
      <c r="AP17" s="21">
        <v>0.0</v>
      </c>
      <c r="AQ17" s="21">
        <v>0.0</v>
      </c>
      <c r="AR17" s="21">
        <v>0.0</v>
      </c>
      <c r="AS17" s="40">
        <v>0.0</v>
      </c>
      <c r="AT17" s="21">
        <v>0.0</v>
      </c>
      <c r="AU17" s="21">
        <v>0.0</v>
      </c>
      <c r="AV17" s="40">
        <v>0.0</v>
      </c>
      <c r="AW17" s="21">
        <v>0.0</v>
      </c>
      <c r="AX17" s="21">
        <v>0.0</v>
      </c>
      <c r="AY17" s="21">
        <v>0.0</v>
      </c>
      <c r="AZ17" s="40">
        <v>0.0</v>
      </c>
      <c r="BA17" s="40">
        <v>0.0</v>
      </c>
      <c r="BB17" s="22"/>
      <c r="BC17" s="24">
        <f t="shared" si="8"/>
        <v>0</v>
      </c>
      <c r="BD17" s="24">
        <f t="shared" si="9"/>
        <v>0</v>
      </c>
      <c r="BE17" s="24">
        <f>(BUDGET!BC17 - BC17)</f>
        <v>0</v>
      </c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</row>
    <row r="18">
      <c r="A18" s="38" t="s">
        <v>18</v>
      </c>
      <c r="B18" s="21">
        <v>0.0</v>
      </c>
      <c r="C18" s="21">
        <v>0.0</v>
      </c>
      <c r="D18" s="21">
        <v>0.0</v>
      </c>
      <c r="E18" s="21">
        <v>0.0</v>
      </c>
      <c r="F18" s="21">
        <v>0.0</v>
      </c>
      <c r="G18" s="21">
        <v>0.0</v>
      </c>
      <c r="H18" s="21">
        <v>919.43</v>
      </c>
      <c r="I18" s="21">
        <v>0.0</v>
      </c>
      <c r="J18" s="21">
        <v>0.0</v>
      </c>
      <c r="K18" s="21">
        <v>0.0</v>
      </c>
      <c r="L18" s="21">
        <v>0.0</v>
      </c>
      <c r="M18" s="21">
        <v>0.0</v>
      </c>
      <c r="N18" s="21">
        <v>179.87</v>
      </c>
      <c r="O18" s="21">
        <v>0.0</v>
      </c>
      <c r="P18" s="21">
        <v>0.0</v>
      </c>
      <c r="Q18" s="21">
        <v>0.0</v>
      </c>
      <c r="R18" s="21">
        <v>0.0</v>
      </c>
      <c r="S18" s="21">
        <v>0.0</v>
      </c>
      <c r="T18" s="21">
        <v>70.84</v>
      </c>
      <c r="U18" s="21">
        <v>0.0</v>
      </c>
      <c r="V18" s="21">
        <v>0.0</v>
      </c>
      <c r="W18" s="21">
        <v>0.0</v>
      </c>
      <c r="X18" s="21">
        <v>20.0</v>
      </c>
      <c r="Y18" s="21">
        <v>-270.13</v>
      </c>
      <c r="Z18" s="21">
        <v>58.63</v>
      </c>
      <c r="AA18" s="21">
        <v>-58.63</v>
      </c>
      <c r="AB18" s="21">
        <v>0.0</v>
      </c>
      <c r="AC18" s="21">
        <v>0.0</v>
      </c>
      <c r="AD18" s="21">
        <v>0.0</v>
      </c>
      <c r="AE18" s="21">
        <v>175.25</v>
      </c>
      <c r="AF18" s="21">
        <v>167.5</v>
      </c>
      <c r="AG18" s="21">
        <v>0.0</v>
      </c>
      <c r="AH18" s="21">
        <v>79.47</v>
      </c>
      <c r="AI18" s="21">
        <v>77.0</v>
      </c>
      <c r="AJ18" s="21">
        <v>0.0</v>
      </c>
      <c r="AK18" s="21">
        <v>0.0</v>
      </c>
      <c r="AL18" s="21">
        <v>205.5</v>
      </c>
      <c r="AM18" s="21">
        <v>0.0</v>
      </c>
      <c r="AN18" s="21">
        <v>0.0</v>
      </c>
      <c r="AO18" s="21">
        <v>0.0</v>
      </c>
      <c r="AP18" s="21">
        <v>129.0</v>
      </c>
      <c r="AQ18" s="21">
        <v>489.9</v>
      </c>
      <c r="AR18" s="21">
        <v>0.0</v>
      </c>
      <c r="AS18" s="21"/>
      <c r="AT18" s="21"/>
      <c r="AU18" s="21"/>
      <c r="AV18" s="40"/>
      <c r="AW18" s="21">
        <v>250.0</v>
      </c>
      <c r="AX18" s="21"/>
      <c r="AY18" s="21"/>
      <c r="AZ18" s="40"/>
      <c r="BA18" s="40"/>
      <c r="BB18" s="22"/>
      <c r="BC18" s="24">
        <f t="shared" si="8"/>
        <v>2493.63</v>
      </c>
      <c r="BD18" s="24">
        <f t="shared" si="9"/>
        <v>47.95442308</v>
      </c>
      <c r="BE18" s="24">
        <f>(BUDGET!BC18 - BC18)</f>
        <v>-715.87</v>
      </c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</row>
    <row r="19">
      <c r="A19" s="38" t="s">
        <v>19</v>
      </c>
      <c r="B19" s="41">
        <v>221.27</v>
      </c>
      <c r="C19" s="41">
        <v>54.0</v>
      </c>
      <c r="D19" s="41">
        <v>51.0</v>
      </c>
      <c r="E19" s="41">
        <v>114.0</v>
      </c>
      <c r="F19" s="41">
        <v>64.0</v>
      </c>
      <c r="G19" s="41">
        <v>55.0</v>
      </c>
      <c r="H19" s="41">
        <v>54.0</v>
      </c>
      <c r="I19" s="21">
        <v>61.5</v>
      </c>
      <c r="J19" s="21">
        <v>50.0</v>
      </c>
      <c r="K19" s="21">
        <v>37.62</v>
      </c>
      <c r="L19" s="21">
        <v>206.84</v>
      </c>
      <c r="M19" s="21">
        <v>0.0</v>
      </c>
      <c r="N19" s="21">
        <v>387.0</v>
      </c>
      <c r="O19" s="21">
        <v>117.0</v>
      </c>
      <c r="P19" s="21">
        <v>113.34</v>
      </c>
      <c r="Q19" s="21">
        <v>75.0</v>
      </c>
      <c r="R19" s="21">
        <v>52.0</v>
      </c>
      <c r="S19" s="21">
        <v>3542.0</v>
      </c>
      <c r="T19" s="21">
        <v>49.29</v>
      </c>
      <c r="U19" s="21">
        <v>182.35</v>
      </c>
      <c r="V19" s="21">
        <v>20.2</v>
      </c>
      <c r="W19" s="21">
        <v>36.0</v>
      </c>
      <c r="X19" s="21">
        <v>71.6</v>
      </c>
      <c r="Y19" s="21">
        <v>272.21</v>
      </c>
      <c r="Z19" s="21">
        <v>19.2</v>
      </c>
      <c r="AA19" s="21">
        <v>597.38</v>
      </c>
      <c r="AB19" s="21">
        <v>136.44</v>
      </c>
      <c r="AC19" s="21">
        <v>300.0</v>
      </c>
      <c r="AD19" s="21">
        <v>2003.0</v>
      </c>
      <c r="AE19" s="21">
        <v>92.0</v>
      </c>
      <c r="AF19" s="21">
        <v>69.95</v>
      </c>
      <c r="AG19" s="21">
        <v>61.0</v>
      </c>
      <c r="AH19" s="21">
        <v>229.0</v>
      </c>
      <c r="AI19" s="21">
        <v>52.0</v>
      </c>
      <c r="AJ19" s="21">
        <v>18.0</v>
      </c>
      <c r="AK19" s="21">
        <v>96.0</v>
      </c>
      <c r="AL19" s="21">
        <v>656.0</v>
      </c>
      <c r="AM19" s="21">
        <v>218.02</v>
      </c>
      <c r="AN19" s="21">
        <v>498.0</v>
      </c>
      <c r="AO19" s="21">
        <v>10.0</v>
      </c>
      <c r="AP19" s="21">
        <v>479.0</v>
      </c>
      <c r="AQ19" s="21">
        <v>0.0</v>
      </c>
      <c r="AR19" s="21">
        <v>15.0</v>
      </c>
      <c r="AS19" s="21">
        <v>75.0</v>
      </c>
      <c r="AT19" s="21">
        <v>75.0</v>
      </c>
      <c r="AU19" s="21">
        <v>75.0</v>
      </c>
      <c r="AV19" s="21">
        <v>75.0</v>
      </c>
      <c r="AW19" s="21">
        <v>75.0</v>
      </c>
      <c r="AX19" s="21">
        <v>75.0</v>
      </c>
      <c r="AY19" s="21">
        <v>75.0</v>
      </c>
      <c r="AZ19" s="21">
        <v>75.0</v>
      </c>
      <c r="BA19" s="21">
        <v>75.0</v>
      </c>
      <c r="BB19" s="42"/>
      <c r="BC19" s="24">
        <f t="shared" si="8"/>
        <v>12112.21</v>
      </c>
      <c r="BD19" s="43">
        <f t="shared" si="9"/>
        <v>232.9271154</v>
      </c>
      <c r="BE19" s="24">
        <f>(BUDGET!BC19 - BC19)</f>
        <v>-422.67</v>
      </c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</row>
    <row r="20">
      <c r="A20" s="44" t="s">
        <v>20</v>
      </c>
      <c r="B20" s="45">
        <f t="shared" ref="B20:BA20" si="10">SUM(B9:B19)</f>
        <v>3141.49</v>
      </c>
      <c r="C20" s="45">
        <f t="shared" si="10"/>
        <v>1556.21</v>
      </c>
      <c r="D20" s="45">
        <f t="shared" si="10"/>
        <v>1091.1</v>
      </c>
      <c r="E20" s="45">
        <f t="shared" si="10"/>
        <v>921.72</v>
      </c>
      <c r="F20" s="45">
        <f t="shared" si="10"/>
        <v>2797.16</v>
      </c>
      <c r="G20" s="45">
        <f t="shared" si="10"/>
        <v>1405.28</v>
      </c>
      <c r="H20" s="45">
        <f t="shared" si="10"/>
        <v>3869.64</v>
      </c>
      <c r="I20" s="45">
        <f t="shared" si="10"/>
        <v>3018.65</v>
      </c>
      <c r="J20" s="45">
        <f t="shared" si="10"/>
        <v>3271.79</v>
      </c>
      <c r="K20" s="45">
        <f t="shared" si="10"/>
        <v>1344.3</v>
      </c>
      <c r="L20" s="45">
        <f t="shared" si="10"/>
        <v>827.18</v>
      </c>
      <c r="M20" s="45">
        <f t="shared" si="10"/>
        <v>1091.72</v>
      </c>
      <c r="N20" s="45">
        <f t="shared" si="10"/>
        <v>3232.76</v>
      </c>
      <c r="O20" s="45">
        <f t="shared" si="10"/>
        <v>1214.54</v>
      </c>
      <c r="P20" s="45">
        <f t="shared" si="10"/>
        <v>1197.58</v>
      </c>
      <c r="Q20" s="45">
        <f t="shared" si="10"/>
        <v>911.39</v>
      </c>
      <c r="R20" s="45">
        <f t="shared" si="10"/>
        <v>1265</v>
      </c>
      <c r="S20" s="45">
        <f t="shared" si="10"/>
        <v>6596.26</v>
      </c>
      <c r="T20" s="45">
        <f t="shared" si="10"/>
        <v>7901.66</v>
      </c>
      <c r="U20" s="45">
        <f t="shared" si="10"/>
        <v>2217.93</v>
      </c>
      <c r="V20" s="45">
        <f t="shared" si="10"/>
        <v>1473.16</v>
      </c>
      <c r="W20" s="45">
        <f t="shared" si="10"/>
        <v>4728.65</v>
      </c>
      <c r="X20" s="45">
        <f t="shared" si="10"/>
        <v>1772.1</v>
      </c>
      <c r="Y20" s="45">
        <f t="shared" si="10"/>
        <v>2020.22</v>
      </c>
      <c r="Z20" s="45">
        <f t="shared" si="10"/>
        <v>1044.74</v>
      </c>
      <c r="AA20" s="45">
        <f t="shared" si="10"/>
        <v>4989.57</v>
      </c>
      <c r="AB20" s="45">
        <f t="shared" si="10"/>
        <v>869.91</v>
      </c>
      <c r="AC20" s="45">
        <f t="shared" si="10"/>
        <v>2282.17</v>
      </c>
      <c r="AD20" s="45">
        <f t="shared" si="10"/>
        <v>3315.45</v>
      </c>
      <c r="AE20" s="45">
        <f t="shared" si="10"/>
        <v>928.58</v>
      </c>
      <c r="AF20" s="45">
        <f t="shared" si="10"/>
        <v>4263.36</v>
      </c>
      <c r="AG20" s="45">
        <f t="shared" si="10"/>
        <v>881.66</v>
      </c>
      <c r="AH20" s="45">
        <f t="shared" si="10"/>
        <v>1605.36</v>
      </c>
      <c r="AI20" s="45">
        <f t="shared" si="10"/>
        <v>806.1</v>
      </c>
      <c r="AJ20" s="45">
        <f t="shared" si="10"/>
        <v>4010.7</v>
      </c>
      <c r="AK20" s="45">
        <f t="shared" si="10"/>
        <v>2044.95</v>
      </c>
      <c r="AL20" s="45">
        <f t="shared" si="10"/>
        <v>1922.73</v>
      </c>
      <c r="AM20" s="45">
        <f t="shared" si="10"/>
        <v>1217.37</v>
      </c>
      <c r="AN20" s="45">
        <f t="shared" si="10"/>
        <v>5049.45</v>
      </c>
      <c r="AO20" s="45">
        <f t="shared" si="10"/>
        <v>805.44</v>
      </c>
      <c r="AP20" s="45">
        <f t="shared" si="10"/>
        <v>1940.98</v>
      </c>
      <c r="AQ20" s="45">
        <f t="shared" si="10"/>
        <v>1330.83</v>
      </c>
      <c r="AR20" s="45">
        <f t="shared" si="10"/>
        <v>573.67</v>
      </c>
      <c r="AS20" s="45">
        <f t="shared" si="10"/>
        <v>3750.54</v>
      </c>
      <c r="AT20" s="45">
        <f t="shared" si="10"/>
        <v>929.5</v>
      </c>
      <c r="AU20" s="45">
        <f t="shared" si="10"/>
        <v>323.1</v>
      </c>
      <c r="AV20" s="45">
        <f t="shared" si="10"/>
        <v>290.33</v>
      </c>
      <c r="AW20" s="45">
        <f t="shared" si="10"/>
        <v>4798.92</v>
      </c>
      <c r="AX20" s="45">
        <f t="shared" si="10"/>
        <v>616.36</v>
      </c>
      <c r="AY20" s="45">
        <f t="shared" si="10"/>
        <v>1045.02</v>
      </c>
      <c r="AZ20" s="45">
        <f t="shared" si="10"/>
        <v>564.87</v>
      </c>
      <c r="BA20" s="45">
        <f t="shared" si="10"/>
        <v>430.99</v>
      </c>
      <c r="BB20" s="33"/>
      <c r="BC20" s="32">
        <f t="shared" ref="BC20:BD20" si="11">SUM(BC9:BC19)</f>
        <v>111500.14</v>
      </c>
      <c r="BD20" s="32">
        <f t="shared" si="11"/>
        <v>2144.233462</v>
      </c>
      <c r="BE20" s="32">
        <f>(BUDGET!BC20 - BC20)</f>
        <v>-7099.56</v>
      </c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</row>
    <row r="21">
      <c r="A21" s="46" t="s">
        <v>21</v>
      </c>
      <c r="B21" s="35"/>
      <c r="C21" s="35"/>
      <c r="D21" s="35"/>
      <c r="E21" s="35"/>
      <c r="F21" s="35"/>
      <c r="G21" s="3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7"/>
      <c r="BC21" s="19" t="s">
        <v>4</v>
      </c>
      <c r="BD21" s="37"/>
      <c r="BE21" s="37">
        <f>SUM(BE7, BE20)</f>
        <v>848.01</v>
      </c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</row>
    <row r="22">
      <c r="A22" s="47" t="s">
        <v>22</v>
      </c>
      <c r="B22" s="48">
        <v>70470.12</v>
      </c>
      <c r="C22" s="49">
        <f t="shared" ref="C22:BA22" si="12">B22 + B23 + B24</f>
        <v>70000</v>
      </c>
      <c r="D22" s="49">
        <f t="shared" si="12"/>
        <v>69500</v>
      </c>
      <c r="E22" s="49">
        <f t="shared" si="12"/>
        <v>69500</v>
      </c>
      <c r="F22" s="49">
        <f t="shared" si="12"/>
        <v>39500</v>
      </c>
      <c r="G22" s="49">
        <f t="shared" si="12"/>
        <v>39500</v>
      </c>
      <c r="H22" s="49">
        <f t="shared" si="12"/>
        <v>38700</v>
      </c>
      <c r="I22" s="49">
        <f t="shared" si="12"/>
        <v>38700</v>
      </c>
      <c r="J22" s="49">
        <f t="shared" si="12"/>
        <v>34224.95</v>
      </c>
      <c r="K22" s="49">
        <f t="shared" si="12"/>
        <v>28529.95</v>
      </c>
      <c r="L22" s="49">
        <f t="shared" si="12"/>
        <v>33529.95</v>
      </c>
      <c r="M22" s="49">
        <f t="shared" si="12"/>
        <v>33529.95</v>
      </c>
      <c r="N22" s="49">
        <f t="shared" si="12"/>
        <v>32615.82</v>
      </c>
      <c r="O22" s="49">
        <f t="shared" si="12"/>
        <v>30615.82</v>
      </c>
      <c r="P22" s="49">
        <f t="shared" si="12"/>
        <v>31469.41</v>
      </c>
      <c r="Q22" s="49">
        <f t="shared" si="12"/>
        <v>30969.41</v>
      </c>
      <c r="R22" s="49">
        <f t="shared" si="12"/>
        <v>31777.47</v>
      </c>
      <c r="S22" s="49">
        <f t="shared" si="12"/>
        <v>31777.74</v>
      </c>
      <c r="T22" s="49">
        <f t="shared" si="12"/>
        <v>28577.74</v>
      </c>
      <c r="U22" s="49">
        <f t="shared" si="12"/>
        <v>23877.74</v>
      </c>
      <c r="V22" s="49">
        <f t="shared" si="12"/>
        <v>23877.74</v>
      </c>
      <c r="W22" s="49">
        <f t="shared" si="12"/>
        <v>23877.74</v>
      </c>
      <c r="X22" s="49">
        <f t="shared" si="12"/>
        <v>23877.74</v>
      </c>
      <c r="Y22" s="49">
        <f t="shared" si="12"/>
        <v>23877.74</v>
      </c>
      <c r="Z22" s="49">
        <f t="shared" si="12"/>
        <v>23878.18</v>
      </c>
      <c r="AA22" s="49">
        <f t="shared" si="12"/>
        <v>22710.26</v>
      </c>
      <c r="AB22" s="49">
        <f t="shared" si="12"/>
        <v>20000</v>
      </c>
      <c r="AC22" s="49">
        <f t="shared" si="12"/>
        <v>20000</v>
      </c>
      <c r="AD22" s="49">
        <f t="shared" si="12"/>
        <v>20000</v>
      </c>
      <c r="AE22" s="49">
        <f t="shared" si="12"/>
        <v>20000</v>
      </c>
      <c r="AF22" s="49">
        <f t="shared" si="12"/>
        <v>20000.19</v>
      </c>
      <c r="AG22" s="49">
        <f t="shared" si="12"/>
        <v>20000.19</v>
      </c>
      <c r="AH22" s="49">
        <f t="shared" si="12"/>
        <v>20000.19</v>
      </c>
      <c r="AI22" s="49">
        <f t="shared" si="12"/>
        <v>20000.19</v>
      </c>
      <c r="AJ22" s="49">
        <f t="shared" si="12"/>
        <v>20000.19</v>
      </c>
      <c r="AK22" s="49">
        <f t="shared" si="12"/>
        <v>20000.19</v>
      </c>
      <c r="AL22" s="49">
        <f t="shared" si="12"/>
        <v>19167.65</v>
      </c>
      <c r="AM22" s="49">
        <f t="shared" si="12"/>
        <v>19167.65</v>
      </c>
      <c r="AN22" s="49">
        <f t="shared" si="12"/>
        <v>19167.65</v>
      </c>
      <c r="AO22" s="49">
        <f t="shared" si="12"/>
        <v>20585.73</v>
      </c>
      <c r="AP22" s="49">
        <f t="shared" si="12"/>
        <v>24501.93</v>
      </c>
      <c r="AQ22" s="49">
        <f t="shared" si="12"/>
        <v>25501.93</v>
      </c>
      <c r="AR22" s="49">
        <f t="shared" si="12"/>
        <v>25501.93</v>
      </c>
      <c r="AS22" s="49">
        <f t="shared" si="12"/>
        <v>25501.93</v>
      </c>
      <c r="AT22" s="49">
        <f t="shared" si="12"/>
        <v>25501.93</v>
      </c>
      <c r="AU22" s="49">
        <f t="shared" si="12"/>
        <v>26751.93</v>
      </c>
      <c r="AV22" s="49">
        <f t="shared" si="12"/>
        <v>26751.93</v>
      </c>
      <c r="AW22" s="49">
        <f t="shared" si="12"/>
        <v>26751.93</v>
      </c>
      <c r="AX22" s="49">
        <f t="shared" si="12"/>
        <v>26751.93</v>
      </c>
      <c r="AY22" s="49">
        <f t="shared" si="12"/>
        <v>27877.74</v>
      </c>
      <c r="AZ22" s="49">
        <f t="shared" si="12"/>
        <v>27877.74</v>
      </c>
      <c r="BA22" s="49">
        <f t="shared" si="12"/>
        <v>27877.74</v>
      </c>
      <c r="BB22" s="50"/>
      <c r="BC22" s="50">
        <f>BA22</f>
        <v>27877.74</v>
      </c>
      <c r="BD22" s="50"/>
      <c r="BE22" s="50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</row>
    <row r="23">
      <c r="A23" s="47" t="s">
        <v>23</v>
      </c>
      <c r="B23" s="48">
        <v>-470.12</v>
      </c>
      <c r="C23" s="51"/>
      <c r="D23" s="51"/>
      <c r="E23" s="51"/>
      <c r="F23" s="51"/>
      <c r="G23" s="48">
        <v>-300.0</v>
      </c>
      <c r="H23" s="51"/>
      <c r="I23" s="52">
        <v>-4475.4</v>
      </c>
      <c r="J23" s="52">
        <v>-5695.0</v>
      </c>
      <c r="K23" s="52">
        <v>5500.0</v>
      </c>
      <c r="L23" s="52"/>
      <c r="M23" s="53">
        <v>-914.13</v>
      </c>
      <c r="N23" s="52">
        <v>-2000.0</v>
      </c>
      <c r="O23" s="52">
        <v>853.59</v>
      </c>
      <c r="P23" s="52"/>
      <c r="Q23" s="52"/>
      <c r="R23" s="49"/>
      <c r="S23" s="52">
        <v>-3200.0</v>
      </c>
      <c r="T23" s="52">
        <v>-4200.0</v>
      </c>
      <c r="U23" s="52"/>
      <c r="V23" s="49"/>
      <c r="W23" s="52"/>
      <c r="X23" s="52"/>
      <c r="Y23" s="49"/>
      <c r="Z23" s="52"/>
      <c r="AA23" s="52">
        <v>-2710.26</v>
      </c>
      <c r="AB23" s="49"/>
      <c r="AC23" s="52"/>
      <c r="AD23" s="52"/>
      <c r="AE23" s="49"/>
      <c r="AF23" s="49"/>
      <c r="AG23" s="52"/>
      <c r="AH23" s="49"/>
      <c r="AI23" s="52"/>
      <c r="AJ23" s="52"/>
      <c r="AK23" s="52">
        <v>-832.69</v>
      </c>
      <c r="AL23" s="49"/>
      <c r="AM23" s="52"/>
      <c r="AN23" s="52">
        <v>1418.08</v>
      </c>
      <c r="AO23" s="52">
        <v>3516.2</v>
      </c>
      <c r="AP23" s="52">
        <v>1000.0</v>
      </c>
      <c r="AQ23" s="52"/>
      <c r="AR23" s="49"/>
      <c r="AS23" s="49"/>
      <c r="AT23" s="52">
        <v>1250.0</v>
      </c>
      <c r="AU23" s="52"/>
      <c r="AV23" s="52"/>
      <c r="AW23" s="49"/>
      <c r="AX23" s="52">
        <v>1125.81</v>
      </c>
      <c r="AY23" s="52"/>
      <c r="AZ23" s="49"/>
      <c r="BA23" s="49"/>
      <c r="BB23" s="50"/>
      <c r="BC23" s="50"/>
      <c r="BD23" s="50"/>
      <c r="BE23" s="50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</row>
    <row r="24">
      <c r="A24" s="47" t="s">
        <v>24</v>
      </c>
      <c r="B24" s="51"/>
      <c r="C24" s="48">
        <v>-500.0</v>
      </c>
      <c r="D24" s="51"/>
      <c r="E24" s="48">
        <v>-30000.0</v>
      </c>
      <c r="F24" s="51"/>
      <c r="G24" s="48">
        <v>-500.0</v>
      </c>
      <c r="H24" s="51"/>
      <c r="I24" s="52">
        <v>0.35</v>
      </c>
      <c r="J24" s="49"/>
      <c r="K24" s="52">
        <v>-500.0</v>
      </c>
      <c r="L24" s="52"/>
      <c r="M24" s="49"/>
      <c r="N24" s="49"/>
      <c r="O24" s="49"/>
      <c r="P24" s="52">
        <v>-500.0</v>
      </c>
      <c r="Q24" s="52">
        <v>808.06</v>
      </c>
      <c r="R24" s="52">
        <v>0.27</v>
      </c>
      <c r="S24" s="52"/>
      <c r="T24" s="52">
        <v>-500.0</v>
      </c>
      <c r="U24" s="52"/>
      <c r="V24" s="52"/>
      <c r="W24" s="49"/>
      <c r="X24" s="52"/>
      <c r="Y24" s="52">
        <v>0.44</v>
      </c>
      <c r="Z24" s="52">
        <v>-1167.92</v>
      </c>
      <c r="AA24" s="49"/>
      <c r="AB24" s="49"/>
      <c r="AC24" s="52"/>
      <c r="AD24" s="52"/>
      <c r="AE24" s="52">
        <v>0.19</v>
      </c>
      <c r="AF24" s="49"/>
      <c r="AG24" s="52"/>
      <c r="AH24" s="49"/>
      <c r="AI24" s="52"/>
      <c r="AJ24" s="49"/>
      <c r="AK24" s="52">
        <v>0.15</v>
      </c>
      <c r="AL24" s="49"/>
      <c r="AM24" s="52"/>
      <c r="AN24" s="49"/>
      <c r="AO24" s="52">
        <v>400.0</v>
      </c>
      <c r="AP24" s="52"/>
      <c r="AQ24" s="52"/>
      <c r="AR24" s="49"/>
      <c r="AS24" s="49"/>
      <c r="AT24" s="52"/>
      <c r="AU24" s="52"/>
      <c r="AV24" s="49"/>
      <c r="AW24" s="49"/>
      <c r="AX24" s="52"/>
      <c r="AY24" s="52"/>
      <c r="AZ24" s="49"/>
      <c r="BA24" s="49"/>
      <c r="BB24" s="50"/>
      <c r="BC24" s="50"/>
      <c r="BD24" s="50"/>
      <c r="BE24" s="50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</row>
    <row r="25">
      <c r="A25" s="47" t="s">
        <v>25</v>
      </c>
      <c r="B25" s="51"/>
      <c r="C25" s="51"/>
      <c r="D25" s="51"/>
      <c r="E25" s="51"/>
      <c r="F25" s="51"/>
      <c r="G25" s="51"/>
      <c r="H25" s="51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52"/>
      <c r="X25" s="49"/>
      <c r="Y25" s="49"/>
      <c r="Z25" s="49"/>
      <c r="AA25" s="49"/>
      <c r="AB25" s="52"/>
      <c r="AC25" s="49"/>
      <c r="AD25" s="49"/>
      <c r="AE25" s="49"/>
      <c r="AF25" s="49"/>
      <c r="AG25" s="49"/>
      <c r="AH25" s="52"/>
      <c r="AI25" s="49"/>
      <c r="AJ25" s="49"/>
      <c r="AK25" s="49"/>
      <c r="AL25" s="49"/>
      <c r="AM25" s="49"/>
      <c r="AN25" s="49"/>
      <c r="AO25" s="52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50"/>
      <c r="BC25" s="50"/>
      <c r="BD25" s="50"/>
      <c r="BE25" s="50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</row>
    <row r="26">
      <c r="A26" s="47" t="s">
        <v>26</v>
      </c>
      <c r="B26" s="51"/>
      <c r="C26" s="51"/>
      <c r="D26" s="51"/>
      <c r="E26" s="51"/>
      <c r="F26" s="51"/>
      <c r="G26" s="51"/>
      <c r="H26" s="51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52"/>
      <c r="X26" s="49"/>
      <c r="Y26" s="49"/>
      <c r="Z26" s="49"/>
      <c r="AA26" s="49"/>
      <c r="AB26" s="52"/>
      <c r="AC26" s="49"/>
      <c r="AD26" s="49"/>
      <c r="AE26" s="49"/>
      <c r="AF26" s="49"/>
      <c r="AG26" s="49"/>
      <c r="AH26" s="52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50"/>
      <c r="BC26" s="50"/>
      <c r="BD26" s="50"/>
      <c r="BE26" s="50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</row>
    <row r="27">
      <c r="A27" s="54" t="s">
        <v>27</v>
      </c>
      <c r="B27" s="49">
        <f t="shared" ref="B27:BA27" si="13">B3+B7-B20-B23-B25-B26</f>
        <v>-1353.64</v>
      </c>
      <c r="C27" s="49">
        <f t="shared" si="13"/>
        <v>-850.17</v>
      </c>
      <c r="D27" s="49">
        <f t="shared" si="13"/>
        <v>-804.6</v>
      </c>
      <c r="E27" s="49">
        <f t="shared" si="13"/>
        <v>-1726.32</v>
      </c>
      <c r="F27" s="49">
        <f t="shared" si="13"/>
        <v>-986.82</v>
      </c>
      <c r="G27" s="49">
        <f t="shared" si="13"/>
        <v>-2092.1</v>
      </c>
      <c r="H27" s="49">
        <f t="shared" si="13"/>
        <v>-2439.62</v>
      </c>
      <c r="I27" s="49">
        <f t="shared" si="13"/>
        <v>-982.87</v>
      </c>
      <c r="J27" s="49">
        <f t="shared" si="13"/>
        <v>8195.27</v>
      </c>
      <c r="K27" s="49">
        <f t="shared" si="13"/>
        <v>4728.24</v>
      </c>
      <c r="L27" s="49">
        <f t="shared" si="13"/>
        <v>3955.86</v>
      </c>
      <c r="M27" s="49">
        <f t="shared" si="13"/>
        <v>6583.17</v>
      </c>
      <c r="N27" s="49">
        <f t="shared" si="13"/>
        <v>5350.41</v>
      </c>
      <c r="O27" s="49">
        <f t="shared" si="13"/>
        <v>6087.2</v>
      </c>
      <c r="P27" s="49">
        <f t="shared" si="13"/>
        <v>4939.62</v>
      </c>
      <c r="Q27" s="49">
        <f t="shared" si="13"/>
        <v>6833.13</v>
      </c>
      <c r="R27" s="49">
        <f t="shared" si="13"/>
        <v>6610.59</v>
      </c>
      <c r="S27" s="49">
        <f t="shared" si="13"/>
        <v>6019.24</v>
      </c>
      <c r="T27" s="49">
        <f t="shared" si="13"/>
        <v>4544.34</v>
      </c>
      <c r="U27" s="49">
        <f t="shared" si="13"/>
        <v>5137.32</v>
      </c>
      <c r="V27" s="49">
        <f t="shared" si="13"/>
        <v>5604.96</v>
      </c>
      <c r="W27" s="49">
        <f t="shared" si="13"/>
        <v>3422.57</v>
      </c>
      <c r="X27" s="49">
        <f t="shared" si="13"/>
        <v>2000.05</v>
      </c>
      <c r="Y27" s="49">
        <f t="shared" si="13"/>
        <v>2780.83</v>
      </c>
      <c r="Z27" s="49">
        <f t="shared" si="13"/>
        <v>2702.79</v>
      </c>
      <c r="AA27" s="49">
        <f t="shared" si="13"/>
        <v>3130.34</v>
      </c>
      <c r="AB27" s="49">
        <f t="shared" si="13"/>
        <v>3785.28</v>
      </c>
      <c r="AC27" s="49">
        <f t="shared" si="13"/>
        <v>4683.02</v>
      </c>
      <c r="AD27" s="49">
        <f t="shared" si="13"/>
        <v>2662.79</v>
      </c>
      <c r="AE27" s="49">
        <f t="shared" si="13"/>
        <v>4535.21</v>
      </c>
      <c r="AF27" s="49">
        <f t="shared" si="13"/>
        <v>612.88</v>
      </c>
      <c r="AG27" s="49">
        <f t="shared" si="13"/>
        <v>2520.29</v>
      </c>
      <c r="AH27" s="49">
        <f t="shared" si="13"/>
        <v>556.37</v>
      </c>
      <c r="AI27" s="49">
        <f t="shared" si="13"/>
        <v>2551.27</v>
      </c>
      <c r="AJ27" s="49">
        <f t="shared" si="13"/>
        <v>-155.5</v>
      </c>
      <c r="AK27" s="49">
        <f t="shared" si="13"/>
        <v>1454.98</v>
      </c>
      <c r="AL27" s="49">
        <f t="shared" si="13"/>
        <v>242.8</v>
      </c>
      <c r="AM27" s="49">
        <f t="shared" si="13"/>
        <v>1830.34</v>
      </c>
      <c r="AN27" s="49">
        <f t="shared" si="13"/>
        <v>-2315.32</v>
      </c>
      <c r="AO27" s="49">
        <f t="shared" si="13"/>
        <v>191.26</v>
      </c>
      <c r="AP27" s="49">
        <f t="shared" si="13"/>
        <v>-887.12</v>
      </c>
      <c r="AQ27" s="49">
        <f t="shared" si="13"/>
        <v>1005.68</v>
      </c>
      <c r="AR27" s="49">
        <f t="shared" si="13"/>
        <v>1999.12</v>
      </c>
      <c r="AS27" s="49">
        <f t="shared" si="13"/>
        <v>955.44</v>
      </c>
      <c r="AT27" s="49">
        <f t="shared" si="13"/>
        <v>-724.06</v>
      </c>
      <c r="AU27" s="49">
        <f t="shared" si="13"/>
        <v>1753.84</v>
      </c>
      <c r="AV27" s="49">
        <f t="shared" si="13"/>
        <v>1963.51</v>
      </c>
      <c r="AW27" s="49">
        <f t="shared" si="13"/>
        <v>-128.55</v>
      </c>
      <c r="AX27" s="49">
        <f t="shared" si="13"/>
        <v>-1370.72</v>
      </c>
      <c r="AY27" s="49">
        <f t="shared" si="13"/>
        <v>385.26</v>
      </c>
      <c r="AZ27" s="49">
        <f t="shared" si="13"/>
        <v>320.39</v>
      </c>
      <c r="BA27" s="49">
        <f t="shared" si="13"/>
        <v>2690.4</v>
      </c>
      <c r="BB27" s="50"/>
      <c r="BC27" s="50"/>
      <c r="BD27" s="50"/>
      <c r="BE27" s="50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</row>
    <row r="30">
      <c r="A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</row>
  </sheetData>
  <conditionalFormatting sqref="C29 I29">
    <cfRule type="notContainsBlanks" dxfId="0" priority="1">
      <formula>LEN(TRIM(C29))&gt;0</formula>
    </cfRule>
  </conditionalFormatting>
  <conditionalFormatting sqref="BE9:BE19">
    <cfRule type="cellIs" dxfId="1" priority="2" operator="less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1.25"/>
  </cols>
  <sheetData>
    <row r="1">
      <c r="A1" s="1" t="s">
        <v>28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4"/>
      <c r="BC1" s="4"/>
      <c r="BD1" s="4"/>
      <c r="BE1" s="4"/>
      <c r="BF1" s="5"/>
      <c r="BG1" s="6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</row>
    <row r="2">
      <c r="A2" s="7" t="s">
        <v>1</v>
      </c>
      <c r="B2" s="8">
        <v>44568.0</v>
      </c>
      <c r="C2" s="8">
        <f t="shared" ref="C2:BA2" si="1">+B2+7</f>
        <v>44575</v>
      </c>
      <c r="D2" s="8">
        <f t="shared" si="1"/>
        <v>44582</v>
      </c>
      <c r="E2" s="8">
        <f t="shared" si="1"/>
        <v>44589</v>
      </c>
      <c r="F2" s="8">
        <f t="shared" si="1"/>
        <v>44596</v>
      </c>
      <c r="G2" s="8">
        <f t="shared" si="1"/>
        <v>44603</v>
      </c>
      <c r="H2" s="8">
        <f t="shared" si="1"/>
        <v>44610</v>
      </c>
      <c r="I2" s="9">
        <f t="shared" si="1"/>
        <v>44617</v>
      </c>
      <c r="J2" s="9">
        <f t="shared" si="1"/>
        <v>44624</v>
      </c>
      <c r="K2" s="9">
        <f t="shared" si="1"/>
        <v>44631</v>
      </c>
      <c r="L2" s="9">
        <f t="shared" si="1"/>
        <v>44638</v>
      </c>
      <c r="M2" s="9">
        <f t="shared" si="1"/>
        <v>44645</v>
      </c>
      <c r="N2" s="9">
        <f t="shared" si="1"/>
        <v>44652</v>
      </c>
      <c r="O2" s="9">
        <f t="shared" si="1"/>
        <v>44659</v>
      </c>
      <c r="P2" s="9">
        <f t="shared" si="1"/>
        <v>44666</v>
      </c>
      <c r="Q2" s="9">
        <f t="shared" si="1"/>
        <v>44673</v>
      </c>
      <c r="R2" s="9">
        <f t="shared" si="1"/>
        <v>44680</v>
      </c>
      <c r="S2" s="9">
        <f t="shared" si="1"/>
        <v>44687</v>
      </c>
      <c r="T2" s="9">
        <f t="shared" si="1"/>
        <v>44694</v>
      </c>
      <c r="U2" s="9">
        <f t="shared" si="1"/>
        <v>44701</v>
      </c>
      <c r="V2" s="9">
        <f t="shared" si="1"/>
        <v>44708</v>
      </c>
      <c r="W2" s="9">
        <f t="shared" si="1"/>
        <v>44715</v>
      </c>
      <c r="X2" s="9">
        <f t="shared" si="1"/>
        <v>44722</v>
      </c>
      <c r="Y2" s="9">
        <f t="shared" si="1"/>
        <v>44729</v>
      </c>
      <c r="Z2" s="9">
        <f t="shared" si="1"/>
        <v>44736</v>
      </c>
      <c r="AA2" s="9">
        <f t="shared" si="1"/>
        <v>44743</v>
      </c>
      <c r="AB2" s="9">
        <f t="shared" si="1"/>
        <v>44750</v>
      </c>
      <c r="AC2" s="9">
        <f t="shared" si="1"/>
        <v>44757</v>
      </c>
      <c r="AD2" s="9">
        <f t="shared" si="1"/>
        <v>44764</v>
      </c>
      <c r="AE2" s="9">
        <f t="shared" si="1"/>
        <v>44771</v>
      </c>
      <c r="AF2" s="9">
        <f t="shared" si="1"/>
        <v>44778</v>
      </c>
      <c r="AG2" s="9">
        <f t="shared" si="1"/>
        <v>44785</v>
      </c>
      <c r="AH2" s="9">
        <f t="shared" si="1"/>
        <v>44792</v>
      </c>
      <c r="AI2" s="9">
        <f t="shared" si="1"/>
        <v>44799</v>
      </c>
      <c r="AJ2" s="9">
        <f t="shared" si="1"/>
        <v>44806</v>
      </c>
      <c r="AK2" s="9">
        <f t="shared" si="1"/>
        <v>44813</v>
      </c>
      <c r="AL2" s="9">
        <f t="shared" si="1"/>
        <v>44820</v>
      </c>
      <c r="AM2" s="9">
        <f t="shared" si="1"/>
        <v>44827</v>
      </c>
      <c r="AN2" s="9">
        <f t="shared" si="1"/>
        <v>44834</v>
      </c>
      <c r="AO2" s="9">
        <f t="shared" si="1"/>
        <v>44841</v>
      </c>
      <c r="AP2" s="9">
        <f t="shared" si="1"/>
        <v>44848</v>
      </c>
      <c r="AQ2" s="9">
        <f t="shared" si="1"/>
        <v>44855</v>
      </c>
      <c r="AR2" s="9">
        <f t="shared" si="1"/>
        <v>44862</v>
      </c>
      <c r="AS2" s="9">
        <f t="shared" si="1"/>
        <v>44869</v>
      </c>
      <c r="AT2" s="9">
        <f t="shared" si="1"/>
        <v>44876</v>
      </c>
      <c r="AU2" s="9">
        <f t="shared" si="1"/>
        <v>44883</v>
      </c>
      <c r="AV2" s="9">
        <f t="shared" si="1"/>
        <v>44890</v>
      </c>
      <c r="AW2" s="9">
        <f t="shared" si="1"/>
        <v>44897</v>
      </c>
      <c r="AX2" s="9">
        <f t="shared" si="1"/>
        <v>44904</v>
      </c>
      <c r="AY2" s="9">
        <f t="shared" si="1"/>
        <v>44911</v>
      </c>
      <c r="AZ2" s="9">
        <f t="shared" si="1"/>
        <v>44918</v>
      </c>
      <c r="BA2" s="9">
        <f t="shared" si="1"/>
        <v>44925</v>
      </c>
      <c r="BB2" s="4"/>
      <c r="BC2" s="4"/>
      <c r="BD2" s="4"/>
      <c r="BE2" s="4"/>
      <c r="BF2" s="5"/>
      <c r="BG2" s="10"/>
      <c r="BH2" s="5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</row>
    <row r="3">
      <c r="A3" s="11" t="s">
        <v>2</v>
      </c>
      <c r="B3" s="12">
        <v>803.44</v>
      </c>
      <c r="C3" s="13">
        <f t="shared" ref="C3:AG3" si="2">B27</f>
        <v>-1353.64</v>
      </c>
      <c r="D3" s="13">
        <f t="shared" si="2"/>
        <v>-850.17</v>
      </c>
      <c r="E3" s="13">
        <f t="shared" si="2"/>
        <v>-804.6</v>
      </c>
      <c r="F3" s="13">
        <f t="shared" si="2"/>
        <v>-1726.32</v>
      </c>
      <c r="G3" s="13">
        <f t="shared" si="2"/>
        <v>-986.82</v>
      </c>
      <c r="H3" s="13">
        <f t="shared" si="2"/>
        <v>-2092.1</v>
      </c>
      <c r="I3" s="13">
        <f t="shared" si="2"/>
        <v>-2439.62</v>
      </c>
      <c r="J3" s="13">
        <f t="shared" si="2"/>
        <v>-982.87</v>
      </c>
      <c r="K3" s="13">
        <f t="shared" si="2"/>
        <v>8195.27</v>
      </c>
      <c r="L3" s="13">
        <f t="shared" si="2"/>
        <v>4728.24</v>
      </c>
      <c r="M3" s="13">
        <f t="shared" si="2"/>
        <v>3955.86</v>
      </c>
      <c r="N3" s="13">
        <f t="shared" si="2"/>
        <v>6583.17</v>
      </c>
      <c r="O3" s="13">
        <f t="shared" si="2"/>
        <v>5350.41</v>
      </c>
      <c r="P3" s="13">
        <f t="shared" si="2"/>
        <v>6087.2</v>
      </c>
      <c r="Q3" s="13">
        <f t="shared" si="2"/>
        <v>4939.62</v>
      </c>
      <c r="R3" s="13">
        <f t="shared" si="2"/>
        <v>6833.13</v>
      </c>
      <c r="S3" s="13">
        <f t="shared" si="2"/>
        <v>6610.59</v>
      </c>
      <c r="T3" s="13">
        <f t="shared" si="2"/>
        <v>6019.24</v>
      </c>
      <c r="U3" s="13">
        <f t="shared" si="2"/>
        <v>4544.34</v>
      </c>
      <c r="V3" s="13">
        <f t="shared" si="2"/>
        <v>5137.32</v>
      </c>
      <c r="W3" s="13">
        <f t="shared" si="2"/>
        <v>5604.96</v>
      </c>
      <c r="X3" s="13">
        <f t="shared" si="2"/>
        <v>3422.57</v>
      </c>
      <c r="Y3" s="13">
        <f t="shared" si="2"/>
        <v>2000.05</v>
      </c>
      <c r="Z3" s="13">
        <f t="shared" si="2"/>
        <v>2780.83</v>
      </c>
      <c r="AA3" s="13">
        <f t="shared" si="2"/>
        <v>2702.79</v>
      </c>
      <c r="AB3" s="13">
        <f t="shared" si="2"/>
        <v>3130.34</v>
      </c>
      <c r="AC3" s="13">
        <f t="shared" si="2"/>
        <v>3785.28</v>
      </c>
      <c r="AD3" s="13">
        <f t="shared" si="2"/>
        <v>4683.02</v>
      </c>
      <c r="AE3" s="13">
        <f t="shared" si="2"/>
        <v>2662.79</v>
      </c>
      <c r="AF3" s="13">
        <f t="shared" si="2"/>
        <v>4535.21</v>
      </c>
      <c r="AG3" s="13">
        <f t="shared" si="2"/>
        <v>612.88</v>
      </c>
      <c r="AH3" s="12">
        <v>1520.0</v>
      </c>
      <c r="AI3" s="13">
        <f t="shared" ref="AI3:BA3" si="3">AH27</f>
        <v>1464.72</v>
      </c>
      <c r="AJ3" s="13">
        <f t="shared" si="3"/>
        <v>3807.61</v>
      </c>
      <c r="AK3" s="13">
        <f t="shared" si="3"/>
        <v>664.4</v>
      </c>
      <c r="AL3" s="13">
        <f t="shared" si="3"/>
        <v>2419.89</v>
      </c>
      <c r="AM3" s="13">
        <f t="shared" si="3"/>
        <v>1775.41</v>
      </c>
      <c r="AN3" s="13">
        <f t="shared" si="3"/>
        <v>3670.35</v>
      </c>
      <c r="AO3" s="13">
        <f t="shared" si="3"/>
        <v>-322.66</v>
      </c>
      <c r="AP3" s="13">
        <f t="shared" si="3"/>
        <v>1838.59</v>
      </c>
      <c r="AQ3" s="13">
        <f t="shared" si="3"/>
        <v>1117.53</v>
      </c>
      <c r="AR3" s="13">
        <f t="shared" si="3"/>
        <v>3548.72</v>
      </c>
      <c r="AS3" s="13">
        <f t="shared" si="3"/>
        <v>3628.7</v>
      </c>
      <c r="AT3" s="13">
        <f t="shared" si="3"/>
        <v>2585.02</v>
      </c>
      <c r="AU3" s="13">
        <f t="shared" si="3"/>
        <v>905.52</v>
      </c>
      <c r="AV3" s="13">
        <f t="shared" si="3"/>
        <v>3383.42</v>
      </c>
      <c r="AW3" s="13">
        <f t="shared" si="3"/>
        <v>3593.09</v>
      </c>
      <c r="AX3" s="13">
        <f t="shared" si="3"/>
        <v>1501.03</v>
      </c>
      <c r="AY3" s="13">
        <f t="shared" si="3"/>
        <v>258.86</v>
      </c>
      <c r="AZ3" s="13">
        <f t="shared" si="3"/>
        <v>2014.84</v>
      </c>
      <c r="BA3" s="13">
        <f t="shared" si="3"/>
        <v>1949.97</v>
      </c>
      <c r="BB3" s="14"/>
      <c r="BC3" s="14"/>
      <c r="BD3" s="14"/>
      <c r="BE3" s="4"/>
      <c r="BF3" s="4"/>
      <c r="BG3" s="15"/>
      <c r="BH3" s="5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9" t="s">
        <v>4</v>
      </c>
      <c r="BD4" s="19" t="s">
        <v>5</v>
      </c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</row>
    <row r="5">
      <c r="A5" s="20" t="s">
        <v>6</v>
      </c>
      <c r="B5" s="21">
        <v>484.29</v>
      </c>
      <c r="C5" s="21">
        <v>2059.68</v>
      </c>
      <c r="D5" s="21">
        <v>1076.67</v>
      </c>
      <c r="E5" s="21"/>
      <c r="F5" s="21">
        <v>3136.66</v>
      </c>
      <c r="G5" s="21"/>
      <c r="H5" s="21">
        <v>3522.12</v>
      </c>
      <c r="I5" s="21"/>
      <c r="J5" s="21">
        <v>3289.38</v>
      </c>
      <c r="K5" s="21">
        <v>3377.27</v>
      </c>
      <c r="L5" s="21">
        <v>54.8</v>
      </c>
      <c r="M5" s="21">
        <v>2804.9</v>
      </c>
      <c r="N5" s="21"/>
      <c r="O5" s="21">
        <v>2804.92</v>
      </c>
      <c r="P5" s="21">
        <v>50.0</v>
      </c>
      <c r="Q5" s="21">
        <v>2804.9</v>
      </c>
      <c r="R5" s="21">
        <v>1042.46</v>
      </c>
      <c r="S5" s="21">
        <v>2804.91</v>
      </c>
      <c r="T5" s="21">
        <v>2226.76</v>
      </c>
      <c r="U5" s="21">
        <v>2810.91</v>
      </c>
      <c r="V5" s="21">
        <v>1940.8</v>
      </c>
      <c r="W5" s="21">
        <v>2546.26</v>
      </c>
      <c r="X5" s="21">
        <v>349.58</v>
      </c>
      <c r="Y5" s="21">
        <v>2801.0</v>
      </c>
      <c r="Z5" s="21">
        <v>966.7</v>
      </c>
      <c r="AA5" s="21">
        <v>2706.86</v>
      </c>
      <c r="AB5" s="21">
        <v>1524.85</v>
      </c>
      <c r="AC5" s="21">
        <v>3179.91</v>
      </c>
      <c r="AD5" s="21">
        <v>1295.22</v>
      </c>
      <c r="AE5" s="21">
        <v>2801.0</v>
      </c>
      <c r="AF5" s="21">
        <v>341.03</v>
      </c>
      <c r="AG5" s="21">
        <v>2789.07</v>
      </c>
      <c r="AH5" s="21">
        <v>500.0</v>
      </c>
      <c r="AI5" s="21">
        <v>2801.0</v>
      </c>
      <c r="AJ5" s="21">
        <v>500.0</v>
      </c>
      <c r="AK5" s="21">
        <v>2706.86</v>
      </c>
      <c r="AL5" s="21">
        <v>500.0</v>
      </c>
      <c r="AM5" s="21">
        <v>2801.0</v>
      </c>
      <c r="AN5" s="21">
        <v>500.0</v>
      </c>
      <c r="AO5" s="21">
        <v>2706.86</v>
      </c>
      <c r="AP5" s="21">
        <v>500.0</v>
      </c>
      <c r="AQ5" s="21">
        <v>2801.0</v>
      </c>
      <c r="AR5" s="21">
        <v>500.0</v>
      </c>
      <c r="AS5" s="21">
        <v>2706.86</v>
      </c>
      <c r="AT5" s="21">
        <v>500.0</v>
      </c>
      <c r="AU5" s="21">
        <v>2801.0</v>
      </c>
      <c r="AV5" s="21">
        <v>500.0</v>
      </c>
      <c r="AW5" s="21">
        <v>2706.86</v>
      </c>
      <c r="AX5" s="21">
        <v>500.0</v>
      </c>
      <c r="AY5" s="21">
        <v>2801.0</v>
      </c>
      <c r="AZ5" s="21">
        <v>500.0</v>
      </c>
      <c r="BA5" s="21">
        <v>2801.0</v>
      </c>
      <c r="BB5" s="22"/>
      <c r="BC5" s="23">
        <f t="shared" ref="BC5:BC6" si="4">SUM(B5:BA5)</f>
        <v>90226.35</v>
      </c>
      <c r="BD5" s="24">
        <f t="shared" ref="BD5:BD6" si="5">BC5/52</f>
        <v>1735.122115</v>
      </c>
      <c r="BE5" s="25"/>
      <c r="BF5" s="4"/>
      <c r="BG5" s="4"/>
      <c r="BH5" s="4"/>
      <c r="BI5" s="4"/>
      <c r="BJ5" s="5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</row>
    <row r="6">
      <c r="A6" s="7" t="s">
        <v>7</v>
      </c>
      <c r="B6" s="26">
        <v>30.0</v>
      </c>
      <c r="C6" s="26"/>
      <c r="D6" s="26">
        <v>60.0</v>
      </c>
      <c r="E6" s="26"/>
      <c r="F6" s="26">
        <v>400.0</v>
      </c>
      <c r="G6" s="26"/>
      <c r="H6" s="26"/>
      <c r="I6" s="27">
        <v>0.0</v>
      </c>
      <c r="J6" s="26">
        <v>3465.55</v>
      </c>
      <c r="K6" s="26">
        <v>0.0</v>
      </c>
      <c r="L6" s="26"/>
      <c r="M6" s="26" t="s">
        <v>30</v>
      </c>
      <c r="N6" s="26"/>
      <c r="O6" s="26" t="s">
        <v>30</v>
      </c>
      <c r="P6" s="26" t="s">
        <v>30</v>
      </c>
      <c r="Q6" s="26" t="s">
        <v>30</v>
      </c>
      <c r="R6" s="27">
        <v>0.0</v>
      </c>
      <c r="S6" s="27">
        <v>0.0</v>
      </c>
      <c r="T6" s="26">
        <v>0.0</v>
      </c>
      <c r="U6" s="26"/>
      <c r="V6" s="26"/>
      <c r="W6" s="26"/>
      <c r="X6" s="26"/>
      <c r="Y6" s="26"/>
      <c r="Z6" s="26"/>
      <c r="AA6" s="27"/>
      <c r="AB6" s="26"/>
      <c r="AC6" s="26"/>
      <c r="AD6" s="26"/>
      <c r="AE6" s="27"/>
      <c r="AF6" s="26"/>
      <c r="AG6" s="26"/>
      <c r="AH6" s="27"/>
      <c r="AI6" s="26"/>
      <c r="AJ6" s="26"/>
      <c r="AK6" s="26"/>
      <c r="AL6" s="26"/>
      <c r="AM6" s="27"/>
      <c r="AN6" s="26"/>
      <c r="AO6" s="26">
        <v>2124.0</v>
      </c>
      <c r="AP6" s="26"/>
      <c r="AQ6" s="26"/>
      <c r="AR6" s="27"/>
      <c r="AS6" s="27"/>
      <c r="AT6" s="27"/>
      <c r="AU6" s="27"/>
      <c r="AV6" s="27"/>
      <c r="AW6" s="26"/>
      <c r="AX6" s="27"/>
      <c r="AY6" s="26"/>
      <c r="AZ6" s="27"/>
      <c r="BA6" s="27"/>
      <c r="BB6" s="28"/>
      <c r="BC6" s="29">
        <f t="shared" si="4"/>
        <v>6079.55</v>
      </c>
      <c r="BD6" s="30">
        <f t="shared" si="5"/>
        <v>116.9144231</v>
      </c>
      <c r="BE6" s="25"/>
      <c r="BF6" s="4"/>
      <c r="BG6" s="4"/>
      <c r="BH6" s="4"/>
      <c r="BI6" s="4"/>
      <c r="BJ6" s="5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</row>
    <row r="7">
      <c r="A7" s="31"/>
      <c r="B7" s="32">
        <f t="shared" ref="B7:BA7" si="6">SUM(B5:B6)</f>
        <v>514.29</v>
      </c>
      <c r="C7" s="32">
        <f t="shared" si="6"/>
        <v>2059.68</v>
      </c>
      <c r="D7" s="32">
        <f t="shared" si="6"/>
        <v>1136.67</v>
      </c>
      <c r="E7" s="32">
        <f t="shared" si="6"/>
        <v>0</v>
      </c>
      <c r="F7" s="32">
        <f t="shared" si="6"/>
        <v>3536.66</v>
      </c>
      <c r="G7" s="32">
        <f t="shared" si="6"/>
        <v>0</v>
      </c>
      <c r="H7" s="32">
        <f t="shared" si="6"/>
        <v>3522.12</v>
      </c>
      <c r="I7" s="32">
        <f t="shared" si="6"/>
        <v>0</v>
      </c>
      <c r="J7" s="32">
        <f t="shared" si="6"/>
        <v>6754.93</v>
      </c>
      <c r="K7" s="32">
        <f t="shared" si="6"/>
        <v>3377.27</v>
      </c>
      <c r="L7" s="32">
        <f t="shared" si="6"/>
        <v>54.8</v>
      </c>
      <c r="M7" s="32">
        <f t="shared" si="6"/>
        <v>2804.9</v>
      </c>
      <c r="N7" s="32">
        <f t="shared" si="6"/>
        <v>0</v>
      </c>
      <c r="O7" s="32">
        <f t="shared" si="6"/>
        <v>2804.92</v>
      </c>
      <c r="P7" s="32">
        <f t="shared" si="6"/>
        <v>50</v>
      </c>
      <c r="Q7" s="32">
        <f t="shared" si="6"/>
        <v>2804.9</v>
      </c>
      <c r="R7" s="32">
        <f t="shared" si="6"/>
        <v>1042.46</v>
      </c>
      <c r="S7" s="32">
        <f t="shared" si="6"/>
        <v>2804.91</v>
      </c>
      <c r="T7" s="32">
        <f t="shared" si="6"/>
        <v>2226.76</v>
      </c>
      <c r="U7" s="32">
        <f t="shared" si="6"/>
        <v>2810.91</v>
      </c>
      <c r="V7" s="32">
        <f t="shared" si="6"/>
        <v>1940.8</v>
      </c>
      <c r="W7" s="32">
        <f t="shared" si="6"/>
        <v>2546.26</v>
      </c>
      <c r="X7" s="32">
        <f t="shared" si="6"/>
        <v>349.58</v>
      </c>
      <c r="Y7" s="32">
        <f t="shared" si="6"/>
        <v>2801</v>
      </c>
      <c r="Z7" s="32">
        <f t="shared" si="6"/>
        <v>966.7</v>
      </c>
      <c r="AA7" s="32">
        <f t="shared" si="6"/>
        <v>2706.86</v>
      </c>
      <c r="AB7" s="32">
        <f t="shared" si="6"/>
        <v>1524.85</v>
      </c>
      <c r="AC7" s="32">
        <f t="shared" si="6"/>
        <v>3179.91</v>
      </c>
      <c r="AD7" s="32">
        <f t="shared" si="6"/>
        <v>1295.22</v>
      </c>
      <c r="AE7" s="32">
        <f t="shared" si="6"/>
        <v>2801</v>
      </c>
      <c r="AF7" s="32">
        <f t="shared" si="6"/>
        <v>341.03</v>
      </c>
      <c r="AG7" s="32">
        <f t="shared" si="6"/>
        <v>2789.07</v>
      </c>
      <c r="AH7" s="32">
        <f t="shared" si="6"/>
        <v>500</v>
      </c>
      <c r="AI7" s="32">
        <f t="shared" si="6"/>
        <v>2801</v>
      </c>
      <c r="AJ7" s="32">
        <f t="shared" si="6"/>
        <v>500</v>
      </c>
      <c r="AK7" s="32">
        <f t="shared" si="6"/>
        <v>2706.86</v>
      </c>
      <c r="AL7" s="32">
        <f t="shared" si="6"/>
        <v>500</v>
      </c>
      <c r="AM7" s="32">
        <f t="shared" si="6"/>
        <v>2801</v>
      </c>
      <c r="AN7" s="32">
        <f t="shared" si="6"/>
        <v>500</v>
      </c>
      <c r="AO7" s="32">
        <f t="shared" si="6"/>
        <v>4830.86</v>
      </c>
      <c r="AP7" s="32">
        <f t="shared" si="6"/>
        <v>500</v>
      </c>
      <c r="AQ7" s="32">
        <f t="shared" si="6"/>
        <v>2801</v>
      </c>
      <c r="AR7" s="32">
        <f t="shared" si="6"/>
        <v>500</v>
      </c>
      <c r="AS7" s="32">
        <f t="shared" si="6"/>
        <v>2706.86</v>
      </c>
      <c r="AT7" s="32">
        <f t="shared" si="6"/>
        <v>500</v>
      </c>
      <c r="AU7" s="32">
        <f t="shared" si="6"/>
        <v>2801</v>
      </c>
      <c r="AV7" s="32">
        <f t="shared" si="6"/>
        <v>500</v>
      </c>
      <c r="AW7" s="32">
        <f t="shared" si="6"/>
        <v>2706.86</v>
      </c>
      <c r="AX7" s="32">
        <f t="shared" si="6"/>
        <v>500</v>
      </c>
      <c r="AY7" s="32">
        <f t="shared" si="6"/>
        <v>2801</v>
      </c>
      <c r="AZ7" s="32">
        <f t="shared" si="6"/>
        <v>500</v>
      </c>
      <c r="BA7" s="32">
        <f t="shared" si="6"/>
        <v>2801</v>
      </c>
      <c r="BB7" s="33"/>
      <c r="BC7" s="32">
        <f t="shared" ref="BC7:BD7" si="7">SUM(BC5:BC6)</f>
        <v>96305.9</v>
      </c>
      <c r="BD7" s="32">
        <f t="shared" si="7"/>
        <v>1852.036538</v>
      </c>
      <c r="BE7" s="25"/>
      <c r="BF7" s="4"/>
      <c r="BG7" s="4"/>
      <c r="BH7" s="4"/>
      <c r="BI7" s="4"/>
      <c r="BJ7" s="5"/>
      <c r="BK7" s="4"/>
      <c r="BL7" s="4"/>
      <c r="BM7" s="5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</row>
    <row r="8">
      <c r="A8" s="34" t="s">
        <v>8</v>
      </c>
      <c r="B8" s="35"/>
      <c r="C8" s="35"/>
      <c r="D8" s="35"/>
      <c r="E8" s="35"/>
      <c r="F8" s="35"/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7"/>
      <c r="BC8" s="37"/>
      <c r="BD8" s="37"/>
      <c r="BE8" s="25"/>
      <c r="BF8" s="4"/>
      <c r="BG8" s="5"/>
      <c r="BH8" s="5"/>
      <c r="BI8" s="5"/>
      <c r="BJ8" s="5"/>
      <c r="BK8" s="5"/>
      <c r="BL8" s="4"/>
      <c r="BM8" s="5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</row>
    <row r="9">
      <c r="A9" s="38" t="s">
        <v>9</v>
      </c>
      <c r="B9" s="21">
        <v>2278.15</v>
      </c>
      <c r="C9" s="21">
        <v>991.3</v>
      </c>
      <c r="D9" s="21">
        <v>84.4</v>
      </c>
      <c r="E9" s="21">
        <v>19.78</v>
      </c>
      <c r="F9" s="21">
        <v>2230.01</v>
      </c>
      <c r="G9" s="21">
        <v>322.89</v>
      </c>
      <c r="H9" s="21">
        <v>342.45</v>
      </c>
      <c r="I9" s="21">
        <v>9.99</v>
      </c>
      <c r="J9" s="21">
        <v>2605.88</v>
      </c>
      <c r="K9" s="21">
        <v>322.89</v>
      </c>
      <c r="L9" s="39">
        <v>72.36</v>
      </c>
      <c r="M9" s="21">
        <v>19.78</v>
      </c>
      <c r="N9" s="21">
        <v>2279.99</v>
      </c>
      <c r="O9" s="21">
        <v>78.04</v>
      </c>
      <c r="P9" s="21">
        <v>341.49</v>
      </c>
      <c r="Q9" s="21">
        <v>20.87</v>
      </c>
      <c r="R9" s="21">
        <v>9.99</v>
      </c>
      <c r="S9" s="21">
        <v>2257.48</v>
      </c>
      <c r="T9" s="21">
        <v>6894.97</v>
      </c>
      <c r="U9" s="21">
        <v>71.42</v>
      </c>
      <c r="V9" s="21">
        <v>182.99</v>
      </c>
      <c r="W9" s="21">
        <v>2228.74</v>
      </c>
      <c r="X9" s="21">
        <v>94.36</v>
      </c>
      <c r="Y9" s="21">
        <v>273.5</v>
      </c>
      <c r="Z9" s="21">
        <v>244.1</v>
      </c>
      <c r="AA9" s="21">
        <v>3232.18</v>
      </c>
      <c r="AB9" s="21">
        <v>198.98</v>
      </c>
      <c r="AC9" s="21">
        <v>1013.41</v>
      </c>
      <c r="AD9" s="21">
        <v>20.87</v>
      </c>
      <c r="AE9" s="21">
        <v>74.31</v>
      </c>
      <c r="AF9" s="21">
        <v>3200.0</v>
      </c>
      <c r="AG9" s="21">
        <v>322.89</v>
      </c>
      <c r="AH9" s="21">
        <v>103.59</v>
      </c>
      <c r="AI9" s="21">
        <v>9.99</v>
      </c>
      <c r="AJ9" s="21">
        <v>3220.46</v>
      </c>
      <c r="AK9" s="21">
        <v>57.48</v>
      </c>
      <c r="AL9" s="21">
        <v>368.08</v>
      </c>
      <c r="AM9" s="21">
        <v>18.98</v>
      </c>
      <c r="AN9" s="21">
        <v>3209.99</v>
      </c>
      <c r="AO9" s="21">
        <v>75.58</v>
      </c>
      <c r="AP9" s="21">
        <v>368.77</v>
      </c>
      <c r="AQ9" s="21">
        <v>0.0</v>
      </c>
      <c r="AR9" s="21">
        <v>18.98</v>
      </c>
      <c r="AS9" s="21">
        <v>3276.35</v>
      </c>
      <c r="AT9" s="21">
        <v>337.22</v>
      </c>
      <c r="AU9" s="21">
        <v>18.98</v>
      </c>
      <c r="AV9" s="21">
        <v>9.99</v>
      </c>
      <c r="AW9" s="21">
        <v>3218.1</v>
      </c>
      <c r="AX9" s="21">
        <v>57.48</v>
      </c>
      <c r="AY9" s="21">
        <v>328.25</v>
      </c>
      <c r="AZ9" s="21">
        <v>39.87</v>
      </c>
      <c r="BA9" s="21">
        <v>5.99</v>
      </c>
      <c r="BB9" s="22"/>
      <c r="BC9" s="24">
        <f t="shared" ref="BC9:BC19" si="8">SUM(B9:BA9)</f>
        <v>47084.59</v>
      </c>
      <c r="BD9" s="24">
        <f t="shared" ref="BD9:BD19" si="9">BC9/52</f>
        <v>905.4728846</v>
      </c>
      <c r="BE9" s="25"/>
      <c r="BF9" s="4"/>
      <c r="BG9" s="4"/>
      <c r="BH9" s="4"/>
      <c r="BI9" s="4"/>
      <c r="BJ9" s="4"/>
      <c r="BK9" s="4"/>
      <c r="BL9" s="4"/>
      <c r="BM9" s="5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</row>
    <row r="10">
      <c r="A10" s="38" t="s">
        <v>10</v>
      </c>
      <c r="B10" s="21">
        <v>220.13</v>
      </c>
      <c r="C10" s="21">
        <v>156.37</v>
      </c>
      <c r="D10" s="21">
        <v>568.18</v>
      </c>
      <c r="E10" s="21">
        <v>322.99</v>
      </c>
      <c r="F10" s="21">
        <v>182.83</v>
      </c>
      <c r="G10" s="21">
        <v>153.29</v>
      </c>
      <c r="H10" s="21">
        <v>372.53</v>
      </c>
      <c r="I10" s="21">
        <v>53.09</v>
      </c>
      <c r="J10" s="21">
        <v>296.84</v>
      </c>
      <c r="K10" s="21">
        <v>287.83</v>
      </c>
      <c r="L10" s="21">
        <v>103.57</v>
      </c>
      <c r="M10" s="21">
        <v>343.64</v>
      </c>
      <c r="N10" s="21">
        <v>106.56</v>
      </c>
      <c r="O10" s="21">
        <v>477.12</v>
      </c>
      <c r="P10" s="21">
        <v>183.7</v>
      </c>
      <c r="Q10" s="21">
        <v>89.5</v>
      </c>
      <c r="R10" s="21">
        <v>163.27</v>
      </c>
      <c r="S10" s="21">
        <v>333.62</v>
      </c>
      <c r="T10" s="21">
        <v>169.32</v>
      </c>
      <c r="U10" s="21">
        <v>251.92</v>
      </c>
      <c r="V10" s="21">
        <v>35.17</v>
      </c>
      <c r="W10" s="21">
        <v>195.65</v>
      </c>
      <c r="X10" s="21">
        <v>417.64</v>
      </c>
      <c r="Y10" s="21">
        <v>250.24</v>
      </c>
      <c r="Z10" s="21">
        <v>264.43</v>
      </c>
      <c r="AA10" s="21">
        <v>126.64</v>
      </c>
      <c r="AB10" s="21">
        <v>235.74</v>
      </c>
      <c r="AC10" s="21">
        <v>145.92</v>
      </c>
      <c r="AD10" s="21">
        <v>537.4</v>
      </c>
      <c r="AE10" s="21">
        <v>209.87</v>
      </c>
      <c r="AF10" s="21">
        <v>519.23</v>
      </c>
      <c r="AG10" s="21">
        <v>109.31</v>
      </c>
      <c r="AH10" s="21">
        <v>83.09</v>
      </c>
      <c r="AI10" s="21">
        <v>262.12</v>
      </c>
      <c r="AJ10" s="21">
        <v>335.75</v>
      </c>
      <c r="AK10" s="21">
        <v>116.66</v>
      </c>
      <c r="AL10" s="21">
        <v>386.4</v>
      </c>
      <c r="AM10" s="21">
        <v>162.08</v>
      </c>
      <c r="AN10" s="21">
        <v>233.02</v>
      </c>
      <c r="AO10" s="21">
        <v>295.03</v>
      </c>
      <c r="AP10" s="21">
        <v>125.06</v>
      </c>
      <c r="AQ10" s="21">
        <v>194.81</v>
      </c>
      <c r="AR10" s="21">
        <v>226.04</v>
      </c>
      <c r="AS10" s="21">
        <v>299.19</v>
      </c>
      <c r="AT10" s="21">
        <v>165.21</v>
      </c>
      <c r="AU10" s="21">
        <v>129.12</v>
      </c>
      <c r="AV10" s="21">
        <v>105.34</v>
      </c>
      <c r="AW10" s="21">
        <v>155.82</v>
      </c>
      <c r="AX10" s="21">
        <v>231.81</v>
      </c>
      <c r="AY10" s="21">
        <v>541.77</v>
      </c>
      <c r="AZ10" s="40">
        <v>250.0</v>
      </c>
      <c r="BA10" s="40">
        <v>250.0</v>
      </c>
      <c r="BB10" s="22"/>
      <c r="BC10" s="24">
        <f t="shared" si="8"/>
        <v>12431.86</v>
      </c>
      <c r="BD10" s="24">
        <f t="shared" si="9"/>
        <v>239.0742308</v>
      </c>
      <c r="BE10" s="25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</row>
    <row r="11">
      <c r="A11" s="38" t="s">
        <v>11</v>
      </c>
      <c r="B11" s="21">
        <v>161.65</v>
      </c>
      <c r="C11" s="21">
        <v>0.0</v>
      </c>
      <c r="D11" s="21">
        <v>6.99</v>
      </c>
      <c r="E11" s="21">
        <v>285.04</v>
      </c>
      <c r="F11" s="21">
        <v>121.73</v>
      </c>
      <c r="G11" s="21">
        <v>50.0</v>
      </c>
      <c r="H11" s="21">
        <v>1301.84</v>
      </c>
      <c r="I11" s="21">
        <v>1430.48</v>
      </c>
      <c r="J11" s="21">
        <v>20.63</v>
      </c>
      <c r="K11" s="21">
        <v>54.9</v>
      </c>
      <c r="L11" s="21">
        <v>0.0</v>
      </c>
      <c r="M11" s="21">
        <v>284.48</v>
      </c>
      <c r="N11" s="21">
        <v>0.0</v>
      </c>
      <c r="O11" s="21">
        <v>0.0</v>
      </c>
      <c r="P11" s="21">
        <v>0.0</v>
      </c>
      <c r="Q11" s="21">
        <v>57.26</v>
      </c>
      <c r="R11" s="21">
        <v>124.09</v>
      </c>
      <c r="S11" s="21">
        <v>19.68</v>
      </c>
      <c r="T11" s="21">
        <v>105.93</v>
      </c>
      <c r="U11" s="21">
        <v>335.86</v>
      </c>
      <c r="V11" s="21">
        <v>449.36</v>
      </c>
      <c r="W11" s="21">
        <v>1762.49</v>
      </c>
      <c r="X11" s="21">
        <v>831.79</v>
      </c>
      <c r="Y11" s="21">
        <v>675.91</v>
      </c>
      <c r="Z11" s="21">
        <v>65.17</v>
      </c>
      <c r="AA11" s="21">
        <v>670.53</v>
      </c>
      <c r="AB11" s="21">
        <v>34.0</v>
      </c>
      <c r="AC11" s="21">
        <v>199.8</v>
      </c>
      <c r="AD11" s="21">
        <v>496.07</v>
      </c>
      <c r="AE11" s="21">
        <v>177.89</v>
      </c>
      <c r="AF11" s="21">
        <v>210.12</v>
      </c>
      <c r="AG11" s="21">
        <v>88.11</v>
      </c>
      <c r="AH11" s="21">
        <v>0.0</v>
      </c>
      <c r="AI11" s="21"/>
      <c r="AJ11" s="21"/>
      <c r="AK11" s="21"/>
      <c r="AL11" s="21"/>
      <c r="AM11" s="21"/>
      <c r="AN11" s="21">
        <v>100.0</v>
      </c>
      <c r="AO11" s="21"/>
      <c r="AP11" s="21"/>
      <c r="AQ11" s="21"/>
      <c r="AR11" s="21"/>
      <c r="AS11" s="21"/>
      <c r="AT11" s="21">
        <v>100.0</v>
      </c>
      <c r="AU11" s="21"/>
      <c r="AV11" s="21"/>
      <c r="AW11" s="21"/>
      <c r="AX11" s="21"/>
      <c r="AY11" s="21"/>
      <c r="AZ11" s="21">
        <v>100.0</v>
      </c>
      <c r="BA11" s="21"/>
      <c r="BB11" s="22"/>
      <c r="BC11" s="24">
        <f t="shared" si="8"/>
        <v>10321.8</v>
      </c>
      <c r="BD11" s="24">
        <f t="shared" si="9"/>
        <v>198.4961538</v>
      </c>
      <c r="BE11" s="2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</row>
    <row r="12">
      <c r="A12" s="38" t="s">
        <v>12</v>
      </c>
      <c r="B12" s="21">
        <v>127.4</v>
      </c>
      <c r="C12" s="21">
        <v>139.72</v>
      </c>
      <c r="D12" s="21">
        <v>91.85</v>
      </c>
      <c r="E12" s="21">
        <v>156.91</v>
      </c>
      <c r="F12" s="21">
        <v>186.02</v>
      </c>
      <c r="G12" s="21">
        <v>417.85</v>
      </c>
      <c r="H12" s="21">
        <v>684.4</v>
      </c>
      <c r="I12" s="21">
        <v>568.62</v>
      </c>
      <c r="J12" s="21">
        <v>262.23</v>
      </c>
      <c r="K12" s="21">
        <v>312.66</v>
      </c>
      <c r="L12" s="21">
        <v>382.06</v>
      </c>
      <c r="M12" s="21">
        <v>67.29</v>
      </c>
      <c r="N12" s="21">
        <v>207.0</v>
      </c>
      <c r="O12" s="21">
        <v>462.38</v>
      </c>
      <c r="P12" s="21">
        <v>383.62</v>
      </c>
      <c r="Q12" s="21">
        <v>299.12</v>
      </c>
      <c r="R12" s="21">
        <v>329.94</v>
      </c>
      <c r="S12" s="21">
        <v>398.55</v>
      </c>
      <c r="T12" s="21">
        <v>105.7</v>
      </c>
      <c r="U12" s="21">
        <v>300.52</v>
      </c>
      <c r="V12" s="21">
        <v>695.79</v>
      </c>
      <c r="W12" s="21">
        <v>466.42</v>
      </c>
      <c r="X12" s="21">
        <v>146.04</v>
      </c>
      <c r="Y12" s="21">
        <v>578.69</v>
      </c>
      <c r="Z12" s="21">
        <v>281.58</v>
      </c>
      <c r="AA12" s="21">
        <v>274.84</v>
      </c>
      <c r="AB12" s="21">
        <v>95.2</v>
      </c>
      <c r="AC12" s="21">
        <v>340.7</v>
      </c>
      <c r="AD12" s="21">
        <v>185.62</v>
      </c>
      <c r="AE12" s="21">
        <v>136.12</v>
      </c>
      <c r="AF12" s="21">
        <v>47.72</v>
      </c>
      <c r="AG12" s="21">
        <v>41.25</v>
      </c>
      <c r="AH12" s="21">
        <v>200.0</v>
      </c>
      <c r="AI12" s="21">
        <v>50.0</v>
      </c>
      <c r="AJ12" s="21">
        <v>50.0</v>
      </c>
      <c r="AK12" s="21">
        <v>50.0</v>
      </c>
      <c r="AL12" s="21">
        <v>50.0</v>
      </c>
      <c r="AM12" s="21">
        <v>50.0</v>
      </c>
      <c r="AN12" s="21">
        <v>50.0</v>
      </c>
      <c r="AO12" s="21">
        <v>100.0</v>
      </c>
      <c r="AP12" s="21">
        <v>100.0</v>
      </c>
      <c r="AQ12" s="21">
        <v>100.0</v>
      </c>
      <c r="AR12" s="21">
        <v>100.0</v>
      </c>
      <c r="AS12" s="21">
        <v>100.0</v>
      </c>
      <c r="AT12" s="21">
        <v>100.0</v>
      </c>
      <c r="AU12" s="21">
        <v>100.0</v>
      </c>
      <c r="AV12" s="21">
        <v>100.0</v>
      </c>
      <c r="AW12" s="21">
        <v>100.0</v>
      </c>
      <c r="AX12" s="21">
        <v>100.0</v>
      </c>
      <c r="AY12" s="21">
        <v>100.0</v>
      </c>
      <c r="AZ12" s="21">
        <v>100.0</v>
      </c>
      <c r="BA12" s="21">
        <v>100.0</v>
      </c>
      <c r="BB12" s="22"/>
      <c r="BC12" s="24">
        <f t="shared" si="8"/>
        <v>10973.81</v>
      </c>
      <c r="BD12" s="24">
        <f t="shared" si="9"/>
        <v>211.0348077</v>
      </c>
      <c r="BE12" s="25"/>
      <c r="BF12" s="4"/>
      <c r="BG12" s="4"/>
      <c r="BH12" s="4"/>
      <c r="BI12" s="4"/>
      <c r="BJ12" s="5"/>
      <c r="BK12" s="5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</row>
    <row r="13">
      <c r="A13" s="38" t="s">
        <v>13</v>
      </c>
      <c r="B13" s="21">
        <v>58.5</v>
      </c>
      <c r="C13" s="21">
        <v>60.0</v>
      </c>
      <c r="D13" s="21">
        <v>220.0</v>
      </c>
      <c r="E13" s="21">
        <v>0.0</v>
      </c>
      <c r="F13" s="21">
        <v>7.07</v>
      </c>
      <c r="G13" s="21">
        <v>185.51</v>
      </c>
      <c r="H13" s="21">
        <v>40.13</v>
      </c>
      <c r="I13" s="21">
        <v>0.0</v>
      </c>
      <c r="J13" s="21">
        <v>0.0</v>
      </c>
      <c r="K13" s="21">
        <v>124.0</v>
      </c>
      <c r="L13" s="21">
        <v>43.1</v>
      </c>
      <c r="M13" s="21">
        <v>267.76</v>
      </c>
      <c r="N13" s="21">
        <v>52.0</v>
      </c>
      <c r="O13" s="21">
        <v>30.0</v>
      </c>
      <c r="P13" s="21">
        <v>0.0</v>
      </c>
      <c r="Q13" s="21">
        <v>0.0</v>
      </c>
      <c r="R13" s="21">
        <v>43.54</v>
      </c>
      <c r="S13" s="21">
        <v>0.0</v>
      </c>
      <c r="T13" s="21">
        <v>0.0</v>
      </c>
      <c r="U13" s="21">
        <v>24.31</v>
      </c>
      <c r="V13" s="21">
        <v>0.0</v>
      </c>
      <c r="W13" s="21">
        <v>0.0</v>
      </c>
      <c r="X13" s="21">
        <v>0.0</v>
      </c>
      <c r="Y13" s="21">
        <v>22.5</v>
      </c>
      <c r="Z13" s="21">
        <v>0.0</v>
      </c>
      <c r="AA13" s="21">
        <v>0.0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  <c r="BC13" s="24">
        <f t="shared" si="8"/>
        <v>1178.42</v>
      </c>
      <c r="BD13" s="24">
        <f t="shared" si="9"/>
        <v>22.66192308</v>
      </c>
      <c r="BE13" s="25"/>
      <c r="BF13" s="4"/>
      <c r="BG13" s="4"/>
      <c r="BH13" s="4"/>
      <c r="BI13" s="4"/>
      <c r="BJ13" s="4"/>
      <c r="BK13" s="5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</row>
    <row r="14">
      <c r="A14" s="38" t="s">
        <v>14</v>
      </c>
      <c r="B14" s="21">
        <v>57.89</v>
      </c>
      <c r="C14" s="21">
        <v>0.0</v>
      </c>
      <c r="D14" s="21">
        <v>65.93</v>
      </c>
      <c r="E14" s="21">
        <v>20.25</v>
      </c>
      <c r="F14" s="21">
        <v>0.0</v>
      </c>
      <c r="G14" s="21">
        <v>0.0</v>
      </c>
      <c r="H14" s="21">
        <v>95.61</v>
      </c>
      <c r="I14" s="21">
        <v>915.47</v>
      </c>
      <c r="J14" s="21">
        <v>30.71</v>
      </c>
      <c r="K14" s="21">
        <v>36.01</v>
      </c>
      <c r="L14" s="21">
        <v>0.0</v>
      </c>
      <c r="M14" s="21">
        <v>92.27</v>
      </c>
      <c r="N14" s="21">
        <v>6.59</v>
      </c>
      <c r="O14" s="21">
        <v>0.0</v>
      </c>
      <c r="P14" s="21">
        <v>4.34</v>
      </c>
      <c r="Q14" s="21">
        <v>342.14</v>
      </c>
      <c r="R14" s="21">
        <v>520.17</v>
      </c>
      <c r="S14" s="21">
        <v>8.68</v>
      </c>
      <c r="T14" s="21">
        <v>348.35</v>
      </c>
      <c r="U14" s="21">
        <v>1015.05</v>
      </c>
      <c r="V14" s="21">
        <v>89.65</v>
      </c>
      <c r="W14" s="21">
        <v>39.35</v>
      </c>
      <c r="X14" s="21">
        <v>38.91</v>
      </c>
      <c r="Y14" s="21">
        <v>211.8</v>
      </c>
      <c r="Z14" s="21">
        <v>92.38</v>
      </c>
      <c r="AA14" s="21">
        <v>135.63</v>
      </c>
      <c r="AB14" s="21">
        <v>169.55</v>
      </c>
      <c r="AC14" s="21">
        <v>127.83</v>
      </c>
      <c r="AD14" s="21">
        <v>68.5</v>
      </c>
      <c r="AE14" s="21">
        <v>63.14</v>
      </c>
      <c r="AF14" s="21">
        <v>48.84</v>
      </c>
      <c r="AG14" s="21">
        <v>106.43</v>
      </c>
      <c r="AH14" s="21">
        <v>85.0</v>
      </c>
      <c r="AI14" s="21"/>
      <c r="AJ14" s="21"/>
      <c r="AK14" s="21"/>
      <c r="AL14" s="21">
        <v>100.0</v>
      </c>
      <c r="AM14" s="21">
        <v>200.0</v>
      </c>
      <c r="AN14" s="21">
        <v>525.0</v>
      </c>
      <c r="AO14" s="21"/>
      <c r="AP14" s="21"/>
      <c r="AQ14" s="21"/>
      <c r="AR14" s="21"/>
      <c r="AS14" s="21"/>
      <c r="AT14" s="21"/>
      <c r="AU14" s="21"/>
      <c r="AV14" s="21"/>
      <c r="AW14" s="21">
        <v>1000.0</v>
      </c>
      <c r="AX14" s="21"/>
      <c r="AY14" s="21"/>
      <c r="AZ14" s="21"/>
      <c r="BA14" s="21"/>
      <c r="BB14" s="22"/>
      <c r="BC14" s="24">
        <f t="shared" si="8"/>
        <v>6661.47</v>
      </c>
      <c r="BD14" s="24">
        <f t="shared" si="9"/>
        <v>128.1051923</v>
      </c>
      <c r="BE14" s="25"/>
      <c r="BF14" s="4"/>
      <c r="BG14" s="4"/>
      <c r="BH14" s="4"/>
      <c r="BI14" s="4"/>
      <c r="BJ14" s="4"/>
      <c r="BK14" s="5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</row>
    <row r="15">
      <c r="A15" s="38" t="s">
        <v>15</v>
      </c>
      <c r="B15" s="21">
        <v>16.5</v>
      </c>
      <c r="C15" s="21">
        <v>2.75</v>
      </c>
      <c r="D15" s="21">
        <v>2.75</v>
      </c>
      <c r="E15" s="21">
        <v>2.75</v>
      </c>
      <c r="F15" s="21">
        <v>5.5</v>
      </c>
      <c r="G15" s="21">
        <v>17.2</v>
      </c>
      <c r="H15" s="21">
        <v>59.25</v>
      </c>
      <c r="I15" s="21">
        <v>-20.5</v>
      </c>
      <c r="J15" s="21">
        <v>5.5</v>
      </c>
      <c r="K15" s="21">
        <v>16.5</v>
      </c>
      <c r="L15" s="21">
        <v>19.25</v>
      </c>
      <c r="M15" s="21">
        <v>16.5</v>
      </c>
      <c r="N15" s="21">
        <v>13.75</v>
      </c>
      <c r="O15" s="21">
        <v>50.0</v>
      </c>
      <c r="P15" s="21">
        <v>19.25</v>
      </c>
      <c r="Q15" s="21">
        <v>27.5</v>
      </c>
      <c r="R15" s="21">
        <v>22.0</v>
      </c>
      <c r="S15" s="21">
        <v>36.25</v>
      </c>
      <c r="T15" s="21">
        <v>5.5</v>
      </c>
      <c r="U15" s="21">
        <v>36.5</v>
      </c>
      <c r="V15" s="21">
        <v>0.0</v>
      </c>
      <c r="W15" s="21">
        <v>0.0</v>
      </c>
      <c r="X15" s="21">
        <v>0.0</v>
      </c>
      <c r="Y15" s="21">
        <v>5.5</v>
      </c>
      <c r="Z15" s="21">
        <v>19.25</v>
      </c>
      <c r="AA15" s="21">
        <v>11.0</v>
      </c>
      <c r="AB15" s="21" t="s">
        <v>31</v>
      </c>
      <c r="AC15" s="21">
        <v>2.75</v>
      </c>
      <c r="AD15" s="21">
        <v>3.99</v>
      </c>
      <c r="AE15" s="21">
        <v>0.0</v>
      </c>
      <c r="AF15" s="21">
        <v>0.0</v>
      </c>
      <c r="AG15" s="21">
        <v>0.0</v>
      </c>
      <c r="AH15" s="21">
        <v>8.25</v>
      </c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40"/>
      <c r="AW15" s="21"/>
      <c r="AX15" s="21"/>
      <c r="AY15" s="21"/>
      <c r="AZ15" s="40"/>
      <c r="BA15" s="40"/>
      <c r="BB15" s="22"/>
      <c r="BC15" s="24">
        <f t="shared" si="8"/>
        <v>405.44</v>
      </c>
      <c r="BD15" s="24">
        <f t="shared" si="9"/>
        <v>7.796923077</v>
      </c>
      <c r="BE15" s="25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</row>
    <row r="16">
      <c r="A16" s="38" t="s">
        <v>16</v>
      </c>
      <c r="B16" s="21">
        <v>0.0</v>
      </c>
      <c r="C16" s="21">
        <v>152.07</v>
      </c>
      <c r="D16" s="21">
        <v>0.0</v>
      </c>
      <c r="E16" s="21">
        <v>0.0</v>
      </c>
      <c r="F16" s="21">
        <v>0.0</v>
      </c>
      <c r="G16" s="21">
        <v>203.54</v>
      </c>
      <c r="H16" s="21">
        <v>0.0</v>
      </c>
      <c r="I16" s="21">
        <v>0.0</v>
      </c>
      <c r="J16" s="21">
        <v>0.0</v>
      </c>
      <c r="K16" s="21">
        <v>151.89</v>
      </c>
      <c r="L16" s="21">
        <v>0.0</v>
      </c>
      <c r="M16" s="21">
        <v>0.0</v>
      </c>
      <c r="N16" s="21">
        <v>0.0</v>
      </c>
      <c r="O16" s="21">
        <v>0.0</v>
      </c>
      <c r="P16" s="21">
        <v>151.84</v>
      </c>
      <c r="Q16" s="21">
        <v>0.0</v>
      </c>
      <c r="R16" s="21">
        <v>0.0</v>
      </c>
      <c r="S16" s="21">
        <v>0.0</v>
      </c>
      <c r="T16" s="21">
        <v>151.76</v>
      </c>
      <c r="U16" s="21">
        <v>0.0</v>
      </c>
      <c r="V16" s="21">
        <v>0.0</v>
      </c>
      <c r="W16" s="21">
        <v>0.0</v>
      </c>
      <c r="X16" s="21">
        <v>151.76</v>
      </c>
      <c r="Y16" s="21">
        <v>0.0</v>
      </c>
      <c r="Z16" s="21">
        <v>0.0</v>
      </c>
      <c r="AA16" s="21">
        <v>0.0</v>
      </c>
      <c r="AB16" s="21">
        <v>0.0</v>
      </c>
      <c r="AC16" s="21">
        <v>151.76</v>
      </c>
      <c r="AD16" s="21">
        <v>0.0</v>
      </c>
      <c r="AE16" s="21">
        <v>0.0</v>
      </c>
      <c r="AF16" s="21">
        <v>0.0</v>
      </c>
      <c r="AG16" s="21">
        <v>152.67</v>
      </c>
      <c r="AH16" s="21">
        <v>0.0</v>
      </c>
      <c r="AI16" s="21">
        <v>0.0</v>
      </c>
      <c r="AJ16" s="21">
        <v>0.0</v>
      </c>
      <c r="AK16" s="21">
        <v>152.23</v>
      </c>
      <c r="AL16" s="21">
        <v>0.0</v>
      </c>
      <c r="AM16" s="21">
        <v>0.0</v>
      </c>
      <c r="AN16" s="21">
        <v>0.0</v>
      </c>
      <c r="AO16" s="21">
        <v>0.0</v>
      </c>
      <c r="AP16" s="21">
        <v>152.23</v>
      </c>
      <c r="AQ16" s="21">
        <v>0.0</v>
      </c>
      <c r="AR16" s="21">
        <v>0.0</v>
      </c>
      <c r="AS16" s="40">
        <v>0.0</v>
      </c>
      <c r="AT16" s="21">
        <v>152.07</v>
      </c>
      <c r="AU16" s="21">
        <v>0.0</v>
      </c>
      <c r="AV16" s="40">
        <v>0.0</v>
      </c>
      <c r="AW16" s="21">
        <v>0.0</v>
      </c>
      <c r="AX16" s="21">
        <v>152.07</v>
      </c>
      <c r="AY16" s="21">
        <v>0.0</v>
      </c>
      <c r="AZ16" s="40">
        <v>0.0</v>
      </c>
      <c r="BA16" s="40">
        <v>0.0</v>
      </c>
      <c r="BB16" s="22"/>
      <c r="BC16" s="24">
        <f t="shared" si="8"/>
        <v>1875.89</v>
      </c>
      <c r="BD16" s="24">
        <f t="shared" si="9"/>
        <v>36.07480769</v>
      </c>
      <c r="BE16" s="25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</row>
    <row r="17">
      <c r="A17" s="38" t="s">
        <v>17</v>
      </c>
      <c r="B17" s="21">
        <v>0.0</v>
      </c>
      <c r="C17" s="21">
        <v>0.0</v>
      </c>
      <c r="D17" s="21">
        <v>0.0</v>
      </c>
      <c r="E17" s="21">
        <v>0.0</v>
      </c>
      <c r="F17" s="21">
        <v>0.0</v>
      </c>
      <c r="G17" s="21">
        <v>0.0</v>
      </c>
      <c r="H17" s="21">
        <v>0.0</v>
      </c>
      <c r="I17" s="21">
        <v>0.0</v>
      </c>
      <c r="J17" s="21">
        <v>0.0</v>
      </c>
      <c r="K17" s="21">
        <v>0.0</v>
      </c>
      <c r="L17" s="21">
        <v>0.0</v>
      </c>
      <c r="M17" s="21">
        <v>0.0</v>
      </c>
      <c r="N17" s="21">
        <v>0.0</v>
      </c>
      <c r="O17" s="21">
        <v>0.0</v>
      </c>
      <c r="P17" s="21">
        <v>0.0</v>
      </c>
      <c r="Q17" s="21">
        <v>0.0</v>
      </c>
      <c r="R17" s="21">
        <v>0.0</v>
      </c>
      <c r="S17" s="21">
        <v>0.0</v>
      </c>
      <c r="T17" s="21">
        <v>0.0</v>
      </c>
      <c r="U17" s="21">
        <v>0.0</v>
      </c>
      <c r="V17" s="21">
        <v>0.0</v>
      </c>
      <c r="W17" s="21">
        <v>0.0</v>
      </c>
      <c r="X17" s="21">
        <v>0.0</v>
      </c>
      <c r="Y17" s="21">
        <v>0.0</v>
      </c>
      <c r="Z17" s="21">
        <v>0.0</v>
      </c>
      <c r="AA17" s="21">
        <v>0.0</v>
      </c>
      <c r="AB17" s="21">
        <v>0.0</v>
      </c>
      <c r="AC17" s="21">
        <v>0.0</v>
      </c>
      <c r="AD17" s="21">
        <v>0.0</v>
      </c>
      <c r="AE17" s="21">
        <v>0.0</v>
      </c>
      <c r="AF17" s="21">
        <v>0.0</v>
      </c>
      <c r="AG17" s="21">
        <v>0.0</v>
      </c>
      <c r="AH17" s="21">
        <v>0.0</v>
      </c>
      <c r="AI17" s="21">
        <v>0.0</v>
      </c>
      <c r="AJ17" s="21">
        <v>0.0</v>
      </c>
      <c r="AK17" s="21">
        <v>0.0</v>
      </c>
      <c r="AL17" s="21">
        <v>0.0</v>
      </c>
      <c r="AM17" s="21">
        <v>0.0</v>
      </c>
      <c r="AN17" s="21">
        <v>0.0</v>
      </c>
      <c r="AO17" s="21">
        <v>0.0</v>
      </c>
      <c r="AP17" s="21">
        <v>0.0</v>
      </c>
      <c r="AQ17" s="21">
        <v>0.0</v>
      </c>
      <c r="AR17" s="21">
        <v>0.0</v>
      </c>
      <c r="AS17" s="40">
        <v>0.0</v>
      </c>
      <c r="AT17" s="21">
        <v>0.0</v>
      </c>
      <c r="AU17" s="21">
        <v>0.0</v>
      </c>
      <c r="AV17" s="40">
        <v>0.0</v>
      </c>
      <c r="AW17" s="21">
        <v>0.0</v>
      </c>
      <c r="AX17" s="21">
        <v>0.0</v>
      </c>
      <c r="AY17" s="21">
        <v>0.0</v>
      </c>
      <c r="AZ17" s="40">
        <v>0.0</v>
      </c>
      <c r="BA17" s="40">
        <v>0.0</v>
      </c>
      <c r="BB17" s="22"/>
      <c r="BC17" s="24">
        <f t="shared" si="8"/>
        <v>0</v>
      </c>
      <c r="BD17" s="24">
        <f t="shared" si="9"/>
        <v>0</v>
      </c>
      <c r="BE17" s="25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</row>
    <row r="18">
      <c r="A18" s="38" t="s">
        <v>18</v>
      </c>
      <c r="B18" s="21">
        <v>0.0</v>
      </c>
      <c r="C18" s="21">
        <v>0.0</v>
      </c>
      <c r="D18" s="21">
        <v>0.0</v>
      </c>
      <c r="E18" s="21">
        <v>0.0</v>
      </c>
      <c r="F18" s="21">
        <v>0.0</v>
      </c>
      <c r="G18" s="21">
        <v>0.0</v>
      </c>
      <c r="H18" s="21">
        <v>919.43</v>
      </c>
      <c r="I18" s="21">
        <v>0.0</v>
      </c>
      <c r="J18" s="21">
        <v>0.0</v>
      </c>
      <c r="K18" s="21">
        <v>0.0</v>
      </c>
      <c r="L18" s="21">
        <v>0.0</v>
      </c>
      <c r="M18" s="21">
        <v>0.0</v>
      </c>
      <c r="N18" s="21">
        <v>179.87</v>
      </c>
      <c r="O18" s="21">
        <v>0.0</v>
      </c>
      <c r="P18" s="21">
        <v>0.0</v>
      </c>
      <c r="Q18" s="21">
        <v>0.0</v>
      </c>
      <c r="R18" s="21">
        <v>0.0</v>
      </c>
      <c r="S18" s="21">
        <v>0.0</v>
      </c>
      <c r="T18" s="21">
        <v>70.84</v>
      </c>
      <c r="U18" s="21">
        <v>0.0</v>
      </c>
      <c r="V18" s="21">
        <v>0.0</v>
      </c>
      <c r="W18" s="21">
        <v>0.0</v>
      </c>
      <c r="X18" s="21">
        <v>20.0</v>
      </c>
      <c r="Y18" s="21">
        <v>-270.13</v>
      </c>
      <c r="Z18" s="21">
        <v>58.63</v>
      </c>
      <c r="AA18" s="21">
        <v>-58.63</v>
      </c>
      <c r="AB18" s="21">
        <v>0.0</v>
      </c>
      <c r="AC18" s="21">
        <v>0.0</v>
      </c>
      <c r="AD18" s="21">
        <v>0.0</v>
      </c>
      <c r="AE18" s="21">
        <v>175.25</v>
      </c>
      <c r="AF18" s="21">
        <v>167.5</v>
      </c>
      <c r="AG18" s="21">
        <v>0.0</v>
      </c>
      <c r="AH18" s="21">
        <v>0.0</v>
      </c>
      <c r="AI18" s="21">
        <v>100.0</v>
      </c>
      <c r="AJ18" s="21"/>
      <c r="AK18" s="21"/>
      <c r="AL18" s="21">
        <v>165.0</v>
      </c>
      <c r="AM18" s="21"/>
      <c r="AN18" s="21"/>
      <c r="AO18" s="21"/>
      <c r="AP18" s="21"/>
      <c r="AQ18" s="21"/>
      <c r="AR18" s="21"/>
      <c r="AS18" s="21"/>
      <c r="AT18" s="21"/>
      <c r="AU18" s="21"/>
      <c r="AV18" s="40"/>
      <c r="AW18" s="21">
        <v>250.0</v>
      </c>
      <c r="AX18" s="21"/>
      <c r="AY18" s="21"/>
      <c r="AZ18" s="40"/>
      <c r="BA18" s="40"/>
      <c r="BB18" s="22"/>
      <c r="BC18" s="24">
        <f t="shared" si="8"/>
        <v>1777.76</v>
      </c>
      <c r="BD18" s="24">
        <f t="shared" si="9"/>
        <v>34.18769231</v>
      </c>
      <c r="BE18" s="25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</row>
    <row r="19">
      <c r="A19" s="38" t="s">
        <v>19</v>
      </c>
      <c r="B19" s="41">
        <v>221.27</v>
      </c>
      <c r="C19" s="41">
        <v>54.0</v>
      </c>
      <c r="D19" s="41">
        <v>51.0</v>
      </c>
      <c r="E19" s="41">
        <v>114.0</v>
      </c>
      <c r="F19" s="41">
        <v>64.0</v>
      </c>
      <c r="G19" s="41">
        <v>55.0</v>
      </c>
      <c r="H19" s="41">
        <v>54.0</v>
      </c>
      <c r="I19" s="21">
        <v>61.5</v>
      </c>
      <c r="J19" s="21">
        <v>50.0</v>
      </c>
      <c r="K19" s="21">
        <v>37.62</v>
      </c>
      <c r="L19" s="21">
        <v>206.84</v>
      </c>
      <c r="M19" s="21">
        <v>0.0</v>
      </c>
      <c r="N19" s="21">
        <v>387.0</v>
      </c>
      <c r="O19" s="21">
        <v>117.0</v>
      </c>
      <c r="P19" s="21">
        <v>113.34</v>
      </c>
      <c r="Q19" s="21">
        <v>75.0</v>
      </c>
      <c r="R19" s="21">
        <v>52.0</v>
      </c>
      <c r="S19" s="21">
        <v>3542.0</v>
      </c>
      <c r="T19" s="21">
        <v>49.29</v>
      </c>
      <c r="U19" s="21">
        <v>182.35</v>
      </c>
      <c r="V19" s="21">
        <v>20.2</v>
      </c>
      <c r="W19" s="21">
        <v>36.0</v>
      </c>
      <c r="X19" s="21">
        <v>71.6</v>
      </c>
      <c r="Y19" s="21">
        <v>272.21</v>
      </c>
      <c r="Z19" s="21">
        <v>19.2</v>
      </c>
      <c r="AA19" s="21">
        <v>597.38</v>
      </c>
      <c r="AB19" s="21">
        <v>136.44</v>
      </c>
      <c r="AC19" s="21">
        <v>300.0</v>
      </c>
      <c r="AD19" s="21">
        <v>2003.0</v>
      </c>
      <c r="AE19" s="21">
        <v>92.0</v>
      </c>
      <c r="AF19" s="21">
        <v>69.95</v>
      </c>
      <c r="AG19" s="21">
        <v>61.0</v>
      </c>
      <c r="AH19" s="21">
        <v>75.35</v>
      </c>
      <c r="AI19" s="21">
        <v>36.0</v>
      </c>
      <c r="AJ19" s="21">
        <v>37.0</v>
      </c>
      <c r="AK19" s="21">
        <v>75.0</v>
      </c>
      <c r="AL19" s="21">
        <v>75.0</v>
      </c>
      <c r="AM19" s="21">
        <v>475.0</v>
      </c>
      <c r="AN19" s="21">
        <v>375.0</v>
      </c>
      <c r="AO19" s="21">
        <v>75.0</v>
      </c>
      <c r="AP19" s="21">
        <v>475.0</v>
      </c>
      <c r="AQ19" s="21">
        <v>75.0</v>
      </c>
      <c r="AR19" s="21">
        <v>75.0</v>
      </c>
      <c r="AS19" s="21">
        <v>75.0</v>
      </c>
      <c r="AT19" s="21">
        <v>75.0</v>
      </c>
      <c r="AU19" s="21">
        <v>75.0</v>
      </c>
      <c r="AV19" s="21">
        <v>75.0</v>
      </c>
      <c r="AW19" s="21">
        <v>75.0</v>
      </c>
      <c r="AX19" s="21">
        <v>75.0</v>
      </c>
      <c r="AY19" s="21">
        <v>75.0</v>
      </c>
      <c r="AZ19" s="21">
        <v>75.0</v>
      </c>
      <c r="BA19" s="21">
        <v>75.0</v>
      </c>
      <c r="BB19" s="42"/>
      <c r="BC19" s="24">
        <f t="shared" si="8"/>
        <v>11689.54</v>
      </c>
      <c r="BD19" s="43">
        <f t="shared" si="9"/>
        <v>224.7988462</v>
      </c>
      <c r="BE19" s="25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</row>
    <row r="20">
      <c r="A20" s="44" t="s">
        <v>20</v>
      </c>
      <c r="B20" s="45">
        <f t="shared" ref="B20:BA20" si="10">SUM(B9:B19)</f>
        <v>3141.49</v>
      </c>
      <c r="C20" s="45">
        <f t="shared" si="10"/>
        <v>1556.21</v>
      </c>
      <c r="D20" s="45">
        <f t="shared" si="10"/>
        <v>1091.1</v>
      </c>
      <c r="E20" s="45">
        <f t="shared" si="10"/>
        <v>921.72</v>
      </c>
      <c r="F20" s="45">
        <f t="shared" si="10"/>
        <v>2797.16</v>
      </c>
      <c r="G20" s="45">
        <f t="shared" si="10"/>
        <v>1405.28</v>
      </c>
      <c r="H20" s="45">
        <f t="shared" si="10"/>
        <v>3869.64</v>
      </c>
      <c r="I20" s="45">
        <f t="shared" si="10"/>
        <v>3018.65</v>
      </c>
      <c r="J20" s="45">
        <f t="shared" si="10"/>
        <v>3271.79</v>
      </c>
      <c r="K20" s="45">
        <f t="shared" si="10"/>
        <v>1344.3</v>
      </c>
      <c r="L20" s="45">
        <f t="shared" si="10"/>
        <v>827.18</v>
      </c>
      <c r="M20" s="45">
        <f t="shared" si="10"/>
        <v>1091.72</v>
      </c>
      <c r="N20" s="45">
        <f t="shared" si="10"/>
        <v>3232.76</v>
      </c>
      <c r="O20" s="45">
        <f t="shared" si="10"/>
        <v>1214.54</v>
      </c>
      <c r="P20" s="45">
        <f t="shared" si="10"/>
        <v>1197.58</v>
      </c>
      <c r="Q20" s="45">
        <f t="shared" si="10"/>
        <v>911.39</v>
      </c>
      <c r="R20" s="45">
        <f t="shared" si="10"/>
        <v>1265</v>
      </c>
      <c r="S20" s="45">
        <f t="shared" si="10"/>
        <v>6596.26</v>
      </c>
      <c r="T20" s="45">
        <f t="shared" si="10"/>
        <v>7901.66</v>
      </c>
      <c r="U20" s="45">
        <f t="shared" si="10"/>
        <v>2217.93</v>
      </c>
      <c r="V20" s="45">
        <f t="shared" si="10"/>
        <v>1473.16</v>
      </c>
      <c r="W20" s="45">
        <f t="shared" si="10"/>
        <v>4728.65</v>
      </c>
      <c r="X20" s="45">
        <f t="shared" si="10"/>
        <v>1772.1</v>
      </c>
      <c r="Y20" s="45">
        <f t="shared" si="10"/>
        <v>2020.22</v>
      </c>
      <c r="Z20" s="45">
        <f t="shared" si="10"/>
        <v>1044.74</v>
      </c>
      <c r="AA20" s="45">
        <f t="shared" si="10"/>
        <v>4989.57</v>
      </c>
      <c r="AB20" s="45">
        <f t="shared" si="10"/>
        <v>869.91</v>
      </c>
      <c r="AC20" s="45">
        <f t="shared" si="10"/>
        <v>2282.17</v>
      </c>
      <c r="AD20" s="45">
        <f t="shared" si="10"/>
        <v>3315.45</v>
      </c>
      <c r="AE20" s="45">
        <f t="shared" si="10"/>
        <v>928.58</v>
      </c>
      <c r="AF20" s="45">
        <f t="shared" si="10"/>
        <v>4263.36</v>
      </c>
      <c r="AG20" s="45">
        <f t="shared" si="10"/>
        <v>881.66</v>
      </c>
      <c r="AH20" s="45">
        <f t="shared" si="10"/>
        <v>555.28</v>
      </c>
      <c r="AI20" s="45">
        <f t="shared" si="10"/>
        <v>458.11</v>
      </c>
      <c r="AJ20" s="45">
        <f t="shared" si="10"/>
        <v>3643.21</v>
      </c>
      <c r="AK20" s="45">
        <f t="shared" si="10"/>
        <v>451.37</v>
      </c>
      <c r="AL20" s="45">
        <f t="shared" si="10"/>
        <v>1144.48</v>
      </c>
      <c r="AM20" s="45">
        <f t="shared" si="10"/>
        <v>906.06</v>
      </c>
      <c r="AN20" s="45">
        <f t="shared" si="10"/>
        <v>4493.01</v>
      </c>
      <c r="AO20" s="45">
        <f t="shared" si="10"/>
        <v>545.61</v>
      </c>
      <c r="AP20" s="45">
        <f t="shared" si="10"/>
        <v>1221.06</v>
      </c>
      <c r="AQ20" s="45">
        <f t="shared" si="10"/>
        <v>369.81</v>
      </c>
      <c r="AR20" s="45">
        <f t="shared" si="10"/>
        <v>420.02</v>
      </c>
      <c r="AS20" s="45">
        <f t="shared" si="10"/>
        <v>3750.54</v>
      </c>
      <c r="AT20" s="45">
        <f t="shared" si="10"/>
        <v>929.5</v>
      </c>
      <c r="AU20" s="45">
        <f t="shared" si="10"/>
        <v>323.1</v>
      </c>
      <c r="AV20" s="45">
        <f t="shared" si="10"/>
        <v>290.33</v>
      </c>
      <c r="AW20" s="45">
        <f t="shared" si="10"/>
        <v>4798.92</v>
      </c>
      <c r="AX20" s="45">
        <f t="shared" si="10"/>
        <v>616.36</v>
      </c>
      <c r="AY20" s="45">
        <f t="shared" si="10"/>
        <v>1045.02</v>
      </c>
      <c r="AZ20" s="45">
        <f t="shared" si="10"/>
        <v>564.87</v>
      </c>
      <c r="BA20" s="45">
        <f t="shared" si="10"/>
        <v>430.99</v>
      </c>
      <c r="BB20" s="33"/>
      <c r="BC20" s="32">
        <f t="shared" ref="BC20:BD20" si="11">SUM(BC9:BC19)</f>
        <v>104400.58</v>
      </c>
      <c r="BD20" s="32">
        <f t="shared" si="11"/>
        <v>2007.703462</v>
      </c>
      <c r="BE20" s="25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</row>
    <row r="21">
      <c r="A21" s="46" t="s">
        <v>21</v>
      </c>
      <c r="B21" s="35"/>
      <c r="C21" s="35"/>
      <c r="D21" s="35"/>
      <c r="E21" s="35"/>
      <c r="F21" s="35"/>
      <c r="G21" s="3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7"/>
      <c r="BC21" s="19" t="s">
        <v>4</v>
      </c>
      <c r="BD21" s="37"/>
      <c r="BE21" s="25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</row>
    <row r="22">
      <c r="A22" s="47" t="s">
        <v>22</v>
      </c>
      <c r="B22" s="48">
        <v>70470.12</v>
      </c>
      <c r="C22" s="49">
        <f t="shared" ref="C22:BA22" si="12">B22 + B23 + B24</f>
        <v>70000</v>
      </c>
      <c r="D22" s="49">
        <f t="shared" si="12"/>
        <v>69500</v>
      </c>
      <c r="E22" s="49">
        <f t="shared" si="12"/>
        <v>69500</v>
      </c>
      <c r="F22" s="49">
        <f t="shared" si="12"/>
        <v>39500</v>
      </c>
      <c r="G22" s="49">
        <f t="shared" si="12"/>
        <v>39500</v>
      </c>
      <c r="H22" s="49">
        <f t="shared" si="12"/>
        <v>38700</v>
      </c>
      <c r="I22" s="49">
        <f t="shared" si="12"/>
        <v>38700</v>
      </c>
      <c r="J22" s="49">
        <f t="shared" si="12"/>
        <v>34224.95</v>
      </c>
      <c r="K22" s="49">
        <f t="shared" si="12"/>
        <v>28529.95</v>
      </c>
      <c r="L22" s="49">
        <f t="shared" si="12"/>
        <v>33529.95</v>
      </c>
      <c r="M22" s="49">
        <f t="shared" si="12"/>
        <v>33529.95</v>
      </c>
      <c r="N22" s="49">
        <f t="shared" si="12"/>
        <v>32615.82</v>
      </c>
      <c r="O22" s="49">
        <f t="shared" si="12"/>
        <v>30615.82</v>
      </c>
      <c r="P22" s="49">
        <f t="shared" si="12"/>
        <v>31469.41</v>
      </c>
      <c r="Q22" s="49">
        <f t="shared" si="12"/>
        <v>30969.41</v>
      </c>
      <c r="R22" s="49">
        <f t="shared" si="12"/>
        <v>31777.47</v>
      </c>
      <c r="S22" s="49">
        <f t="shared" si="12"/>
        <v>31777.74</v>
      </c>
      <c r="T22" s="49">
        <f t="shared" si="12"/>
        <v>28577.74</v>
      </c>
      <c r="U22" s="49">
        <f t="shared" si="12"/>
        <v>23877.74</v>
      </c>
      <c r="V22" s="49">
        <f t="shared" si="12"/>
        <v>23877.74</v>
      </c>
      <c r="W22" s="49">
        <f t="shared" si="12"/>
        <v>23877.74</v>
      </c>
      <c r="X22" s="49">
        <f t="shared" si="12"/>
        <v>23877.74</v>
      </c>
      <c r="Y22" s="49">
        <f t="shared" si="12"/>
        <v>23877.74</v>
      </c>
      <c r="Z22" s="49">
        <f t="shared" si="12"/>
        <v>23878.18</v>
      </c>
      <c r="AA22" s="49">
        <f t="shared" si="12"/>
        <v>22710.26</v>
      </c>
      <c r="AB22" s="49">
        <f t="shared" si="12"/>
        <v>20000</v>
      </c>
      <c r="AC22" s="49">
        <f t="shared" si="12"/>
        <v>20000</v>
      </c>
      <c r="AD22" s="49">
        <f t="shared" si="12"/>
        <v>20000</v>
      </c>
      <c r="AE22" s="49">
        <f t="shared" si="12"/>
        <v>20000</v>
      </c>
      <c r="AF22" s="49">
        <f t="shared" si="12"/>
        <v>20000.19</v>
      </c>
      <c r="AG22" s="49">
        <f t="shared" si="12"/>
        <v>20000.19</v>
      </c>
      <c r="AH22" s="49">
        <f t="shared" si="12"/>
        <v>20000.19</v>
      </c>
      <c r="AI22" s="49">
        <f t="shared" si="12"/>
        <v>20000.19</v>
      </c>
      <c r="AJ22" s="49">
        <f t="shared" si="12"/>
        <v>20000.19</v>
      </c>
      <c r="AK22" s="49">
        <f t="shared" si="12"/>
        <v>20000.19</v>
      </c>
      <c r="AL22" s="49">
        <f t="shared" si="12"/>
        <v>20500.19</v>
      </c>
      <c r="AM22" s="49">
        <f t="shared" si="12"/>
        <v>20500.19</v>
      </c>
      <c r="AN22" s="49">
        <f t="shared" si="12"/>
        <v>20500.19</v>
      </c>
      <c r="AO22" s="49">
        <f t="shared" si="12"/>
        <v>20500.19</v>
      </c>
      <c r="AP22" s="49">
        <f t="shared" si="12"/>
        <v>22624.19</v>
      </c>
      <c r="AQ22" s="49">
        <f t="shared" si="12"/>
        <v>22624.19</v>
      </c>
      <c r="AR22" s="49">
        <f t="shared" si="12"/>
        <v>22624.19</v>
      </c>
      <c r="AS22" s="49">
        <f t="shared" si="12"/>
        <v>22624.19</v>
      </c>
      <c r="AT22" s="49">
        <f t="shared" si="12"/>
        <v>22624.19</v>
      </c>
      <c r="AU22" s="49">
        <f t="shared" si="12"/>
        <v>23874.19</v>
      </c>
      <c r="AV22" s="49">
        <f t="shared" si="12"/>
        <v>23874.19</v>
      </c>
      <c r="AW22" s="49">
        <f t="shared" si="12"/>
        <v>23874.19</v>
      </c>
      <c r="AX22" s="49">
        <f t="shared" si="12"/>
        <v>23874.19</v>
      </c>
      <c r="AY22" s="49">
        <f t="shared" si="12"/>
        <v>25000</v>
      </c>
      <c r="AZ22" s="49">
        <f t="shared" si="12"/>
        <v>25000</v>
      </c>
      <c r="BA22" s="49">
        <f t="shared" si="12"/>
        <v>25000</v>
      </c>
      <c r="BB22" s="50"/>
      <c r="BC22" s="50">
        <f>BA22</f>
        <v>25000</v>
      </c>
      <c r="BD22" s="50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</row>
    <row r="23">
      <c r="A23" s="47" t="s">
        <v>23</v>
      </c>
      <c r="B23" s="48">
        <v>-470.12</v>
      </c>
      <c r="C23" s="51"/>
      <c r="D23" s="51"/>
      <c r="E23" s="51"/>
      <c r="F23" s="51"/>
      <c r="G23" s="48">
        <v>-300.0</v>
      </c>
      <c r="H23" s="51"/>
      <c r="I23" s="52">
        <v>-4475.4</v>
      </c>
      <c r="J23" s="52">
        <v>-5695.0</v>
      </c>
      <c r="K23" s="52">
        <v>5500.0</v>
      </c>
      <c r="L23" s="52"/>
      <c r="M23" s="53">
        <v>-914.13</v>
      </c>
      <c r="N23" s="52">
        <v>-2000.0</v>
      </c>
      <c r="O23" s="52">
        <v>853.59</v>
      </c>
      <c r="P23" s="52"/>
      <c r="Q23" s="52"/>
      <c r="R23" s="49"/>
      <c r="S23" s="52">
        <v>-3200.0</v>
      </c>
      <c r="T23" s="52">
        <v>-4200.0</v>
      </c>
      <c r="U23" s="52"/>
      <c r="V23" s="49"/>
      <c r="W23" s="52"/>
      <c r="X23" s="52"/>
      <c r="Y23" s="49"/>
      <c r="Z23" s="52"/>
      <c r="AA23" s="52">
        <v>-2710.26</v>
      </c>
      <c r="AB23" s="49"/>
      <c r="AC23" s="52"/>
      <c r="AD23" s="52"/>
      <c r="AE23" s="49"/>
      <c r="AF23" s="49"/>
      <c r="AG23" s="52"/>
      <c r="AH23" s="49"/>
      <c r="AI23" s="52"/>
      <c r="AJ23" s="52"/>
      <c r="AK23" s="52">
        <v>500.0</v>
      </c>
      <c r="AL23" s="49"/>
      <c r="AM23" s="52"/>
      <c r="AN23" s="49"/>
      <c r="AO23" s="52">
        <v>2124.0</v>
      </c>
      <c r="AP23" s="52"/>
      <c r="AQ23" s="52"/>
      <c r="AR23" s="49"/>
      <c r="AS23" s="49"/>
      <c r="AT23" s="52">
        <v>1250.0</v>
      </c>
      <c r="AU23" s="52"/>
      <c r="AV23" s="52"/>
      <c r="AW23" s="49"/>
      <c r="AX23" s="52">
        <v>1125.81</v>
      </c>
      <c r="AY23" s="52"/>
      <c r="AZ23" s="49"/>
      <c r="BA23" s="49"/>
      <c r="BB23" s="50"/>
      <c r="BC23" s="50"/>
      <c r="BD23" s="50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</row>
    <row r="24">
      <c r="A24" s="47" t="s">
        <v>24</v>
      </c>
      <c r="B24" s="51"/>
      <c r="C24" s="48">
        <v>-500.0</v>
      </c>
      <c r="D24" s="51"/>
      <c r="E24" s="48">
        <v>-30000.0</v>
      </c>
      <c r="F24" s="51"/>
      <c r="G24" s="48">
        <v>-500.0</v>
      </c>
      <c r="H24" s="51"/>
      <c r="I24" s="52">
        <v>0.35</v>
      </c>
      <c r="J24" s="49"/>
      <c r="K24" s="52">
        <v>-500.0</v>
      </c>
      <c r="L24" s="52"/>
      <c r="M24" s="49"/>
      <c r="N24" s="49"/>
      <c r="O24" s="49"/>
      <c r="P24" s="52">
        <v>-500.0</v>
      </c>
      <c r="Q24" s="52">
        <v>808.06</v>
      </c>
      <c r="R24" s="52">
        <v>0.27</v>
      </c>
      <c r="S24" s="52"/>
      <c r="T24" s="52">
        <v>-500.0</v>
      </c>
      <c r="U24" s="52"/>
      <c r="V24" s="52"/>
      <c r="W24" s="49"/>
      <c r="X24" s="52"/>
      <c r="Y24" s="52">
        <v>0.44</v>
      </c>
      <c r="Z24" s="52">
        <v>-1167.92</v>
      </c>
      <c r="AA24" s="49"/>
      <c r="AB24" s="49"/>
      <c r="AC24" s="52"/>
      <c r="AD24" s="52"/>
      <c r="AE24" s="52">
        <v>0.19</v>
      </c>
      <c r="AF24" s="49"/>
      <c r="AG24" s="52"/>
      <c r="AH24" s="49"/>
      <c r="AI24" s="52"/>
      <c r="AJ24" s="49"/>
      <c r="AK24" s="52"/>
      <c r="AL24" s="49"/>
      <c r="AM24" s="52"/>
      <c r="AN24" s="49"/>
      <c r="AO24" s="49"/>
      <c r="AP24" s="52"/>
      <c r="AQ24" s="52"/>
      <c r="AR24" s="49"/>
      <c r="AS24" s="49"/>
      <c r="AT24" s="52"/>
      <c r="AU24" s="52"/>
      <c r="AV24" s="49"/>
      <c r="AW24" s="49"/>
      <c r="AX24" s="52"/>
      <c r="AY24" s="52"/>
      <c r="AZ24" s="49"/>
      <c r="BA24" s="49"/>
      <c r="BB24" s="50"/>
      <c r="BC24" s="50"/>
      <c r="BD24" s="50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</row>
    <row r="25">
      <c r="A25" s="47" t="s">
        <v>25</v>
      </c>
      <c r="B25" s="51"/>
      <c r="C25" s="51"/>
      <c r="D25" s="51"/>
      <c r="E25" s="51"/>
      <c r="F25" s="51"/>
      <c r="G25" s="51"/>
      <c r="H25" s="51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52"/>
      <c r="X25" s="49"/>
      <c r="Y25" s="49"/>
      <c r="Z25" s="49"/>
      <c r="AA25" s="49"/>
      <c r="AB25" s="52"/>
      <c r="AC25" s="49"/>
      <c r="AD25" s="49"/>
      <c r="AE25" s="49"/>
      <c r="AF25" s="49"/>
      <c r="AG25" s="49"/>
      <c r="AH25" s="52"/>
      <c r="AI25" s="49"/>
      <c r="AJ25" s="49"/>
      <c r="AK25" s="49"/>
      <c r="AL25" s="49"/>
      <c r="AM25" s="49"/>
      <c r="AN25" s="49"/>
      <c r="AO25" s="52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50"/>
      <c r="BC25" s="50"/>
      <c r="BD25" s="50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</row>
    <row r="26">
      <c r="A26" s="47" t="s">
        <v>26</v>
      </c>
      <c r="B26" s="51"/>
      <c r="C26" s="51"/>
      <c r="D26" s="51"/>
      <c r="E26" s="51"/>
      <c r="F26" s="51"/>
      <c r="G26" s="51"/>
      <c r="H26" s="51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52"/>
      <c r="X26" s="49"/>
      <c r="Y26" s="49"/>
      <c r="Z26" s="49"/>
      <c r="AA26" s="49"/>
      <c r="AB26" s="52"/>
      <c r="AC26" s="49"/>
      <c r="AD26" s="49"/>
      <c r="AE26" s="49"/>
      <c r="AF26" s="49"/>
      <c r="AG26" s="49"/>
      <c r="AH26" s="52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50"/>
      <c r="BC26" s="50"/>
      <c r="BD26" s="50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</row>
    <row r="27">
      <c r="A27" s="54" t="s">
        <v>27</v>
      </c>
      <c r="B27" s="49">
        <f t="shared" ref="B27:BA27" si="13">B3+B7-B20-B23-B25-B26</f>
        <v>-1353.64</v>
      </c>
      <c r="C27" s="49">
        <f t="shared" si="13"/>
        <v>-850.17</v>
      </c>
      <c r="D27" s="49">
        <f t="shared" si="13"/>
        <v>-804.6</v>
      </c>
      <c r="E27" s="49">
        <f t="shared" si="13"/>
        <v>-1726.32</v>
      </c>
      <c r="F27" s="49">
        <f t="shared" si="13"/>
        <v>-986.82</v>
      </c>
      <c r="G27" s="49">
        <f t="shared" si="13"/>
        <v>-2092.1</v>
      </c>
      <c r="H27" s="49">
        <f t="shared" si="13"/>
        <v>-2439.62</v>
      </c>
      <c r="I27" s="49">
        <f t="shared" si="13"/>
        <v>-982.87</v>
      </c>
      <c r="J27" s="49">
        <f t="shared" si="13"/>
        <v>8195.27</v>
      </c>
      <c r="K27" s="49">
        <f t="shared" si="13"/>
        <v>4728.24</v>
      </c>
      <c r="L27" s="49">
        <f t="shared" si="13"/>
        <v>3955.86</v>
      </c>
      <c r="M27" s="49">
        <f t="shared" si="13"/>
        <v>6583.17</v>
      </c>
      <c r="N27" s="49">
        <f t="shared" si="13"/>
        <v>5350.41</v>
      </c>
      <c r="O27" s="49">
        <f t="shared" si="13"/>
        <v>6087.2</v>
      </c>
      <c r="P27" s="49">
        <f t="shared" si="13"/>
        <v>4939.62</v>
      </c>
      <c r="Q27" s="49">
        <f t="shared" si="13"/>
        <v>6833.13</v>
      </c>
      <c r="R27" s="49">
        <f t="shared" si="13"/>
        <v>6610.59</v>
      </c>
      <c r="S27" s="49">
        <f t="shared" si="13"/>
        <v>6019.24</v>
      </c>
      <c r="T27" s="49">
        <f t="shared" si="13"/>
        <v>4544.34</v>
      </c>
      <c r="U27" s="49">
        <f t="shared" si="13"/>
        <v>5137.32</v>
      </c>
      <c r="V27" s="49">
        <f t="shared" si="13"/>
        <v>5604.96</v>
      </c>
      <c r="W27" s="49">
        <f t="shared" si="13"/>
        <v>3422.57</v>
      </c>
      <c r="X27" s="49">
        <f t="shared" si="13"/>
        <v>2000.05</v>
      </c>
      <c r="Y27" s="49">
        <f t="shared" si="13"/>
        <v>2780.83</v>
      </c>
      <c r="Z27" s="49">
        <f t="shared" si="13"/>
        <v>2702.79</v>
      </c>
      <c r="AA27" s="49">
        <f t="shared" si="13"/>
        <v>3130.34</v>
      </c>
      <c r="AB27" s="49">
        <f t="shared" si="13"/>
        <v>3785.28</v>
      </c>
      <c r="AC27" s="49">
        <f t="shared" si="13"/>
        <v>4683.02</v>
      </c>
      <c r="AD27" s="49">
        <f t="shared" si="13"/>
        <v>2662.79</v>
      </c>
      <c r="AE27" s="49">
        <f t="shared" si="13"/>
        <v>4535.21</v>
      </c>
      <c r="AF27" s="49">
        <f t="shared" si="13"/>
        <v>612.88</v>
      </c>
      <c r="AG27" s="49">
        <f t="shared" si="13"/>
        <v>2520.29</v>
      </c>
      <c r="AH27" s="49">
        <f t="shared" si="13"/>
        <v>1464.72</v>
      </c>
      <c r="AI27" s="49">
        <f t="shared" si="13"/>
        <v>3807.61</v>
      </c>
      <c r="AJ27" s="49">
        <f t="shared" si="13"/>
        <v>664.4</v>
      </c>
      <c r="AK27" s="49">
        <f t="shared" si="13"/>
        <v>2419.89</v>
      </c>
      <c r="AL27" s="49">
        <f t="shared" si="13"/>
        <v>1775.41</v>
      </c>
      <c r="AM27" s="49">
        <f t="shared" si="13"/>
        <v>3670.35</v>
      </c>
      <c r="AN27" s="49">
        <f t="shared" si="13"/>
        <v>-322.66</v>
      </c>
      <c r="AO27" s="49">
        <f t="shared" si="13"/>
        <v>1838.59</v>
      </c>
      <c r="AP27" s="49">
        <f t="shared" si="13"/>
        <v>1117.53</v>
      </c>
      <c r="AQ27" s="49">
        <f t="shared" si="13"/>
        <v>3548.72</v>
      </c>
      <c r="AR27" s="49">
        <f t="shared" si="13"/>
        <v>3628.7</v>
      </c>
      <c r="AS27" s="49">
        <f t="shared" si="13"/>
        <v>2585.02</v>
      </c>
      <c r="AT27" s="49">
        <f t="shared" si="13"/>
        <v>905.52</v>
      </c>
      <c r="AU27" s="49">
        <f t="shared" si="13"/>
        <v>3383.42</v>
      </c>
      <c r="AV27" s="49">
        <f t="shared" si="13"/>
        <v>3593.09</v>
      </c>
      <c r="AW27" s="49">
        <f t="shared" si="13"/>
        <v>1501.03</v>
      </c>
      <c r="AX27" s="49">
        <f t="shared" si="13"/>
        <v>258.86</v>
      </c>
      <c r="AY27" s="49">
        <f t="shared" si="13"/>
        <v>2014.84</v>
      </c>
      <c r="AZ27" s="49">
        <f t="shared" si="13"/>
        <v>1949.97</v>
      </c>
      <c r="BA27" s="49">
        <f t="shared" si="13"/>
        <v>4319.98</v>
      </c>
      <c r="BB27" s="50"/>
      <c r="BC27" s="50"/>
      <c r="BD27" s="50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</row>
    <row r="30">
      <c r="A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</row>
  </sheetData>
  <conditionalFormatting sqref="C29 I29">
    <cfRule type="notContainsBlanks" dxfId="0" priority="1">
      <formula>LEN(TRIM(C29))&gt;0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6.25"/>
  </cols>
  <sheetData>
    <row r="1">
      <c r="A1" s="56" t="s">
        <v>32</v>
      </c>
      <c r="B1" s="57">
        <f>Working!B2</f>
        <v>44932</v>
      </c>
      <c r="C1" s="57">
        <f>Working!C2</f>
        <v>44939</v>
      </c>
      <c r="D1" s="57">
        <f>Working!D2</f>
        <v>44946</v>
      </c>
      <c r="E1" s="57">
        <f>Working!E2</f>
        <v>44953</v>
      </c>
      <c r="F1" s="57">
        <f>Working!F2</f>
        <v>44960</v>
      </c>
      <c r="G1" s="57">
        <f>Working!G2</f>
        <v>44967</v>
      </c>
      <c r="H1" s="57">
        <f>Working!H2</f>
        <v>44974</v>
      </c>
      <c r="I1" s="57">
        <f>Working!I2</f>
        <v>44981</v>
      </c>
      <c r="J1" s="57">
        <f>Working!J2</f>
        <v>44988</v>
      </c>
      <c r="K1" s="57">
        <f>Working!K2</f>
        <v>44995</v>
      </c>
      <c r="L1" s="57">
        <f>Working!L2</f>
        <v>45002</v>
      </c>
      <c r="M1" s="57">
        <f>Working!M2</f>
        <v>45009</v>
      </c>
      <c r="N1" s="57">
        <f>Working!N2</f>
        <v>45016</v>
      </c>
      <c r="O1" s="57">
        <f>Working!O2</f>
        <v>45023</v>
      </c>
      <c r="P1" s="57">
        <f>Working!P2</f>
        <v>45030</v>
      </c>
      <c r="Q1" s="57">
        <f>Working!Q2</f>
        <v>45037</v>
      </c>
      <c r="R1" s="57">
        <f>Working!R2</f>
        <v>45044</v>
      </c>
      <c r="S1" s="57">
        <f>Working!S2</f>
        <v>45051</v>
      </c>
      <c r="T1" s="57">
        <f>Working!T2</f>
        <v>45058</v>
      </c>
      <c r="U1" s="57">
        <f>Working!U2</f>
        <v>45065</v>
      </c>
      <c r="V1" s="57">
        <f>Working!V2</f>
        <v>45072</v>
      </c>
      <c r="W1" s="57">
        <f>Working!W2</f>
        <v>45079</v>
      </c>
      <c r="X1" s="57">
        <f>Working!X2</f>
        <v>45086</v>
      </c>
      <c r="Y1" s="57">
        <f>Working!Y2</f>
        <v>45093</v>
      </c>
      <c r="Z1" s="57">
        <f>Working!Z2</f>
        <v>45100</v>
      </c>
      <c r="AA1" s="57">
        <f>Working!AA2</f>
        <v>45107</v>
      </c>
      <c r="AB1" s="57">
        <f>Working!AB2</f>
        <v>45114</v>
      </c>
      <c r="AC1" s="57">
        <f>Working!AC2</f>
        <v>45121</v>
      </c>
      <c r="AD1" s="57">
        <f>Working!AD2</f>
        <v>45128</v>
      </c>
      <c r="AE1" s="57">
        <f>Working!AE2</f>
        <v>45135</v>
      </c>
      <c r="AF1" s="57">
        <f>Working!AF2</f>
        <v>45142</v>
      </c>
      <c r="AG1" s="57">
        <f>Working!AG2</f>
        <v>45149</v>
      </c>
      <c r="AH1" s="57">
        <f>Working!AH2</f>
        <v>45156</v>
      </c>
      <c r="AI1" s="57">
        <f>Working!AI2</f>
        <v>45163</v>
      </c>
      <c r="AJ1" s="57">
        <f>Working!AJ2</f>
        <v>45170</v>
      </c>
      <c r="AK1" s="57">
        <f>Working!AK2</f>
        <v>45177</v>
      </c>
      <c r="AL1" s="57">
        <f>Working!AL2</f>
        <v>45184</v>
      </c>
      <c r="AM1" s="57">
        <f>Working!AM2</f>
        <v>45191</v>
      </c>
      <c r="AN1" s="57">
        <f>Working!AN2</f>
        <v>45198</v>
      </c>
      <c r="AO1" s="57">
        <f>Working!AO2</f>
        <v>45205</v>
      </c>
      <c r="AP1" s="57">
        <f>Working!AP2</f>
        <v>45212</v>
      </c>
      <c r="AQ1" s="57">
        <f>Working!AQ2</f>
        <v>45219</v>
      </c>
      <c r="AR1" s="57">
        <f>Working!AR2</f>
        <v>45226</v>
      </c>
      <c r="AS1" s="57">
        <f>Working!AS2</f>
        <v>45233</v>
      </c>
      <c r="AT1" s="57">
        <f>Working!AT2</f>
        <v>45240</v>
      </c>
      <c r="AU1" s="57">
        <f>Working!AU2</f>
        <v>45247</v>
      </c>
      <c r="AV1" s="57">
        <f>Working!AV2</f>
        <v>45254</v>
      </c>
      <c r="AW1" s="57">
        <f>Working!AW2</f>
        <v>45261</v>
      </c>
      <c r="AX1" s="57">
        <f>Working!AX2</f>
        <v>45268</v>
      </c>
      <c r="AY1" s="57">
        <f>Working!AY2</f>
        <v>45275</v>
      </c>
      <c r="AZ1" s="57">
        <f>Working!AZ2</f>
        <v>45282</v>
      </c>
      <c r="BA1" s="57">
        <f>Working!BA2</f>
        <v>45289</v>
      </c>
      <c r="BB1" s="58"/>
    </row>
    <row r="2">
      <c r="A2" s="56" t="s">
        <v>33</v>
      </c>
      <c r="B2" s="59">
        <f>Starting!B20 - Working!B20</f>
        <v>994</v>
      </c>
      <c r="C2" s="59">
        <f>Starting!C20 - Working!C20</f>
        <v>1633.9</v>
      </c>
      <c r="D2" s="59">
        <f>Starting!D20 - Working!D20</f>
        <v>954</v>
      </c>
      <c r="E2" s="59">
        <f>Starting!E20 - Working!E20</f>
        <v>934</v>
      </c>
      <c r="F2" s="59">
        <f>Starting!F20 - Working!F20</f>
        <v>1469</v>
      </c>
      <c r="G2" s="59">
        <f>Starting!G20 - Working!G20</f>
        <v>1433</v>
      </c>
      <c r="H2" s="59">
        <f>Starting!H20 - Working!H20</f>
        <v>592.16</v>
      </c>
      <c r="I2" s="59">
        <f>Starting!I20 - Working!I20</f>
        <v>439.96</v>
      </c>
      <c r="J2" s="59">
        <f>Starting!J20 - Working!J20</f>
        <v>705.02</v>
      </c>
      <c r="K2" s="59">
        <f>Starting!K20 - Working!K20</f>
        <v>1130.82</v>
      </c>
      <c r="L2" s="59">
        <f>Starting!L20 - Working!L20</f>
        <v>2224.37</v>
      </c>
      <c r="M2" s="59">
        <f>Starting!M20 - Working!M20</f>
        <v>841.93</v>
      </c>
      <c r="N2" s="59">
        <f>Starting!N20 - Working!N20</f>
        <v>2961.25</v>
      </c>
      <c r="O2" s="59">
        <f>Starting!O20 - Working!O20</f>
        <v>-1147.93</v>
      </c>
      <c r="P2" s="59">
        <f>Starting!P20 - Working!P20</f>
        <v>1635.62</v>
      </c>
      <c r="Q2" s="59">
        <f>Starting!Q20 - Working!Q20</f>
        <v>1091.24</v>
      </c>
      <c r="R2" s="59">
        <f>Starting!R20 - Working!R20</f>
        <v>572.16</v>
      </c>
      <c r="S2" s="59">
        <f>Starting!S20 - Working!S20</f>
        <v>993.74</v>
      </c>
      <c r="T2" s="59">
        <f>Starting!T20 - Working!T20</f>
        <v>918.01</v>
      </c>
      <c r="U2" s="59">
        <f>Starting!U20 - Working!U20</f>
        <v>953.59</v>
      </c>
      <c r="V2" s="59">
        <f>Starting!V20 - Working!V20</f>
        <v>933.56</v>
      </c>
      <c r="W2" s="59">
        <f>Starting!W20 - Working!W20</f>
        <v>1468.8</v>
      </c>
      <c r="X2" s="59">
        <f>Starting!X20 - Working!X20</f>
        <v>1433.47</v>
      </c>
      <c r="Y2" s="59">
        <f>Starting!Y20 - Working!Y20</f>
        <v>1290.48</v>
      </c>
      <c r="Z2" s="59">
        <f>Starting!Z20 - Working!Z20</f>
        <v>1086.97</v>
      </c>
      <c r="AA2" s="59">
        <f>Starting!AA20 - Working!AA20</f>
        <v>3024.17</v>
      </c>
      <c r="AB2" s="59">
        <f>Starting!AB20 - Working!AB20</f>
        <v>-999.42</v>
      </c>
      <c r="AC2" s="59">
        <f>Starting!AC20 - Working!AC20</f>
        <v>2229.69</v>
      </c>
      <c r="AD2" s="59">
        <f>Starting!AD20 - Working!AD20</f>
        <v>1693.14</v>
      </c>
      <c r="AE2" s="59">
        <f>Starting!AE20 - Working!AE20</f>
        <v>1232.82</v>
      </c>
      <c r="AF2" s="59">
        <f>Starting!AF20 - Working!AF20</f>
        <v>1118.74</v>
      </c>
      <c r="AG2" s="59">
        <f>Starting!AG20 - Working!AG20</f>
        <v>1343.67</v>
      </c>
      <c r="AH2" s="59">
        <f>Starting!AH20 - Working!AH20</f>
        <v>1277.48</v>
      </c>
      <c r="AI2" s="59">
        <f>Starting!AI20 - Working!AI20</f>
        <v>1925.27</v>
      </c>
      <c r="AJ2" s="59">
        <f>Starting!AJ20 - Working!AJ20</f>
        <v>2304.74</v>
      </c>
      <c r="AK2" s="59">
        <f>Starting!AK20 - Working!AK20</f>
        <v>1005.73</v>
      </c>
      <c r="AL2" s="59">
        <f>Starting!AL20 - Working!AL20</f>
        <v>1388.7</v>
      </c>
      <c r="AM2" s="59">
        <f>Starting!AM20 - Working!AM20</f>
        <v>984.04</v>
      </c>
      <c r="AN2" s="59">
        <f>Starting!AN20 - Working!AN20</f>
        <v>3297.24</v>
      </c>
      <c r="AO2" s="59">
        <f>Starting!AO20 - Working!AO20</f>
        <v>-914.34</v>
      </c>
      <c r="AP2" s="59">
        <f>Starting!AP20 - Working!AP20</f>
        <v>1299.29</v>
      </c>
      <c r="AQ2" s="59">
        <f>Starting!AQ20 - Working!AQ20</f>
        <v>960.79</v>
      </c>
      <c r="AR2" s="59">
        <f>Starting!AR20 - Working!AR20</f>
        <v>1064.36</v>
      </c>
      <c r="AS2" s="59">
        <f>Starting!AS20 - Working!AS20</f>
        <v>1790.95</v>
      </c>
      <c r="AT2" s="59">
        <f>Starting!AT20 - Working!AT20</f>
        <v>1969.19</v>
      </c>
      <c r="AU2" s="59">
        <f>Starting!AU20 - Working!AU20</f>
        <v>825.25</v>
      </c>
      <c r="AV2" s="59">
        <f>Starting!AV20 - Working!AV20</f>
        <v>679.2</v>
      </c>
      <c r="AW2" s="59">
        <f>Starting!AW20 - Working!AW20</f>
        <v>1579.65</v>
      </c>
      <c r="AX2" s="59">
        <f>Starting!AX20 - Working!AX20</f>
        <v>1853.41</v>
      </c>
      <c r="AY2" s="59">
        <f>Starting!AY20 - Working!AY20</f>
        <v>1469.91</v>
      </c>
      <c r="AZ2" s="59">
        <f>Starting!AZ20 - Working!AZ20</f>
        <v>807.87</v>
      </c>
      <c r="BA2" s="59">
        <f>Starting!BA20 - Working!BA20</f>
        <v>773.99</v>
      </c>
    </row>
    <row r="3">
      <c r="A3" s="56" t="s">
        <v>29</v>
      </c>
      <c r="B3" s="59">
        <f>Working!B27 - Starting!B27</f>
        <v>2979.87</v>
      </c>
      <c r="C3" s="59">
        <f>Working!C27 - Starting!C27</f>
        <v>4613.77</v>
      </c>
      <c r="D3" s="59">
        <f>Working!D27 - Starting!D27</f>
        <v>3750.01</v>
      </c>
      <c r="E3" s="59">
        <f>Working!E27 - Starting!E27</f>
        <v>4684.01</v>
      </c>
      <c r="F3" s="59">
        <f>Working!F27 - Starting!F27</f>
        <v>4231.68</v>
      </c>
      <c r="G3" s="59">
        <f>Working!G27 - Starting!G27</f>
        <v>5664.68</v>
      </c>
      <c r="H3" s="59">
        <f>Working!H27 - Starting!H27</f>
        <v>4439.08</v>
      </c>
      <c r="I3" s="59">
        <f>Working!I27 - Starting!I27</f>
        <v>4879.04</v>
      </c>
      <c r="J3" s="59">
        <f>Working!J27 - Starting!J27</f>
        <v>2312.73</v>
      </c>
      <c r="K3" s="59">
        <f>Working!K27 - Starting!K27</f>
        <v>3443.55</v>
      </c>
      <c r="L3" s="59">
        <f>Working!L27 - Starting!L27</f>
        <v>2381.16</v>
      </c>
      <c r="M3" s="59">
        <f>Working!M27 - Starting!M27</f>
        <v>3223.09</v>
      </c>
      <c r="N3" s="59">
        <f>Working!N27 - Starting!N27</f>
        <v>4264.01</v>
      </c>
      <c r="O3" s="59">
        <f>Working!O27 - Starting!O27</f>
        <v>3116.08</v>
      </c>
      <c r="P3" s="59">
        <f>Working!P27 - Starting!P27</f>
        <v>2934.94</v>
      </c>
      <c r="Q3" s="59">
        <f>Working!Q27 - Starting!Q27</f>
        <v>4026.18</v>
      </c>
      <c r="R3" s="59">
        <f>Working!R27 - Starting!R27</f>
        <v>4849.34</v>
      </c>
      <c r="S3" s="59">
        <f>Working!S27 - Starting!S27</f>
        <v>3671.75</v>
      </c>
      <c r="T3" s="59">
        <f>Working!T27 - Starting!T27</f>
        <v>4840.76</v>
      </c>
      <c r="U3" s="59">
        <f>Working!U27 - Starting!U27</f>
        <v>2976.59</v>
      </c>
      <c r="V3" s="59">
        <f>Working!V27 - Starting!V27</f>
        <v>2762.61</v>
      </c>
      <c r="W3" s="59">
        <f>Working!W27 - Starting!W27</f>
        <v>2060.08</v>
      </c>
      <c r="X3" s="59">
        <f>Working!X27 - Starting!X27</f>
        <v>3745.55</v>
      </c>
      <c r="Y3" s="59">
        <f>Working!Y27 - Starting!Y27</f>
        <v>2968.27</v>
      </c>
      <c r="Z3" s="59">
        <f>Working!Z27 - Starting!Z27</f>
        <v>4307.24</v>
      </c>
      <c r="AA3" s="59">
        <f>Working!AA27 - Starting!AA27</f>
        <v>5160.08</v>
      </c>
      <c r="AB3" s="59">
        <f>Working!AB27 - Starting!AB27</f>
        <v>4412.66</v>
      </c>
      <c r="AC3" s="59">
        <f>Working!AC27 - Starting!AC27</f>
        <v>4574.59</v>
      </c>
      <c r="AD3" s="59">
        <f>Working!AD27 - Starting!AD27</f>
        <v>6519.73</v>
      </c>
      <c r="AE3" s="59">
        <f>Working!AE27 - Starting!AE27</f>
        <v>7752.55</v>
      </c>
      <c r="AF3" s="59">
        <f>Working!AF27 - Starting!AF27</f>
        <v>6952.96</v>
      </c>
      <c r="AG3" s="59">
        <f>Working!AG27 - Starting!AG27</f>
        <v>8296.63</v>
      </c>
      <c r="AH3" s="59">
        <f>Working!AH27 - Starting!AH27</f>
        <v>7759.35</v>
      </c>
      <c r="AI3" s="59">
        <f>Working!AI27 - Starting!AI27</f>
        <v>9684.62</v>
      </c>
      <c r="AJ3" s="59">
        <f>Working!AJ27 - Starting!AJ27</f>
        <v>8671.03</v>
      </c>
      <c r="AK3" s="59">
        <f>Working!AK27 - Starting!AK27</f>
        <v>9676.76</v>
      </c>
      <c r="AL3" s="59">
        <f>Working!AL27 - Starting!AL27</f>
        <v>9250.7</v>
      </c>
      <c r="AM3" s="59">
        <f>Working!AM27 - Starting!AM27</f>
        <v>10234.74</v>
      </c>
      <c r="AN3" s="59">
        <f>Working!AN27 - Starting!AN27</f>
        <v>11613.65</v>
      </c>
      <c r="AO3" s="59">
        <f>Working!AO27 - Starting!AO27</f>
        <v>8575.31</v>
      </c>
      <c r="AP3" s="59">
        <f>Working!AP27 - Starting!AP27</f>
        <v>10128.6</v>
      </c>
      <c r="AQ3" s="59">
        <f>Working!AQ27 - Starting!AQ27</f>
        <v>9021.63</v>
      </c>
      <c r="AR3" s="59">
        <f>Working!AR27 - Starting!AR27</f>
        <v>10339.99</v>
      </c>
      <c r="AS3" s="59">
        <f>Working!AS27 - Starting!AS27</f>
        <v>9959.61</v>
      </c>
      <c r="AT3" s="59">
        <f>Working!AT27 - Starting!AT27</f>
        <v>12182.8</v>
      </c>
      <c r="AU3" s="59">
        <f>Working!AU27 - Starting!AU27</f>
        <v>10940.29</v>
      </c>
      <c r="AV3" s="59">
        <f>Working!AV27 - Starting!AV27</f>
        <v>11873.49</v>
      </c>
      <c r="AW3" s="59">
        <f>Working!AW27 - Starting!AW27</f>
        <v>10270.19</v>
      </c>
      <c r="AX3" s="59">
        <f>Working!AX27 - Starting!AX27</f>
        <v>12377.6</v>
      </c>
      <c r="AY3" s="59">
        <f>Working!AY27 - Starting!AY27</f>
        <v>11779.75</v>
      </c>
      <c r="AZ3" s="59">
        <f>Working!AZ27 - Starting!AZ27</f>
        <v>12842.62</v>
      </c>
      <c r="BA3" s="59">
        <f>Working!BA27 - Starting!BA27</f>
        <v>11445.28</v>
      </c>
    </row>
    <row r="4">
      <c r="A4" s="56" t="s">
        <v>34</v>
      </c>
      <c r="B4" s="60">
        <f>Working!B22 - Starting!B22</f>
        <v>-20000</v>
      </c>
      <c r="C4" s="59">
        <f>Working!C22 - Starting!C22</f>
        <v>-20000</v>
      </c>
      <c r="D4" s="59">
        <f>Working!D22 - Starting!D22</f>
        <v>-19500</v>
      </c>
      <c r="E4" s="59">
        <f>Working!E22 - Starting!E22</f>
        <v>-19500</v>
      </c>
      <c r="F4" s="59">
        <f>Working!F22 - Starting!F22</f>
        <v>-19500</v>
      </c>
      <c r="G4" s="59">
        <f>Working!G22 - Starting!G22</f>
        <v>-19500</v>
      </c>
      <c r="H4" s="59">
        <f>Working!H22 - Starting!H22</f>
        <v>-19000</v>
      </c>
      <c r="I4" s="59">
        <f>Working!I22 - Starting!I22</f>
        <v>-19000</v>
      </c>
      <c r="J4" s="59">
        <f>Working!J22 - Starting!J22</f>
        <v>-19000</v>
      </c>
      <c r="K4" s="59">
        <f>Working!K22 - Starting!K22</f>
        <v>-19000</v>
      </c>
      <c r="L4" s="59">
        <f>Working!L22 - Starting!L22</f>
        <v>-18500</v>
      </c>
      <c r="M4" s="59">
        <f>Working!M22 - Starting!M22</f>
        <v>-18500</v>
      </c>
      <c r="N4" s="59">
        <f>Working!N22 - Starting!N22</f>
        <v>-18500</v>
      </c>
      <c r="O4" s="59">
        <f>Working!O22 - Starting!O22</f>
        <v>-18500</v>
      </c>
      <c r="P4" s="59">
        <f>Working!P22 - Starting!P22</f>
        <v>-18500</v>
      </c>
      <c r="Q4" s="59">
        <f>Working!Q22 - Starting!Q22</f>
        <v>-18000</v>
      </c>
      <c r="R4" s="59">
        <f>Working!R22 - Starting!R22</f>
        <v>-18000</v>
      </c>
      <c r="S4" s="59">
        <f>Working!S22 - Starting!S22</f>
        <v>-18000</v>
      </c>
      <c r="T4" s="59">
        <f>Working!T22 - Starting!T22</f>
        <v>-18000</v>
      </c>
      <c r="U4" s="59">
        <f>Working!U22 - Starting!U22</f>
        <v>-17500</v>
      </c>
      <c r="V4" s="59">
        <f>Working!V22 - Starting!V22</f>
        <v>-17500</v>
      </c>
      <c r="W4" s="59">
        <f>Working!W22 - Starting!W22</f>
        <v>-17500</v>
      </c>
      <c r="X4" s="59">
        <f>Working!X22 - Starting!X22</f>
        <v>-17500</v>
      </c>
      <c r="Y4" s="59">
        <f>Working!Y22 - Starting!Y22</f>
        <v>-17000</v>
      </c>
      <c r="Z4" s="59">
        <f>Working!Z22 - Starting!Z22</f>
        <v>-17000</v>
      </c>
      <c r="AA4" s="59">
        <f>Working!AA22 - Starting!AA22</f>
        <v>-17000</v>
      </c>
      <c r="AB4" s="59">
        <f>Working!AB22 - Starting!AB22</f>
        <v>-17000</v>
      </c>
      <c r="AC4" s="59">
        <f>Working!AC22 - Starting!AC22</f>
        <v>-17000</v>
      </c>
      <c r="AD4" s="59">
        <f>Working!AD22 - Starting!AD22</f>
        <v>-16500</v>
      </c>
      <c r="AE4" s="59">
        <f>Working!AE22 - Starting!AE22</f>
        <v>-16500</v>
      </c>
      <c r="AF4" s="59">
        <f>Working!AF22 - Starting!AF22</f>
        <v>-16500</v>
      </c>
      <c r="AG4" s="59">
        <f>Working!AG22 - Starting!AG22</f>
        <v>-16500</v>
      </c>
      <c r="AH4" s="59">
        <f>Working!AH22 - Starting!AH22</f>
        <v>-16000</v>
      </c>
      <c r="AI4" s="59">
        <f>Working!AI22 - Starting!AI22</f>
        <v>-16000</v>
      </c>
      <c r="AJ4" s="59">
        <f>Working!AJ22 - Starting!AJ22</f>
        <v>-16000</v>
      </c>
      <c r="AK4" s="59">
        <f>Working!AK22 - Starting!AK22</f>
        <v>-16000</v>
      </c>
      <c r="AL4" s="59">
        <f>Working!AL22 - Starting!AL22</f>
        <v>-15500</v>
      </c>
      <c r="AM4" s="59">
        <f>Working!AM22 - Starting!AM22</f>
        <v>-15500</v>
      </c>
      <c r="AN4" s="59">
        <f>Working!AN22 - Starting!AN22</f>
        <v>-15500</v>
      </c>
      <c r="AO4" s="59">
        <f>Working!AO22 - Starting!AO22</f>
        <v>-15500</v>
      </c>
      <c r="AP4" s="59">
        <f>Working!AP22 - Starting!AP22</f>
        <v>-15500</v>
      </c>
      <c r="AQ4" s="59">
        <f>Working!AQ22 - Starting!AQ22</f>
        <v>-15000</v>
      </c>
      <c r="AR4" s="59">
        <f>Working!AR22 - Starting!AR22</f>
        <v>-15000</v>
      </c>
      <c r="AS4" s="59">
        <f>Working!AS22 - Starting!AS22</f>
        <v>-15000</v>
      </c>
      <c r="AT4" s="59">
        <f>Working!AT22 - Starting!AT22</f>
        <v>-15000</v>
      </c>
      <c r="AU4" s="59">
        <f>Working!AU22 - Starting!AU22</f>
        <v>-14500</v>
      </c>
      <c r="AV4" s="59">
        <f>Working!AV22 - Starting!AV22</f>
        <v>-14500</v>
      </c>
      <c r="AW4" s="59">
        <f>Working!AW22 - Starting!AW22</f>
        <v>-14500</v>
      </c>
      <c r="AX4" s="59">
        <f>Working!AX22 - Starting!AX22</f>
        <v>-14500</v>
      </c>
      <c r="AY4" s="59">
        <f>Working!AY22 - Starting!AY22</f>
        <v>-14000</v>
      </c>
      <c r="AZ4" s="59">
        <f>Working!AZ22 - Starting!AZ22</f>
        <v>-14000</v>
      </c>
      <c r="BA4" s="59">
        <f>Working!BA22 - Starting!BA22</f>
        <v>-14000</v>
      </c>
    </row>
    <row r="5">
      <c r="A5" s="56" t="s">
        <v>35</v>
      </c>
      <c r="B5" s="60">
        <f>Working!B7 - Starting!B7</f>
        <v>250</v>
      </c>
      <c r="C5" s="60">
        <f>Working!C7 - Starting!C7</f>
        <v>0</v>
      </c>
      <c r="D5" s="60">
        <f>Working!D7 - Starting!D7</f>
        <v>-1817.76</v>
      </c>
      <c r="E5" s="60">
        <f>Working!E7 - Starting!E7</f>
        <v>0</v>
      </c>
      <c r="F5" s="60">
        <f>Working!F7 - Starting!F7</f>
        <v>-1921.33</v>
      </c>
      <c r="G5" s="60">
        <f>Working!G7 - Starting!G7</f>
        <v>0</v>
      </c>
      <c r="H5" s="60">
        <f>Working!H7 - Starting!H7</f>
        <v>-1817.76</v>
      </c>
      <c r="I5" s="60">
        <f>Working!I7 - Starting!I7</f>
        <v>0</v>
      </c>
      <c r="J5" s="60">
        <f>Working!J7 - Starting!J7</f>
        <v>-3271.33</v>
      </c>
      <c r="K5" s="60">
        <f>Working!K7 - Starting!K7</f>
        <v>0</v>
      </c>
      <c r="L5" s="60">
        <f>Working!L7 - Starting!L7</f>
        <v>-3286.76</v>
      </c>
      <c r="M5" s="60">
        <f>Working!M7 - Starting!M7</f>
        <v>0</v>
      </c>
      <c r="N5" s="60">
        <f>Working!N7 - Starting!N7</f>
        <v>-1920.33</v>
      </c>
      <c r="O5" s="60">
        <f>Working!O7 - Starting!O7</f>
        <v>0</v>
      </c>
      <c r="P5" s="60">
        <f>Working!P7 - Starting!P7</f>
        <v>-1816.76</v>
      </c>
      <c r="Q5" s="60">
        <f>Working!Q7 - Starting!Q7</f>
        <v>0</v>
      </c>
      <c r="R5" s="60">
        <f>Working!R7 - Starting!R7</f>
        <v>251</v>
      </c>
      <c r="S5" s="60">
        <f>Working!S7 - Starting!S7</f>
        <v>-2171.33</v>
      </c>
      <c r="T5" s="60">
        <f>Working!T7 - Starting!T7</f>
        <v>251</v>
      </c>
      <c r="U5" s="60">
        <f>Working!U7 - Starting!U7</f>
        <v>-2817.76</v>
      </c>
      <c r="V5" s="60">
        <f>Working!V7 - Starting!V7</f>
        <v>-1147.54</v>
      </c>
      <c r="W5" s="60">
        <f>Working!W7 - Starting!W7</f>
        <v>-2171.33</v>
      </c>
      <c r="X5" s="60">
        <f>Working!X7 - Starting!X7</f>
        <v>252</v>
      </c>
      <c r="Y5" s="60">
        <f>Working!Y7 - Starting!Y7</f>
        <v>-2067.76</v>
      </c>
      <c r="Z5" s="60">
        <f>Working!Z7 - Starting!Z7</f>
        <v>252</v>
      </c>
      <c r="AA5" s="60">
        <f>Working!AA7 - Starting!AA7</f>
        <v>-2171.33</v>
      </c>
      <c r="AB5" s="60">
        <f>Working!AB7 - Starting!AB7</f>
        <v>252</v>
      </c>
      <c r="AC5" s="60">
        <f>Working!AC7 - Starting!AC7</f>
        <v>-2067.76</v>
      </c>
      <c r="AD5" s="60">
        <f>Working!AD7 - Starting!AD7</f>
        <v>252</v>
      </c>
      <c r="AE5" s="60">
        <f>Working!AE7 - Starting!AE7</f>
        <v>0</v>
      </c>
      <c r="AF5" s="60">
        <f>Working!AF7 - Starting!AF7</f>
        <v>-1918.33</v>
      </c>
      <c r="AG5" s="60">
        <f>Working!AG7 - Starting!AG7</f>
        <v>0</v>
      </c>
      <c r="AH5" s="60">
        <f>Working!AH7 - Starting!AH7</f>
        <v>-1814.76</v>
      </c>
      <c r="AI5" s="60">
        <f>Working!AI7 - Starting!AI7</f>
        <v>0</v>
      </c>
      <c r="AJ5" s="60">
        <f>Working!AJ7 - Starting!AJ7</f>
        <v>-3318.33</v>
      </c>
      <c r="AK5" s="60">
        <f>Working!AK7 - Starting!AK7</f>
        <v>0</v>
      </c>
      <c r="AL5" s="60">
        <f>Working!AL7 - Starting!AL7</f>
        <v>-1814.76</v>
      </c>
      <c r="AM5" s="60">
        <f>Working!AM7 - Starting!AM7</f>
        <v>0</v>
      </c>
      <c r="AN5" s="60">
        <f>Working!AN7 - Starting!AN7</f>
        <v>-1918.33</v>
      </c>
      <c r="AO5" s="60">
        <f>Working!AO7 - Starting!AO7</f>
        <v>-2124</v>
      </c>
      <c r="AP5" s="60">
        <f>Working!AP7 - Starting!AP7</f>
        <v>254</v>
      </c>
      <c r="AQ5" s="60">
        <f>Working!AQ7 - Starting!AQ7</f>
        <v>-2067.76</v>
      </c>
      <c r="AR5" s="60">
        <f>Working!AR7 - Starting!AR7</f>
        <v>254</v>
      </c>
      <c r="AS5" s="60">
        <f>Working!AS7 - Starting!AS7</f>
        <v>-2171.33</v>
      </c>
      <c r="AT5" s="60">
        <f>Working!AT7 - Starting!AT7</f>
        <v>254</v>
      </c>
      <c r="AU5" s="60">
        <f>Working!AU7 - Starting!AU7</f>
        <v>-2067.76</v>
      </c>
      <c r="AV5" s="60">
        <f>Working!AV7 - Starting!AV7</f>
        <v>254</v>
      </c>
      <c r="AW5" s="60">
        <f>Working!AW7 - Starting!AW7</f>
        <v>-3182.95</v>
      </c>
      <c r="AX5" s="60">
        <f>Working!AX7 - Starting!AX7</f>
        <v>254</v>
      </c>
      <c r="AY5" s="60">
        <f>Working!AY7 - Starting!AY7</f>
        <v>-2067.76</v>
      </c>
      <c r="AZ5" s="60">
        <f>Working!AZ7 - Starting!AZ7</f>
        <v>255</v>
      </c>
      <c r="BA5" s="60">
        <f>Working!BA7 - Starting!BA7</f>
        <v>-2171.33</v>
      </c>
    </row>
    <row r="6">
      <c r="A6" s="56" t="s">
        <v>36</v>
      </c>
      <c r="B6" s="60">
        <f t="shared" ref="B6:BA6" si="1">B5+B2</f>
        <v>1244</v>
      </c>
      <c r="C6" s="60">
        <f t="shared" si="1"/>
        <v>1633.9</v>
      </c>
      <c r="D6" s="60">
        <f t="shared" si="1"/>
        <v>-863.76</v>
      </c>
      <c r="E6" s="60">
        <f t="shared" si="1"/>
        <v>934</v>
      </c>
      <c r="F6" s="60">
        <f t="shared" si="1"/>
        <v>-452.33</v>
      </c>
      <c r="G6" s="60">
        <f t="shared" si="1"/>
        <v>1433</v>
      </c>
      <c r="H6" s="60">
        <f t="shared" si="1"/>
        <v>-1225.6</v>
      </c>
      <c r="I6" s="60">
        <f t="shared" si="1"/>
        <v>439.96</v>
      </c>
      <c r="J6" s="60">
        <f t="shared" si="1"/>
        <v>-2566.31</v>
      </c>
      <c r="K6" s="60">
        <f t="shared" si="1"/>
        <v>1130.82</v>
      </c>
      <c r="L6" s="60">
        <f t="shared" si="1"/>
        <v>-1062.39</v>
      </c>
      <c r="M6" s="60">
        <f t="shared" si="1"/>
        <v>841.93</v>
      </c>
      <c r="N6" s="60">
        <f t="shared" si="1"/>
        <v>1040.92</v>
      </c>
      <c r="O6" s="60">
        <f t="shared" si="1"/>
        <v>-1147.93</v>
      </c>
      <c r="P6" s="60">
        <f t="shared" si="1"/>
        <v>-181.14</v>
      </c>
      <c r="Q6" s="60">
        <f t="shared" si="1"/>
        <v>1091.24</v>
      </c>
      <c r="R6" s="60">
        <f t="shared" si="1"/>
        <v>823.16</v>
      </c>
      <c r="S6" s="60">
        <f t="shared" si="1"/>
        <v>-1177.59</v>
      </c>
      <c r="T6" s="60">
        <f t="shared" si="1"/>
        <v>1169.01</v>
      </c>
      <c r="U6" s="60">
        <f t="shared" si="1"/>
        <v>-1864.17</v>
      </c>
      <c r="V6" s="60">
        <f t="shared" si="1"/>
        <v>-213.98</v>
      </c>
      <c r="W6" s="60">
        <f t="shared" si="1"/>
        <v>-702.53</v>
      </c>
      <c r="X6" s="60">
        <f t="shared" si="1"/>
        <v>1685.47</v>
      </c>
      <c r="Y6" s="60">
        <f t="shared" si="1"/>
        <v>-777.28</v>
      </c>
      <c r="Z6" s="60">
        <f t="shared" si="1"/>
        <v>1338.97</v>
      </c>
      <c r="AA6" s="60">
        <f t="shared" si="1"/>
        <v>852.84</v>
      </c>
      <c r="AB6" s="60">
        <f t="shared" si="1"/>
        <v>-747.42</v>
      </c>
      <c r="AC6" s="60">
        <f t="shared" si="1"/>
        <v>161.93</v>
      </c>
      <c r="AD6" s="60">
        <f t="shared" si="1"/>
        <v>1945.14</v>
      </c>
      <c r="AE6" s="60">
        <f t="shared" si="1"/>
        <v>1232.82</v>
      </c>
      <c r="AF6" s="60">
        <f t="shared" si="1"/>
        <v>-799.59</v>
      </c>
      <c r="AG6" s="60">
        <f t="shared" si="1"/>
        <v>1343.67</v>
      </c>
      <c r="AH6" s="60">
        <f t="shared" si="1"/>
        <v>-537.28</v>
      </c>
      <c r="AI6" s="60">
        <f t="shared" si="1"/>
        <v>1925.27</v>
      </c>
      <c r="AJ6" s="60">
        <f t="shared" si="1"/>
        <v>-1013.59</v>
      </c>
      <c r="AK6" s="60">
        <f t="shared" si="1"/>
        <v>1005.73</v>
      </c>
      <c r="AL6" s="60">
        <f t="shared" si="1"/>
        <v>-426.06</v>
      </c>
      <c r="AM6" s="60">
        <f t="shared" si="1"/>
        <v>984.04</v>
      </c>
      <c r="AN6" s="60">
        <f t="shared" si="1"/>
        <v>1378.91</v>
      </c>
      <c r="AO6" s="60">
        <f t="shared" si="1"/>
        <v>-3038.34</v>
      </c>
      <c r="AP6" s="60">
        <f t="shared" si="1"/>
        <v>1553.29</v>
      </c>
      <c r="AQ6" s="60">
        <f t="shared" si="1"/>
        <v>-1106.97</v>
      </c>
      <c r="AR6" s="60">
        <f t="shared" si="1"/>
        <v>1318.36</v>
      </c>
      <c r="AS6" s="60">
        <f t="shared" si="1"/>
        <v>-380.38</v>
      </c>
      <c r="AT6" s="60">
        <f t="shared" si="1"/>
        <v>2223.19</v>
      </c>
      <c r="AU6" s="60">
        <f t="shared" si="1"/>
        <v>-1242.51</v>
      </c>
      <c r="AV6" s="60">
        <f t="shared" si="1"/>
        <v>933.2</v>
      </c>
      <c r="AW6" s="60">
        <f t="shared" si="1"/>
        <v>-1603.3</v>
      </c>
      <c r="AX6" s="60">
        <f t="shared" si="1"/>
        <v>2107.41</v>
      </c>
      <c r="AY6" s="60">
        <f t="shared" si="1"/>
        <v>-597.85</v>
      </c>
      <c r="AZ6" s="60">
        <f t="shared" si="1"/>
        <v>1062.87</v>
      </c>
      <c r="BA6" s="60">
        <f t="shared" si="1"/>
        <v>-1397.34</v>
      </c>
    </row>
  </sheetData>
  <conditionalFormatting sqref="B2:BA6">
    <cfRule type="cellIs" dxfId="2" priority="1" operator="lessThan">
      <formula>0</formula>
    </cfRule>
  </conditionalFormatting>
  <conditionalFormatting sqref="B2:BA6">
    <cfRule type="cellIs" dxfId="3" priority="2" operator="greaterThanOr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1.25"/>
  </cols>
  <sheetData>
    <row r="1">
      <c r="A1" s="1" t="s">
        <v>28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4"/>
      <c r="BC1" s="4"/>
      <c r="BD1" s="4"/>
      <c r="BE1" s="4"/>
      <c r="BF1" s="5" t="s">
        <v>37</v>
      </c>
      <c r="BG1" s="6">
        <v>2067.76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</row>
    <row r="2">
      <c r="A2" s="7" t="s">
        <v>1</v>
      </c>
      <c r="B2" s="8">
        <v>44568.0</v>
      </c>
      <c r="C2" s="8">
        <f t="shared" ref="C2:BA2" si="1">+B2+7</f>
        <v>44575</v>
      </c>
      <c r="D2" s="8">
        <f t="shared" si="1"/>
        <v>44582</v>
      </c>
      <c r="E2" s="8">
        <f t="shared" si="1"/>
        <v>44589</v>
      </c>
      <c r="F2" s="8">
        <f t="shared" si="1"/>
        <v>44596</v>
      </c>
      <c r="G2" s="8">
        <f t="shared" si="1"/>
        <v>44603</v>
      </c>
      <c r="H2" s="8">
        <f t="shared" si="1"/>
        <v>44610</v>
      </c>
      <c r="I2" s="9">
        <f t="shared" si="1"/>
        <v>44617</v>
      </c>
      <c r="J2" s="9">
        <f t="shared" si="1"/>
        <v>44624</v>
      </c>
      <c r="K2" s="9">
        <f t="shared" si="1"/>
        <v>44631</v>
      </c>
      <c r="L2" s="9">
        <f t="shared" si="1"/>
        <v>44638</v>
      </c>
      <c r="M2" s="9">
        <f t="shared" si="1"/>
        <v>44645</v>
      </c>
      <c r="N2" s="9">
        <f t="shared" si="1"/>
        <v>44652</v>
      </c>
      <c r="O2" s="9">
        <f t="shared" si="1"/>
        <v>44659</v>
      </c>
      <c r="P2" s="9">
        <f t="shared" si="1"/>
        <v>44666</v>
      </c>
      <c r="Q2" s="9">
        <f t="shared" si="1"/>
        <v>44673</v>
      </c>
      <c r="R2" s="9">
        <f t="shared" si="1"/>
        <v>44680</v>
      </c>
      <c r="S2" s="9">
        <f t="shared" si="1"/>
        <v>44687</v>
      </c>
      <c r="T2" s="9">
        <f t="shared" si="1"/>
        <v>44694</v>
      </c>
      <c r="U2" s="9">
        <f t="shared" si="1"/>
        <v>44701</v>
      </c>
      <c r="V2" s="9">
        <f t="shared" si="1"/>
        <v>44708</v>
      </c>
      <c r="W2" s="9">
        <f t="shared" si="1"/>
        <v>44715</v>
      </c>
      <c r="X2" s="9">
        <f t="shared" si="1"/>
        <v>44722</v>
      </c>
      <c r="Y2" s="9">
        <f t="shared" si="1"/>
        <v>44729</v>
      </c>
      <c r="Z2" s="9">
        <f t="shared" si="1"/>
        <v>44736</v>
      </c>
      <c r="AA2" s="9">
        <f t="shared" si="1"/>
        <v>44743</v>
      </c>
      <c r="AB2" s="9">
        <f t="shared" si="1"/>
        <v>44750</v>
      </c>
      <c r="AC2" s="9">
        <f t="shared" si="1"/>
        <v>44757</v>
      </c>
      <c r="AD2" s="9">
        <f t="shared" si="1"/>
        <v>44764</v>
      </c>
      <c r="AE2" s="9">
        <f t="shared" si="1"/>
        <v>44771</v>
      </c>
      <c r="AF2" s="9">
        <f t="shared" si="1"/>
        <v>44778</v>
      </c>
      <c r="AG2" s="9">
        <f t="shared" si="1"/>
        <v>44785</v>
      </c>
      <c r="AH2" s="9">
        <f t="shared" si="1"/>
        <v>44792</v>
      </c>
      <c r="AI2" s="9">
        <f t="shared" si="1"/>
        <v>44799</v>
      </c>
      <c r="AJ2" s="9">
        <f t="shared" si="1"/>
        <v>44806</v>
      </c>
      <c r="AK2" s="9">
        <f t="shared" si="1"/>
        <v>44813</v>
      </c>
      <c r="AL2" s="9">
        <f t="shared" si="1"/>
        <v>44820</v>
      </c>
      <c r="AM2" s="9">
        <f t="shared" si="1"/>
        <v>44827</v>
      </c>
      <c r="AN2" s="9">
        <f t="shared" si="1"/>
        <v>44834</v>
      </c>
      <c r="AO2" s="9">
        <f t="shared" si="1"/>
        <v>44841</v>
      </c>
      <c r="AP2" s="9">
        <f t="shared" si="1"/>
        <v>44848</v>
      </c>
      <c r="AQ2" s="9">
        <f t="shared" si="1"/>
        <v>44855</v>
      </c>
      <c r="AR2" s="9">
        <f t="shared" si="1"/>
        <v>44862</v>
      </c>
      <c r="AS2" s="9">
        <f t="shared" si="1"/>
        <v>44869</v>
      </c>
      <c r="AT2" s="9">
        <f t="shared" si="1"/>
        <v>44876</v>
      </c>
      <c r="AU2" s="9">
        <f t="shared" si="1"/>
        <v>44883</v>
      </c>
      <c r="AV2" s="9">
        <f t="shared" si="1"/>
        <v>44890</v>
      </c>
      <c r="AW2" s="9">
        <f t="shared" si="1"/>
        <v>44897</v>
      </c>
      <c r="AX2" s="9">
        <f t="shared" si="1"/>
        <v>44904</v>
      </c>
      <c r="AY2" s="9">
        <f t="shared" si="1"/>
        <v>44911</v>
      </c>
      <c r="AZ2" s="9">
        <f t="shared" si="1"/>
        <v>44918</v>
      </c>
      <c r="BA2" s="9">
        <f t="shared" si="1"/>
        <v>44925</v>
      </c>
      <c r="BB2" s="4"/>
      <c r="BC2" s="4"/>
      <c r="BD2" s="4"/>
      <c r="BE2" s="4"/>
      <c r="BF2" s="5" t="s">
        <v>38</v>
      </c>
      <c r="BG2" s="10">
        <v>2171.33</v>
      </c>
      <c r="BH2" s="5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</row>
    <row r="3">
      <c r="A3" s="11" t="s">
        <v>2</v>
      </c>
      <c r="B3" s="12">
        <v>3264.13</v>
      </c>
      <c r="C3" s="13">
        <f t="shared" ref="C3:BA3" si="2">B27</f>
        <v>1020.13</v>
      </c>
      <c r="D3" s="13">
        <f t="shared" si="2"/>
        <v>-613.77</v>
      </c>
      <c r="E3" s="13">
        <f t="shared" si="2"/>
        <v>1249.99</v>
      </c>
      <c r="F3" s="13">
        <f t="shared" si="2"/>
        <v>315.99</v>
      </c>
      <c r="G3" s="13">
        <f t="shared" si="2"/>
        <v>-231.68</v>
      </c>
      <c r="H3" s="13">
        <f t="shared" si="2"/>
        <v>-1664.68</v>
      </c>
      <c r="I3" s="13">
        <f t="shared" si="2"/>
        <v>560.92</v>
      </c>
      <c r="J3" s="13">
        <f t="shared" si="2"/>
        <v>120.96</v>
      </c>
      <c r="K3" s="13">
        <f t="shared" si="2"/>
        <v>1687.27</v>
      </c>
      <c r="L3" s="13">
        <f t="shared" si="2"/>
        <v>556.45</v>
      </c>
      <c r="M3" s="13">
        <f t="shared" si="2"/>
        <v>2619.84</v>
      </c>
      <c r="N3" s="13">
        <f t="shared" si="2"/>
        <v>1777.91</v>
      </c>
      <c r="O3" s="13">
        <f t="shared" si="2"/>
        <v>1737.99</v>
      </c>
      <c r="P3" s="13">
        <f t="shared" si="2"/>
        <v>885.92</v>
      </c>
      <c r="Q3" s="13">
        <f t="shared" si="2"/>
        <v>2068.06</v>
      </c>
      <c r="R3" s="13">
        <f t="shared" si="2"/>
        <v>976.82</v>
      </c>
      <c r="S3" s="13">
        <f t="shared" si="2"/>
        <v>1154.66</v>
      </c>
      <c r="T3" s="13">
        <f t="shared" si="2"/>
        <v>332.25</v>
      </c>
      <c r="U3" s="13">
        <f t="shared" si="2"/>
        <v>164.24</v>
      </c>
      <c r="V3" s="13">
        <f t="shared" si="2"/>
        <v>2028.41</v>
      </c>
      <c r="W3" s="13">
        <f t="shared" si="2"/>
        <v>3244.39</v>
      </c>
      <c r="X3" s="13">
        <f t="shared" si="2"/>
        <v>1946.92</v>
      </c>
      <c r="Y3" s="13">
        <f t="shared" si="2"/>
        <v>1263.45</v>
      </c>
      <c r="Z3" s="13">
        <f t="shared" si="2"/>
        <v>2040.73</v>
      </c>
      <c r="AA3" s="13">
        <f t="shared" si="2"/>
        <v>1703.76</v>
      </c>
      <c r="AB3" s="13">
        <f t="shared" si="2"/>
        <v>850.92</v>
      </c>
      <c r="AC3" s="13">
        <f t="shared" si="2"/>
        <v>600.34</v>
      </c>
      <c r="AD3" s="13">
        <f t="shared" si="2"/>
        <v>438.41</v>
      </c>
      <c r="AE3" s="13">
        <f t="shared" si="2"/>
        <v>-504.73</v>
      </c>
      <c r="AF3" s="13">
        <f t="shared" si="2"/>
        <v>-1737.55</v>
      </c>
      <c r="AG3" s="13">
        <f t="shared" si="2"/>
        <v>-1934.96</v>
      </c>
      <c r="AH3" s="13">
        <f t="shared" si="2"/>
        <v>-3278.63</v>
      </c>
      <c r="AI3" s="13">
        <f t="shared" si="2"/>
        <v>-1738.35</v>
      </c>
      <c r="AJ3" s="13">
        <f t="shared" si="2"/>
        <v>-3663.62</v>
      </c>
      <c r="AK3" s="13">
        <f t="shared" si="2"/>
        <v>-3647.03</v>
      </c>
      <c r="AL3" s="13">
        <f t="shared" si="2"/>
        <v>-4652.76</v>
      </c>
      <c r="AM3" s="13">
        <f t="shared" si="2"/>
        <v>-3223.7</v>
      </c>
      <c r="AN3" s="13">
        <f t="shared" si="2"/>
        <v>-4207.74</v>
      </c>
      <c r="AO3" s="13">
        <f t="shared" si="2"/>
        <v>-4583.65</v>
      </c>
      <c r="AP3" s="13">
        <f t="shared" si="2"/>
        <v>-3545.31</v>
      </c>
      <c r="AQ3" s="13">
        <f t="shared" si="2"/>
        <v>-4094.6</v>
      </c>
      <c r="AR3" s="13">
        <f t="shared" si="2"/>
        <v>-2987.63</v>
      </c>
      <c r="AS3" s="13">
        <f t="shared" si="2"/>
        <v>-3301.99</v>
      </c>
      <c r="AT3" s="13">
        <f t="shared" si="2"/>
        <v>-4921.61</v>
      </c>
      <c r="AU3" s="13">
        <f t="shared" si="2"/>
        <v>-6140.8</v>
      </c>
      <c r="AV3" s="13">
        <f t="shared" si="2"/>
        <v>-4898.29</v>
      </c>
      <c r="AW3" s="13">
        <f t="shared" si="2"/>
        <v>-4827.49</v>
      </c>
      <c r="AX3" s="13">
        <f t="shared" si="2"/>
        <v>-5224.19</v>
      </c>
      <c r="AY3" s="13">
        <f t="shared" si="2"/>
        <v>-6327.6</v>
      </c>
      <c r="AZ3" s="13">
        <f t="shared" si="2"/>
        <v>-5729.75</v>
      </c>
      <c r="BA3" s="13">
        <f t="shared" si="2"/>
        <v>-5787.62</v>
      </c>
      <c r="BB3" s="14"/>
      <c r="BC3" s="14"/>
      <c r="BD3" s="14"/>
      <c r="BE3" s="4"/>
      <c r="BF3" s="4"/>
      <c r="BG3" s="15"/>
      <c r="BH3" s="5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9" t="s">
        <v>4</v>
      </c>
      <c r="BD4" s="19" t="s">
        <v>5</v>
      </c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</row>
    <row r="5">
      <c r="A5" s="20" t="s">
        <v>6</v>
      </c>
      <c r="B5" s="21">
        <v>750.0</v>
      </c>
      <c r="C5" s="21"/>
      <c r="D5" s="21">
        <v>2817.76</v>
      </c>
      <c r="E5" s="21"/>
      <c r="F5" s="21">
        <v>2921.33</v>
      </c>
      <c r="G5" s="21"/>
      <c r="H5" s="21">
        <v>2817.76</v>
      </c>
      <c r="I5" s="21"/>
      <c r="J5" s="21">
        <v>2921.33</v>
      </c>
      <c r="K5" s="21"/>
      <c r="L5" s="21">
        <v>2817.76</v>
      </c>
      <c r="M5" s="21"/>
      <c r="N5" s="21">
        <v>2921.33</v>
      </c>
      <c r="O5" s="21"/>
      <c r="P5" s="21">
        <v>2817.76</v>
      </c>
      <c r="Q5" s="21"/>
      <c r="R5" s="21">
        <v>750.0</v>
      </c>
      <c r="S5" s="21">
        <v>2171.33</v>
      </c>
      <c r="T5" s="21">
        <v>750.0</v>
      </c>
      <c r="U5" s="21">
        <v>2817.76</v>
      </c>
      <c r="V5" s="21">
        <v>750.0</v>
      </c>
      <c r="W5" s="21">
        <v>2171.33</v>
      </c>
      <c r="X5" s="21">
        <v>750.0</v>
      </c>
      <c r="Y5" s="21">
        <v>2067.76</v>
      </c>
      <c r="Z5" s="21">
        <v>750.0</v>
      </c>
      <c r="AA5" s="21">
        <v>2171.33</v>
      </c>
      <c r="AB5" s="21">
        <v>750.0</v>
      </c>
      <c r="AC5" s="21">
        <v>2067.76</v>
      </c>
      <c r="AD5" s="21">
        <v>750.0</v>
      </c>
      <c r="AE5" s="21"/>
      <c r="AF5" s="21">
        <v>2921.33</v>
      </c>
      <c r="AG5" s="21"/>
      <c r="AH5" s="21">
        <v>2817.76</v>
      </c>
      <c r="AI5" s="21"/>
      <c r="AJ5" s="21">
        <v>2921.33</v>
      </c>
      <c r="AK5" s="21"/>
      <c r="AL5" s="21">
        <v>2817.76</v>
      </c>
      <c r="AM5" s="21"/>
      <c r="AN5" s="21">
        <v>2921.33</v>
      </c>
      <c r="AO5" s="21"/>
      <c r="AP5" s="21">
        <v>750.0</v>
      </c>
      <c r="AQ5" s="21">
        <v>2067.76</v>
      </c>
      <c r="AR5" s="21">
        <v>750.0</v>
      </c>
      <c r="AS5" s="21">
        <v>2171.33</v>
      </c>
      <c r="AT5" s="21">
        <v>750.0</v>
      </c>
      <c r="AU5" s="21">
        <v>2067.76</v>
      </c>
      <c r="AV5" s="21">
        <v>750.0</v>
      </c>
      <c r="AW5" s="21">
        <v>2171.33</v>
      </c>
      <c r="AX5" s="21">
        <v>750.0</v>
      </c>
      <c r="AY5" s="21">
        <v>2067.76</v>
      </c>
      <c r="AZ5" s="21">
        <v>750.0</v>
      </c>
      <c r="BA5" s="21">
        <v>2171.33</v>
      </c>
      <c r="BB5" s="22"/>
      <c r="BC5" s="23">
        <f t="shared" ref="BC5:BC6" si="3">SUM(A5:BA5)</f>
        <v>71119.08</v>
      </c>
      <c r="BD5" s="24">
        <f t="shared" ref="BD5:BD6" si="4">BC5/52</f>
        <v>1367.674615</v>
      </c>
      <c r="BE5" s="25"/>
      <c r="BF5" s="4"/>
      <c r="BG5" s="4"/>
      <c r="BH5" s="4"/>
      <c r="BI5" s="4"/>
      <c r="BJ5" s="5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</row>
    <row r="6">
      <c r="A6" s="7" t="s">
        <v>7</v>
      </c>
      <c r="B6" s="26"/>
      <c r="C6" s="26"/>
      <c r="D6" s="26"/>
      <c r="E6" s="26"/>
      <c r="F6" s="26"/>
      <c r="G6" s="26"/>
      <c r="H6" s="26"/>
      <c r="I6" s="27">
        <v>0.0</v>
      </c>
      <c r="J6" s="26">
        <v>1350.0</v>
      </c>
      <c r="K6" s="26">
        <v>0.0</v>
      </c>
      <c r="L6" s="26">
        <v>1470.0</v>
      </c>
      <c r="M6" s="26" t="s">
        <v>30</v>
      </c>
      <c r="N6" s="26"/>
      <c r="O6" s="26" t="s">
        <v>30</v>
      </c>
      <c r="P6" s="26" t="s">
        <v>30</v>
      </c>
      <c r="Q6" s="26" t="s">
        <v>30</v>
      </c>
      <c r="R6" s="27">
        <v>0.0</v>
      </c>
      <c r="S6" s="27">
        <v>0.0</v>
      </c>
      <c r="T6" s="26">
        <v>0.0</v>
      </c>
      <c r="U6" s="26"/>
      <c r="V6" s="26">
        <v>1399.54</v>
      </c>
      <c r="W6" s="26"/>
      <c r="X6" s="26"/>
      <c r="Y6" s="26" t="s">
        <v>30</v>
      </c>
      <c r="Z6" s="26"/>
      <c r="AA6" s="27">
        <v>0.0</v>
      </c>
      <c r="AB6" s="26">
        <v>0.0</v>
      </c>
      <c r="AC6" s="26" t="s">
        <v>30</v>
      </c>
      <c r="AD6" s="26">
        <v>0.0</v>
      </c>
      <c r="AE6" s="27">
        <v>0.0</v>
      </c>
      <c r="AF6" s="26"/>
      <c r="AG6" s="26" t="s">
        <v>30</v>
      </c>
      <c r="AH6" s="27">
        <v>0.0</v>
      </c>
      <c r="AI6" s="26"/>
      <c r="AJ6" s="26">
        <v>1400.0</v>
      </c>
      <c r="AK6" s="26"/>
      <c r="AL6" s="26"/>
      <c r="AM6" s="27">
        <v>0.0</v>
      </c>
      <c r="AN6" s="26"/>
      <c r="AO6" s="26">
        <v>2124.0</v>
      </c>
      <c r="AP6" s="26" t="s">
        <v>30</v>
      </c>
      <c r="AQ6" s="26"/>
      <c r="AR6" s="27">
        <v>0.0</v>
      </c>
      <c r="AS6" s="27">
        <v>0.0</v>
      </c>
      <c r="AT6" s="27"/>
      <c r="AU6" s="27">
        <v>0.0</v>
      </c>
      <c r="AV6" s="27">
        <v>0.0</v>
      </c>
      <c r="AW6" s="26">
        <v>1011.62</v>
      </c>
      <c r="AX6" s="27">
        <v>0.0</v>
      </c>
      <c r="AY6" s="26"/>
      <c r="AZ6" s="27">
        <v>0.0</v>
      </c>
      <c r="BA6" s="27">
        <v>0.0</v>
      </c>
      <c r="BB6" s="28"/>
      <c r="BC6" s="29">
        <f t="shared" si="3"/>
        <v>8755.16</v>
      </c>
      <c r="BD6" s="30">
        <f t="shared" si="4"/>
        <v>168.3684615</v>
      </c>
      <c r="BE6" s="25"/>
      <c r="BF6" s="4"/>
      <c r="BG6" s="4"/>
      <c r="BH6" s="4"/>
      <c r="BI6" s="4"/>
      <c r="BJ6" s="5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</row>
    <row r="7">
      <c r="A7" s="31"/>
      <c r="B7" s="32">
        <f t="shared" ref="B7:BA7" si="5">SUM(B5:B6)</f>
        <v>750</v>
      </c>
      <c r="C7" s="32">
        <f t="shared" si="5"/>
        <v>0</v>
      </c>
      <c r="D7" s="32">
        <f t="shared" si="5"/>
        <v>2817.76</v>
      </c>
      <c r="E7" s="32">
        <f t="shared" si="5"/>
        <v>0</v>
      </c>
      <c r="F7" s="32">
        <f t="shared" si="5"/>
        <v>2921.33</v>
      </c>
      <c r="G7" s="32">
        <f t="shared" si="5"/>
        <v>0</v>
      </c>
      <c r="H7" s="32">
        <f t="shared" si="5"/>
        <v>2817.76</v>
      </c>
      <c r="I7" s="32">
        <f t="shared" si="5"/>
        <v>0</v>
      </c>
      <c r="J7" s="32">
        <f t="shared" si="5"/>
        <v>4271.33</v>
      </c>
      <c r="K7" s="32">
        <f t="shared" si="5"/>
        <v>0</v>
      </c>
      <c r="L7" s="32">
        <f t="shared" si="5"/>
        <v>4287.76</v>
      </c>
      <c r="M7" s="32">
        <f t="shared" si="5"/>
        <v>0</v>
      </c>
      <c r="N7" s="32">
        <f t="shared" si="5"/>
        <v>2921.33</v>
      </c>
      <c r="O7" s="32">
        <f t="shared" si="5"/>
        <v>0</v>
      </c>
      <c r="P7" s="32">
        <f t="shared" si="5"/>
        <v>2817.76</v>
      </c>
      <c r="Q7" s="32">
        <f t="shared" si="5"/>
        <v>0</v>
      </c>
      <c r="R7" s="32">
        <f t="shared" si="5"/>
        <v>750</v>
      </c>
      <c r="S7" s="32">
        <f t="shared" si="5"/>
        <v>2171.33</v>
      </c>
      <c r="T7" s="32">
        <f t="shared" si="5"/>
        <v>750</v>
      </c>
      <c r="U7" s="32">
        <f t="shared" si="5"/>
        <v>2817.76</v>
      </c>
      <c r="V7" s="32">
        <f t="shared" si="5"/>
        <v>2149.54</v>
      </c>
      <c r="W7" s="32">
        <f t="shared" si="5"/>
        <v>2171.33</v>
      </c>
      <c r="X7" s="32">
        <f t="shared" si="5"/>
        <v>750</v>
      </c>
      <c r="Y7" s="32">
        <f t="shared" si="5"/>
        <v>2067.76</v>
      </c>
      <c r="Z7" s="32">
        <f t="shared" si="5"/>
        <v>750</v>
      </c>
      <c r="AA7" s="32">
        <f t="shared" si="5"/>
        <v>2171.33</v>
      </c>
      <c r="AB7" s="32">
        <f t="shared" si="5"/>
        <v>750</v>
      </c>
      <c r="AC7" s="32">
        <f t="shared" si="5"/>
        <v>2067.76</v>
      </c>
      <c r="AD7" s="32">
        <f t="shared" si="5"/>
        <v>750</v>
      </c>
      <c r="AE7" s="32">
        <f t="shared" si="5"/>
        <v>0</v>
      </c>
      <c r="AF7" s="32">
        <f t="shared" si="5"/>
        <v>2921.33</v>
      </c>
      <c r="AG7" s="32">
        <f t="shared" si="5"/>
        <v>0</v>
      </c>
      <c r="AH7" s="32">
        <f t="shared" si="5"/>
        <v>2817.76</v>
      </c>
      <c r="AI7" s="32">
        <f t="shared" si="5"/>
        <v>0</v>
      </c>
      <c r="AJ7" s="32">
        <f t="shared" si="5"/>
        <v>4321.33</v>
      </c>
      <c r="AK7" s="32">
        <f t="shared" si="5"/>
        <v>0</v>
      </c>
      <c r="AL7" s="32">
        <f t="shared" si="5"/>
        <v>2817.76</v>
      </c>
      <c r="AM7" s="32">
        <f t="shared" si="5"/>
        <v>0</v>
      </c>
      <c r="AN7" s="32">
        <f t="shared" si="5"/>
        <v>2921.33</v>
      </c>
      <c r="AO7" s="32">
        <f t="shared" si="5"/>
        <v>2124</v>
      </c>
      <c r="AP7" s="32">
        <f t="shared" si="5"/>
        <v>750</v>
      </c>
      <c r="AQ7" s="32">
        <f t="shared" si="5"/>
        <v>2067.76</v>
      </c>
      <c r="AR7" s="32">
        <f t="shared" si="5"/>
        <v>750</v>
      </c>
      <c r="AS7" s="32">
        <f t="shared" si="5"/>
        <v>2171.33</v>
      </c>
      <c r="AT7" s="32">
        <f t="shared" si="5"/>
        <v>750</v>
      </c>
      <c r="AU7" s="32">
        <f t="shared" si="5"/>
        <v>2067.76</v>
      </c>
      <c r="AV7" s="32">
        <f t="shared" si="5"/>
        <v>750</v>
      </c>
      <c r="AW7" s="32">
        <f t="shared" si="5"/>
        <v>3182.95</v>
      </c>
      <c r="AX7" s="32">
        <f t="shared" si="5"/>
        <v>750</v>
      </c>
      <c r="AY7" s="32">
        <f t="shared" si="5"/>
        <v>2067.76</v>
      </c>
      <c r="AZ7" s="32">
        <f t="shared" si="5"/>
        <v>750</v>
      </c>
      <c r="BA7" s="32">
        <f t="shared" si="5"/>
        <v>2171.33</v>
      </c>
      <c r="BB7" s="33"/>
      <c r="BC7" s="32">
        <f t="shared" ref="BC7:BD7" si="6">SUM(BC5:BC6)</f>
        <v>79874.24</v>
      </c>
      <c r="BD7" s="32">
        <f t="shared" si="6"/>
        <v>1536.043077</v>
      </c>
      <c r="BE7" s="25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</row>
    <row r="8">
      <c r="A8" s="34" t="s">
        <v>8</v>
      </c>
      <c r="B8" s="35"/>
      <c r="C8" s="35"/>
      <c r="D8" s="35"/>
      <c r="E8" s="35"/>
      <c r="F8" s="35"/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7"/>
      <c r="BC8" s="37"/>
      <c r="BD8" s="37"/>
      <c r="BE8" s="25"/>
      <c r="BF8" s="4"/>
      <c r="BG8" s="5"/>
      <c r="BH8" s="5"/>
      <c r="BI8" s="5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</row>
    <row r="9">
      <c r="A9" s="38" t="s">
        <v>9</v>
      </c>
      <c r="B9" s="21">
        <v>2278.0</v>
      </c>
      <c r="C9" s="21">
        <v>990.9</v>
      </c>
      <c r="D9" s="21">
        <v>58.0</v>
      </c>
      <c r="E9" s="21">
        <v>19.0</v>
      </c>
      <c r="F9" s="21">
        <v>2438.0</v>
      </c>
      <c r="G9" s="21">
        <v>323.0</v>
      </c>
      <c r="H9" s="21">
        <v>346.31</v>
      </c>
      <c r="I9" s="21">
        <v>9.99</v>
      </c>
      <c r="J9" s="21">
        <v>2204.99</v>
      </c>
      <c r="K9" s="21">
        <v>352.71</v>
      </c>
      <c r="L9" s="39">
        <v>66.29</v>
      </c>
      <c r="M9" s="21">
        <v>40.74</v>
      </c>
      <c r="N9" s="21">
        <v>2279.99</v>
      </c>
      <c r="O9" s="21">
        <v>82.18</v>
      </c>
      <c r="P9" s="21">
        <v>525.41</v>
      </c>
      <c r="Q9" s="21">
        <v>81.27</v>
      </c>
      <c r="R9" s="21">
        <v>4.99</v>
      </c>
      <c r="S9" s="21">
        <v>2277.63</v>
      </c>
      <c r="T9" s="21">
        <v>275.41</v>
      </c>
      <c r="U9" s="21">
        <v>57.79</v>
      </c>
      <c r="V9" s="21">
        <v>18.98</v>
      </c>
      <c r="W9" s="21">
        <v>2437.99</v>
      </c>
      <c r="X9" s="21">
        <v>322.89</v>
      </c>
      <c r="Y9" s="21">
        <v>74.23</v>
      </c>
      <c r="Z9" s="21">
        <v>138.55</v>
      </c>
      <c r="AA9" s="21">
        <v>2200.0</v>
      </c>
      <c r="AB9" s="21">
        <v>78.09</v>
      </c>
      <c r="AC9" s="21">
        <v>981.41</v>
      </c>
      <c r="AD9" s="21">
        <v>109.12</v>
      </c>
      <c r="AE9" s="21">
        <v>0.0</v>
      </c>
      <c r="AF9" s="21">
        <v>2276.32</v>
      </c>
      <c r="AG9" s="21">
        <v>275.4</v>
      </c>
      <c r="AH9" s="21">
        <v>103.59</v>
      </c>
      <c r="AI9" s="21">
        <v>9.99</v>
      </c>
      <c r="AJ9" s="21">
        <v>2220.46</v>
      </c>
      <c r="AK9" s="21">
        <v>57.48</v>
      </c>
      <c r="AL9" s="21">
        <v>368.08</v>
      </c>
      <c r="AM9" s="21">
        <v>18.98</v>
      </c>
      <c r="AN9" s="21">
        <v>2209.99</v>
      </c>
      <c r="AO9" s="21">
        <v>75.58</v>
      </c>
      <c r="AP9" s="21">
        <v>368.77</v>
      </c>
      <c r="AQ9" s="21">
        <v>0.0</v>
      </c>
      <c r="AR9" s="21">
        <v>18.98</v>
      </c>
      <c r="AS9" s="21">
        <v>2276.35</v>
      </c>
      <c r="AT9" s="21">
        <v>337.22</v>
      </c>
      <c r="AU9" s="21">
        <v>18.98</v>
      </c>
      <c r="AV9" s="21">
        <v>9.99</v>
      </c>
      <c r="AW9" s="21">
        <v>2218.1</v>
      </c>
      <c r="AX9" s="21">
        <v>57.48</v>
      </c>
      <c r="AY9" s="21">
        <v>328.25</v>
      </c>
      <c r="AZ9" s="21">
        <v>39.87</v>
      </c>
      <c r="BA9" s="21">
        <v>5.99</v>
      </c>
      <c r="BB9" s="22"/>
      <c r="BC9" s="24">
        <f t="shared" ref="BC9:BC19" si="7">SUM(A9:BA9)</f>
        <v>34369.71</v>
      </c>
      <c r="BD9" s="24">
        <f t="shared" ref="BD9:BD19" si="8">BC9/52</f>
        <v>660.9559615</v>
      </c>
      <c r="BE9" s="25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</row>
    <row r="10">
      <c r="A10" s="38" t="s">
        <v>10</v>
      </c>
      <c r="B10" s="21">
        <v>293.0</v>
      </c>
      <c r="C10" s="21">
        <v>107.0</v>
      </c>
      <c r="D10" s="21">
        <v>330.0</v>
      </c>
      <c r="E10" s="21">
        <v>274.0</v>
      </c>
      <c r="F10" s="21">
        <v>280.0</v>
      </c>
      <c r="G10" s="21">
        <v>214.0</v>
      </c>
      <c r="H10" s="21">
        <v>92.49</v>
      </c>
      <c r="I10" s="21">
        <v>160.03</v>
      </c>
      <c r="J10" s="21">
        <v>325.4</v>
      </c>
      <c r="K10" s="21">
        <v>88.59</v>
      </c>
      <c r="L10" s="21">
        <v>199.31</v>
      </c>
      <c r="M10" s="21">
        <v>341.27</v>
      </c>
      <c r="N10" s="21">
        <v>90.6</v>
      </c>
      <c r="O10" s="21">
        <v>421.77</v>
      </c>
      <c r="P10" s="21">
        <v>125.14</v>
      </c>
      <c r="Q10" s="21">
        <v>385.52</v>
      </c>
      <c r="R10" s="21">
        <v>90.04</v>
      </c>
      <c r="S10" s="21">
        <v>292.91</v>
      </c>
      <c r="T10" s="21">
        <v>106.82</v>
      </c>
      <c r="U10" s="21">
        <v>330.16</v>
      </c>
      <c r="V10" s="21">
        <v>273.57</v>
      </c>
      <c r="W10" s="21">
        <v>280.49</v>
      </c>
      <c r="X10" s="21">
        <v>213.94</v>
      </c>
      <c r="Y10" s="21">
        <v>417.22</v>
      </c>
      <c r="Z10" s="21">
        <v>358.25</v>
      </c>
      <c r="AA10" s="21">
        <v>199.99</v>
      </c>
      <c r="AB10" s="21">
        <v>354.94</v>
      </c>
      <c r="AC10" s="21">
        <v>188.29</v>
      </c>
      <c r="AD10" s="21">
        <v>132.31</v>
      </c>
      <c r="AE10" s="21">
        <v>354.79</v>
      </c>
      <c r="AF10" s="21">
        <v>243.14</v>
      </c>
      <c r="AG10" s="21">
        <v>226.32</v>
      </c>
      <c r="AH10" s="21">
        <v>83.09</v>
      </c>
      <c r="AI10" s="21">
        <v>262.12</v>
      </c>
      <c r="AJ10" s="21">
        <v>335.75</v>
      </c>
      <c r="AK10" s="21">
        <v>116.66</v>
      </c>
      <c r="AL10" s="21">
        <v>386.4</v>
      </c>
      <c r="AM10" s="21">
        <v>162.08</v>
      </c>
      <c r="AN10" s="21">
        <v>233.02</v>
      </c>
      <c r="AO10" s="21">
        <v>295.03</v>
      </c>
      <c r="AP10" s="21">
        <v>125.06</v>
      </c>
      <c r="AQ10" s="21">
        <v>194.81</v>
      </c>
      <c r="AR10" s="21">
        <v>226.04</v>
      </c>
      <c r="AS10" s="21">
        <v>299.19</v>
      </c>
      <c r="AT10" s="21">
        <v>165.21</v>
      </c>
      <c r="AU10" s="21">
        <v>129.12</v>
      </c>
      <c r="AV10" s="21">
        <v>105.34</v>
      </c>
      <c r="AW10" s="21">
        <v>155.82</v>
      </c>
      <c r="AX10" s="21">
        <v>231.81</v>
      </c>
      <c r="AY10" s="21">
        <v>541.77</v>
      </c>
      <c r="AZ10" s="40">
        <v>250.0</v>
      </c>
      <c r="BA10" s="40">
        <v>250.0</v>
      </c>
      <c r="BB10" s="22"/>
      <c r="BC10" s="24">
        <f t="shared" si="7"/>
        <v>12339.62</v>
      </c>
      <c r="BD10" s="24">
        <f t="shared" si="8"/>
        <v>237.3003846</v>
      </c>
      <c r="BE10" s="25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</row>
    <row r="11">
      <c r="A11" s="38" t="s">
        <v>11</v>
      </c>
      <c r="B11" s="21">
        <v>119.0</v>
      </c>
      <c r="C11" s="21">
        <v>20.0</v>
      </c>
      <c r="D11" s="21">
        <v>124.0</v>
      </c>
      <c r="E11" s="21">
        <v>9.0</v>
      </c>
      <c r="F11" s="21">
        <v>20.0</v>
      </c>
      <c r="G11" s="21">
        <v>19.0</v>
      </c>
      <c r="H11" s="21">
        <v>28.67</v>
      </c>
      <c r="I11" s="21">
        <v>127.15</v>
      </c>
      <c r="J11" s="21">
        <v>0.0</v>
      </c>
      <c r="K11" s="21">
        <v>144.26</v>
      </c>
      <c r="L11" s="21">
        <v>253.89</v>
      </c>
      <c r="M11" s="21">
        <v>14.95</v>
      </c>
      <c r="N11" s="21">
        <v>36.43</v>
      </c>
      <c r="O11" s="21">
        <v>89.04</v>
      </c>
      <c r="P11" s="21">
        <v>169.05</v>
      </c>
      <c r="Q11" s="21">
        <v>5.17</v>
      </c>
      <c r="R11" s="21">
        <v>36.04</v>
      </c>
      <c r="S11" s="21">
        <v>119.35</v>
      </c>
      <c r="T11" s="21">
        <v>19.86</v>
      </c>
      <c r="U11" s="21">
        <v>123.85</v>
      </c>
      <c r="V11" s="21">
        <v>9.27</v>
      </c>
      <c r="W11" s="21">
        <v>19.8</v>
      </c>
      <c r="X11" s="21">
        <v>19.16</v>
      </c>
      <c r="Y11" s="21">
        <v>352.29</v>
      </c>
      <c r="Z11" s="21">
        <v>130.49</v>
      </c>
      <c r="AA11" s="21">
        <v>109.3</v>
      </c>
      <c r="AB11" s="21">
        <v>227.24</v>
      </c>
      <c r="AC11" s="21">
        <v>0.0</v>
      </c>
      <c r="AD11" s="21">
        <v>5.68</v>
      </c>
      <c r="AE11" s="21">
        <v>202.65</v>
      </c>
      <c r="AF11" s="21">
        <v>61.66</v>
      </c>
      <c r="AG11" s="21">
        <v>0.0</v>
      </c>
      <c r="AH11" s="21">
        <v>150.61</v>
      </c>
      <c r="AI11" s="21">
        <v>35.46</v>
      </c>
      <c r="AJ11" s="21">
        <v>542.77</v>
      </c>
      <c r="AK11" s="21">
        <v>11.94</v>
      </c>
      <c r="AL11" s="21">
        <v>36.05</v>
      </c>
      <c r="AM11" s="21">
        <v>50.46</v>
      </c>
      <c r="AN11" s="21">
        <v>0.0</v>
      </c>
      <c r="AO11" s="21">
        <v>0.0</v>
      </c>
      <c r="AP11" s="21">
        <v>0.0</v>
      </c>
      <c r="AQ11" s="21">
        <v>40.82</v>
      </c>
      <c r="AR11" s="21">
        <v>59.44</v>
      </c>
      <c r="AS11" s="21">
        <v>106.0</v>
      </c>
      <c r="AT11" s="21">
        <v>343.27</v>
      </c>
      <c r="AU11" s="21">
        <v>125.52</v>
      </c>
      <c r="AV11" s="21">
        <v>27.01</v>
      </c>
      <c r="AW11" s="21">
        <v>439.79</v>
      </c>
      <c r="AX11" s="21">
        <v>369.78</v>
      </c>
      <c r="AY11" s="21">
        <v>108.19</v>
      </c>
      <c r="AZ11" s="21">
        <v>100.0</v>
      </c>
      <c r="BA11" s="21">
        <v>100.0</v>
      </c>
      <c r="BB11" s="22"/>
      <c r="BC11" s="24">
        <f t="shared" si="7"/>
        <v>5263.36</v>
      </c>
      <c r="BD11" s="24">
        <f t="shared" si="8"/>
        <v>101.2184615</v>
      </c>
      <c r="BE11" s="2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</row>
    <row r="12">
      <c r="A12" s="38" t="s">
        <v>12</v>
      </c>
      <c r="B12" s="21">
        <v>173.0</v>
      </c>
      <c r="C12" s="21">
        <v>313.0</v>
      </c>
      <c r="D12" s="21">
        <v>425.0</v>
      </c>
      <c r="E12" s="21">
        <v>410.0</v>
      </c>
      <c r="F12" s="21">
        <v>496.0</v>
      </c>
      <c r="G12" s="21">
        <v>588.0</v>
      </c>
      <c r="H12" s="21">
        <v>23.74</v>
      </c>
      <c r="I12" s="21">
        <v>96.52</v>
      </c>
      <c r="J12" s="21">
        <v>148.56</v>
      </c>
      <c r="K12" s="21">
        <v>313.52</v>
      </c>
      <c r="L12" s="21">
        <v>134.79</v>
      </c>
      <c r="M12" s="21">
        <v>240.66</v>
      </c>
      <c r="N12" s="21">
        <v>273.19</v>
      </c>
      <c r="O12" s="21">
        <v>214.58</v>
      </c>
      <c r="P12" s="21">
        <v>225.57</v>
      </c>
      <c r="Q12" s="21">
        <v>423.62</v>
      </c>
      <c r="R12" s="21">
        <v>152.62</v>
      </c>
      <c r="S12" s="21">
        <v>172.85</v>
      </c>
      <c r="T12" s="21">
        <v>312.87</v>
      </c>
      <c r="U12" s="21">
        <v>425.29</v>
      </c>
      <c r="V12" s="21">
        <v>410.26</v>
      </c>
      <c r="W12" s="21">
        <v>495.58</v>
      </c>
      <c r="X12" s="21">
        <v>588.12</v>
      </c>
      <c r="Y12" s="21">
        <v>197.38</v>
      </c>
      <c r="Z12" s="21">
        <v>286.97</v>
      </c>
      <c r="AA12" s="21">
        <v>432.13</v>
      </c>
      <c r="AB12" s="21">
        <v>265.81</v>
      </c>
      <c r="AC12" s="21">
        <v>374.9</v>
      </c>
      <c r="AD12" s="21">
        <v>457.01</v>
      </c>
      <c r="AE12" s="21">
        <v>607.24</v>
      </c>
      <c r="AF12" s="21">
        <v>318.43</v>
      </c>
      <c r="AG12" s="21">
        <v>520.18</v>
      </c>
      <c r="AH12" s="21">
        <v>450.11</v>
      </c>
      <c r="AI12" s="21">
        <v>875.85</v>
      </c>
      <c r="AJ12" s="21">
        <v>740.72</v>
      </c>
      <c r="AK12" s="21">
        <v>429.67</v>
      </c>
      <c r="AL12" s="21">
        <v>397.17</v>
      </c>
      <c r="AM12" s="21">
        <v>249.28</v>
      </c>
      <c r="AN12" s="21">
        <v>271.52</v>
      </c>
      <c r="AO12" s="21">
        <v>153.09</v>
      </c>
      <c r="AP12" s="21">
        <v>325.52</v>
      </c>
      <c r="AQ12" s="21">
        <v>311.64</v>
      </c>
      <c r="AR12" s="21">
        <v>488.37</v>
      </c>
      <c r="AS12" s="21">
        <v>369.91</v>
      </c>
      <c r="AT12" s="21">
        <v>257.62</v>
      </c>
      <c r="AU12" s="21">
        <v>301.26</v>
      </c>
      <c r="AV12" s="21">
        <v>211.14</v>
      </c>
      <c r="AW12" s="21">
        <v>434.44</v>
      </c>
      <c r="AX12" s="21">
        <v>362.44</v>
      </c>
      <c r="AY12" s="21">
        <v>406.91</v>
      </c>
      <c r="AZ12" s="21">
        <v>150.0</v>
      </c>
      <c r="BA12" s="21">
        <v>150.0</v>
      </c>
      <c r="BB12" s="22"/>
      <c r="BC12" s="24">
        <f t="shared" si="7"/>
        <v>17854.05</v>
      </c>
      <c r="BD12" s="24">
        <f t="shared" si="8"/>
        <v>343.3471154</v>
      </c>
      <c r="BE12" s="25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</row>
    <row r="13">
      <c r="A13" s="38" t="s">
        <v>13</v>
      </c>
      <c r="B13" s="21" t="s">
        <v>30</v>
      </c>
      <c r="C13" s="21" t="s">
        <v>30</v>
      </c>
      <c r="D13" s="21" t="s">
        <v>30</v>
      </c>
      <c r="E13" s="21">
        <v>33.0</v>
      </c>
      <c r="F13" s="21">
        <v>20.0</v>
      </c>
      <c r="G13" s="21" t="s">
        <v>30</v>
      </c>
      <c r="H13" s="21">
        <v>10.0</v>
      </c>
      <c r="I13" s="21">
        <v>0.0</v>
      </c>
      <c r="J13" s="21">
        <v>0.0</v>
      </c>
      <c r="K13" s="21">
        <v>0.0</v>
      </c>
      <c r="L13" s="21">
        <v>0.0</v>
      </c>
      <c r="M13" s="21">
        <v>0.0</v>
      </c>
      <c r="N13" s="21">
        <v>10.0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1">
        <v>0.0</v>
      </c>
      <c r="V13" s="21">
        <v>32.99</v>
      </c>
      <c r="W13" s="21">
        <v>20.49</v>
      </c>
      <c r="X13" s="21">
        <v>0.0</v>
      </c>
      <c r="Y13" s="21">
        <v>0.0</v>
      </c>
      <c r="Z13" s="21">
        <v>0.0</v>
      </c>
      <c r="AA13" s="21">
        <v>0.0</v>
      </c>
      <c r="AB13" s="21" t="s">
        <v>31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1">
        <v>68.0</v>
      </c>
      <c r="AJ13" s="21">
        <v>275.75</v>
      </c>
      <c r="AK13" s="21">
        <v>210.0</v>
      </c>
      <c r="AL13" s="21">
        <v>34.99</v>
      </c>
      <c r="AM13" s="21">
        <v>248.99</v>
      </c>
      <c r="AN13" s="21">
        <v>0.0</v>
      </c>
      <c r="AO13" s="21">
        <v>241.47</v>
      </c>
      <c r="AP13" s="21">
        <v>103.0</v>
      </c>
      <c r="AQ13" s="21">
        <v>0.0</v>
      </c>
      <c r="AR13" s="21">
        <v>38.5</v>
      </c>
      <c r="AS13" s="21">
        <v>44.5</v>
      </c>
      <c r="AT13" s="21">
        <v>0.0</v>
      </c>
      <c r="AU13" s="21">
        <v>0.0</v>
      </c>
      <c r="AV13" s="21">
        <v>0.0</v>
      </c>
      <c r="AW13" s="21">
        <v>0.0</v>
      </c>
      <c r="AX13" s="21">
        <v>160.0</v>
      </c>
      <c r="AY13" s="21">
        <v>0.0</v>
      </c>
      <c r="AZ13" s="21">
        <v>100.0</v>
      </c>
      <c r="BA13" s="21">
        <v>100.0</v>
      </c>
      <c r="BB13" s="22"/>
      <c r="BC13" s="24">
        <f t="shared" si="7"/>
        <v>1751.68</v>
      </c>
      <c r="BD13" s="24">
        <f t="shared" si="8"/>
        <v>33.68615385</v>
      </c>
      <c r="BE13" s="25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</row>
    <row r="14">
      <c r="A14" s="38" t="s">
        <v>14</v>
      </c>
      <c r="B14" s="21" t="s">
        <v>30</v>
      </c>
      <c r="C14" s="21">
        <v>45.0</v>
      </c>
      <c r="D14" s="21" t="s">
        <v>30</v>
      </c>
      <c r="E14" s="21">
        <v>13.0</v>
      </c>
      <c r="F14" s="21">
        <v>123.0</v>
      </c>
      <c r="G14" s="21">
        <v>30.0</v>
      </c>
      <c r="H14" s="21">
        <v>72.19</v>
      </c>
      <c r="I14" s="21">
        <v>0.0</v>
      </c>
      <c r="J14" s="21">
        <v>25.57</v>
      </c>
      <c r="K14" s="21">
        <v>40.0</v>
      </c>
      <c r="L14" s="21">
        <v>62.31</v>
      </c>
      <c r="M14" s="21">
        <v>104.31</v>
      </c>
      <c r="N14" s="21">
        <v>206.35</v>
      </c>
      <c r="O14" s="21">
        <v>0.0</v>
      </c>
      <c r="P14" s="21">
        <v>71.8</v>
      </c>
      <c r="Q14" s="21">
        <v>100.16</v>
      </c>
      <c r="R14" s="21">
        <v>190.97</v>
      </c>
      <c r="S14" s="21">
        <v>0.0</v>
      </c>
      <c r="T14" s="21">
        <v>45.26</v>
      </c>
      <c r="U14" s="21">
        <v>0.0</v>
      </c>
      <c r="V14" s="21">
        <v>12.99</v>
      </c>
      <c r="W14" s="21">
        <v>122.95</v>
      </c>
      <c r="X14" s="21">
        <v>30.0</v>
      </c>
      <c r="Y14" s="21">
        <v>99.86</v>
      </c>
      <c r="Z14" s="21">
        <v>62.71</v>
      </c>
      <c r="AA14" s="21">
        <v>54.0</v>
      </c>
      <c r="AB14" s="21" t="s">
        <v>31</v>
      </c>
      <c r="AC14" s="21">
        <v>459.8</v>
      </c>
      <c r="AD14" s="21">
        <v>951.5</v>
      </c>
      <c r="AE14" s="21">
        <v>26.93</v>
      </c>
      <c r="AF14" s="21">
        <v>147.69</v>
      </c>
      <c r="AG14" s="21">
        <v>62.54</v>
      </c>
      <c r="AH14" s="21">
        <v>406.48</v>
      </c>
      <c r="AI14" s="21">
        <v>347.9</v>
      </c>
      <c r="AJ14" s="21">
        <v>174.29</v>
      </c>
      <c r="AK14" s="21">
        <v>11.75</v>
      </c>
      <c r="AL14" s="21">
        <v>62.51</v>
      </c>
      <c r="AM14" s="21">
        <v>0.0</v>
      </c>
      <c r="AN14" s="21">
        <v>206.23</v>
      </c>
      <c r="AO14" s="21">
        <v>212.99</v>
      </c>
      <c r="AP14" s="21">
        <v>116.32</v>
      </c>
      <c r="AQ14" s="21">
        <v>0.0</v>
      </c>
      <c r="AR14" s="21">
        <v>61.78</v>
      </c>
      <c r="AS14" s="21">
        <v>4.0</v>
      </c>
      <c r="AT14" s="21">
        <v>591.41</v>
      </c>
      <c r="AU14" s="21">
        <v>170.0</v>
      </c>
      <c r="AV14" s="21">
        <v>305.72</v>
      </c>
      <c r="AW14" s="21">
        <v>237.23</v>
      </c>
      <c r="AX14" s="21">
        <v>153.25</v>
      </c>
      <c r="AY14" s="21">
        <v>58.11</v>
      </c>
      <c r="AZ14" s="21">
        <v>50.0</v>
      </c>
      <c r="BA14" s="21">
        <v>50.0</v>
      </c>
      <c r="BB14" s="22"/>
      <c r="BC14" s="24">
        <f t="shared" si="7"/>
        <v>6380.86</v>
      </c>
      <c r="BD14" s="24">
        <f t="shared" si="8"/>
        <v>122.7088462</v>
      </c>
      <c r="BE14" s="25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</row>
    <row r="15">
      <c r="A15" s="38" t="s">
        <v>15</v>
      </c>
      <c r="B15" s="21">
        <v>11.0</v>
      </c>
      <c r="C15" s="21">
        <v>6.0</v>
      </c>
      <c r="D15" s="21">
        <v>17.0</v>
      </c>
      <c r="E15" s="21">
        <v>50.0</v>
      </c>
      <c r="F15" s="21">
        <v>50.0</v>
      </c>
      <c r="G15" s="21">
        <v>33.0</v>
      </c>
      <c r="H15" s="21">
        <v>0.0</v>
      </c>
      <c r="I15" s="21">
        <v>0.0</v>
      </c>
      <c r="J15" s="21">
        <v>0.0</v>
      </c>
      <c r="K15" s="21">
        <v>0.0</v>
      </c>
      <c r="L15" s="21">
        <v>0.0</v>
      </c>
      <c r="M15" s="21">
        <v>0.0</v>
      </c>
      <c r="N15" s="21">
        <v>5.5</v>
      </c>
      <c r="O15" s="21">
        <v>0.0</v>
      </c>
      <c r="P15" s="21">
        <v>8.25</v>
      </c>
      <c r="Q15" s="21">
        <v>5.5</v>
      </c>
      <c r="R15" s="21">
        <v>27.5</v>
      </c>
      <c r="S15" s="21">
        <v>11.0</v>
      </c>
      <c r="T15" s="21">
        <v>5.5</v>
      </c>
      <c r="U15" s="21">
        <v>16.5</v>
      </c>
      <c r="V15" s="21">
        <v>49.5</v>
      </c>
      <c r="W15" s="21">
        <v>49.5</v>
      </c>
      <c r="X15" s="21">
        <v>33.0</v>
      </c>
      <c r="Y15" s="21">
        <v>38.5</v>
      </c>
      <c r="Z15" s="21">
        <v>44.0</v>
      </c>
      <c r="AA15" s="21">
        <v>13.75</v>
      </c>
      <c r="AB15" s="21">
        <v>16.5</v>
      </c>
      <c r="AC15" s="21">
        <v>11.0</v>
      </c>
      <c r="AD15" s="21">
        <v>8.25</v>
      </c>
      <c r="AE15" s="21">
        <v>0.0</v>
      </c>
      <c r="AF15" s="40">
        <v>0.0</v>
      </c>
      <c r="AG15" s="21">
        <v>0.0</v>
      </c>
      <c r="AH15" s="21">
        <v>8.25</v>
      </c>
      <c r="AI15" s="21">
        <v>0.0</v>
      </c>
      <c r="AJ15" s="21">
        <v>0.0</v>
      </c>
      <c r="AK15" s="21">
        <v>11.0</v>
      </c>
      <c r="AL15" s="21">
        <v>5.5</v>
      </c>
      <c r="AM15" s="21">
        <v>19.25</v>
      </c>
      <c r="AN15" s="21">
        <v>0.0</v>
      </c>
      <c r="AO15" s="21">
        <v>5.5</v>
      </c>
      <c r="AP15" s="21">
        <v>8.25</v>
      </c>
      <c r="AQ15" s="21">
        <v>11.0</v>
      </c>
      <c r="AR15" s="21">
        <v>8.25</v>
      </c>
      <c r="AS15" s="21">
        <v>33.5</v>
      </c>
      <c r="AT15" s="21">
        <v>0.0</v>
      </c>
      <c r="AU15" s="21">
        <v>17.5</v>
      </c>
      <c r="AV15" s="40">
        <v>0.0</v>
      </c>
      <c r="AW15" s="21">
        <v>0.0</v>
      </c>
      <c r="AX15" s="21">
        <v>5.5</v>
      </c>
      <c r="AY15" s="21">
        <v>0.0</v>
      </c>
      <c r="AZ15" s="40">
        <v>0.0</v>
      </c>
      <c r="BA15" s="40">
        <v>0.0</v>
      </c>
      <c r="BB15" s="22"/>
      <c r="BC15" s="24">
        <f t="shared" si="7"/>
        <v>644.25</v>
      </c>
      <c r="BD15" s="24">
        <f t="shared" si="8"/>
        <v>12.38942308</v>
      </c>
      <c r="BE15" s="25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</row>
    <row r="16">
      <c r="A16" s="38" t="s">
        <v>16</v>
      </c>
      <c r="B16" s="21" t="s">
        <v>30</v>
      </c>
      <c r="C16" s="21">
        <v>152.0</v>
      </c>
      <c r="D16" s="21" t="s">
        <v>30</v>
      </c>
      <c r="E16" s="21" t="s">
        <v>30</v>
      </c>
      <c r="F16" s="21" t="s">
        <v>30</v>
      </c>
      <c r="G16" s="21">
        <v>152.0</v>
      </c>
      <c r="H16" s="21">
        <v>0.0</v>
      </c>
      <c r="I16" s="21">
        <v>0.0</v>
      </c>
      <c r="J16" s="21">
        <v>0.0</v>
      </c>
      <c r="K16" s="21">
        <v>151.74</v>
      </c>
      <c r="L16" s="21">
        <v>0.0</v>
      </c>
      <c r="M16" s="21">
        <v>0.0</v>
      </c>
      <c r="N16" s="21">
        <v>0.0</v>
      </c>
      <c r="O16" s="21">
        <v>0.0</v>
      </c>
      <c r="P16" s="21">
        <v>151.71</v>
      </c>
      <c r="Q16" s="21">
        <v>0.0</v>
      </c>
      <c r="R16" s="21">
        <v>0.0</v>
      </c>
      <c r="S16" s="21">
        <v>0.0</v>
      </c>
      <c r="T16" s="21">
        <v>152.29</v>
      </c>
      <c r="U16" s="21">
        <v>0.0</v>
      </c>
      <c r="V16" s="21">
        <v>0.0</v>
      </c>
      <c r="W16" s="21">
        <v>0.0</v>
      </c>
      <c r="X16" s="21">
        <v>152.29</v>
      </c>
      <c r="Y16" s="21">
        <v>0.0</v>
      </c>
      <c r="Z16" s="21">
        <v>0.0</v>
      </c>
      <c r="AA16" s="21">
        <v>0.0</v>
      </c>
      <c r="AB16" s="21" t="s">
        <v>31</v>
      </c>
      <c r="AC16" s="21">
        <v>152.29</v>
      </c>
      <c r="AD16" s="21">
        <v>0.0</v>
      </c>
      <c r="AE16" s="21">
        <v>0.0</v>
      </c>
      <c r="AF16" s="40">
        <v>0.0</v>
      </c>
      <c r="AG16" s="21">
        <v>152.23</v>
      </c>
      <c r="AH16" s="21">
        <v>0.0</v>
      </c>
      <c r="AI16" s="21">
        <v>0.0</v>
      </c>
      <c r="AJ16" s="21">
        <v>0.0</v>
      </c>
      <c r="AK16" s="21">
        <v>152.23</v>
      </c>
      <c r="AL16" s="21">
        <v>0.0</v>
      </c>
      <c r="AM16" s="21">
        <v>0.0</v>
      </c>
      <c r="AN16" s="21">
        <v>0.0</v>
      </c>
      <c r="AO16" s="21">
        <v>0.0</v>
      </c>
      <c r="AP16" s="21">
        <v>152.23</v>
      </c>
      <c r="AQ16" s="21">
        <v>0.0</v>
      </c>
      <c r="AR16" s="21">
        <v>0.0</v>
      </c>
      <c r="AS16" s="40">
        <v>0.0</v>
      </c>
      <c r="AT16" s="21">
        <v>152.07</v>
      </c>
      <c r="AU16" s="21">
        <v>0.0</v>
      </c>
      <c r="AV16" s="40">
        <v>0.0</v>
      </c>
      <c r="AW16" s="21">
        <v>0.0</v>
      </c>
      <c r="AX16" s="21">
        <v>152.07</v>
      </c>
      <c r="AY16" s="21">
        <v>0.0</v>
      </c>
      <c r="AZ16" s="40">
        <v>0.0</v>
      </c>
      <c r="BA16" s="40">
        <v>0.0</v>
      </c>
      <c r="BB16" s="22"/>
      <c r="BC16" s="24">
        <f t="shared" si="7"/>
        <v>1825.15</v>
      </c>
      <c r="BD16" s="24">
        <f t="shared" si="8"/>
        <v>35.09903846</v>
      </c>
      <c r="BE16" s="25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</row>
    <row r="17">
      <c r="A17" s="38" t="s">
        <v>17</v>
      </c>
      <c r="B17" s="21" t="s">
        <v>30</v>
      </c>
      <c r="C17" s="21" t="s">
        <v>30</v>
      </c>
      <c r="D17" s="21" t="s">
        <v>30</v>
      </c>
      <c r="E17" s="21" t="s">
        <v>30</v>
      </c>
      <c r="F17" s="21" t="s">
        <v>30</v>
      </c>
      <c r="G17" s="21" t="s">
        <v>30</v>
      </c>
      <c r="H17" s="21">
        <v>0.0</v>
      </c>
      <c r="I17" s="21">
        <v>0.0</v>
      </c>
      <c r="J17" s="21">
        <v>0.0</v>
      </c>
      <c r="K17" s="21">
        <v>0.0</v>
      </c>
      <c r="L17" s="21">
        <v>0.0</v>
      </c>
      <c r="M17" s="21">
        <v>0.0</v>
      </c>
      <c r="N17" s="21">
        <v>0.0</v>
      </c>
      <c r="O17" s="21">
        <v>0.0</v>
      </c>
      <c r="P17" s="21">
        <v>0.0</v>
      </c>
      <c r="Q17" s="21">
        <v>0.0</v>
      </c>
      <c r="R17" s="21">
        <v>0.0</v>
      </c>
      <c r="S17" s="21">
        <v>0.0</v>
      </c>
      <c r="T17" s="21">
        <v>0.0</v>
      </c>
      <c r="U17" s="21">
        <v>0.0</v>
      </c>
      <c r="V17" s="21">
        <v>0.0</v>
      </c>
      <c r="W17" s="21">
        <v>0.0</v>
      </c>
      <c r="X17" s="21">
        <v>0.0</v>
      </c>
      <c r="Y17" s="21">
        <v>0.0</v>
      </c>
      <c r="Z17" s="21">
        <v>0.0</v>
      </c>
      <c r="AA17" s="21">
        <v>0.0</v>
      </c>
      <c r="AB17" s="21" t="s">
        <v>31</v>
      </c>
      <c r="AC17" s="21">
        <v>0.0</v>
      </c>
      <c r="AD17" s="21">
        <v>0.0</v>
      </c>
      <c r="AE17" s="21">
        <v>0.0</v>
      </c>
      <c r="AF17" s="40">
        <v>0.0</v>
      </c>
      <c r="AG17" s="21">
        <v>0.0</v>
      </c>
      <c r="AH17" s="21">
        <v>0.0</v>
      </c>
      <c r="AI17" s="21">
        <v>0.0</v>
      </c>
      <c r="AJ17" s="21">
        <v>0.0</v>
      </c>
      <c r="AK17" s="21">
        <v>0.0</v>
      </c>
      <c r="AL17" s="21">
        <v>0.0</v>
      </c>
      <c r="AM17" s="21">
        <v>0.0</v>
      </c>
      <c r="AN17" s="21">
        <v>0.0</v>
      </c>
      <c r="AO17" s="21">
        <v>0.0</v>
      </c>
      <c r="AP17" s="21">
        <v>0.0</v>
      </c>
      <c r="AQ17" s="21">
        <v>0.0</v>
      </c>
      <c r="AR17" s="21">
        <v>0.0</v>
      </c>
      <c r="AS17" s="40">
        <v>0.0</v>
      </c>
      <c r="AT17" s="21">
        <v>0.0</v>
      </c>
      <c r="AU17" s="21">
        <v>0.0</v>
      </c>
      <c r="AV17" s="40">
        <v>0.0</v>
      </c>
      <c r="AW17" s="21">
        <v>0.0</v>
      </c>
      <c r="AX17" s="21">
        <v>0.0</v>
      </c>
      <c r="AY17" s="21">
        <v>0.0</v>
      </c>
      <c r="AZ17" s="40">
        <v>0.0</v>
      </c>
      <c r="BA17" s="40">
        <v>0.0</v>
      </c>
      <c r="BB17" s="22"/>
      <c r="BC17" s="24">
        <f t="shared" si="7"/>
        <v>0</v>
      </c>
      <c r="BD17" s="24">
        <f t="shared" si="8"/>
        <v>0</v>
      </c>
      <c r="BE17" s="25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</row>
    <row r="18">
      <c r="A18" s="38" t="s">
        <v>18</v>
      </c>
      <c r="B18" s="21" t="s">
        <v>30</v>
      </c>
      <c r="C18" s="21" t="s">
        <v>30</v>
      </c>
      <c r="D18" s="21" t="s">
        <v>30</v>
      </c>
      <c r="E18" s="21">
        <v>35.0</v>
      </c>
      <c r="F18" s="21" t="s">
        <v>30</v>
      </c>
      <c r="G18" s="21" t="s">
        <v>30</v>
      </c>
      <c r="H18" s="21">
        <v>0.0</v>
      </c>
      <c r="I18" s="21">
        <v>0.0</v>
      </c>
      <c r="J18" s="21">
        <v>0.0</v>
      </c>
      <c r="K18" s="21">
        <v>0.0</v>
      </c>
      <c r="L18" s="21">
        <v>0.0</v>
      </c>
      <c r="M18" s="21">
        <v>0.0</v>
      </c>
      <c r="N18" s="21">
        <v>0.0</v>
      </c>
      <c r="O18" s="21">
        <v>24.5</v>
      </c>
      <c r="P18" s="21">
        <v>0.0</v>
      </c>
      <c r="Q18" s="21">
        <v>70.0</v>
      </c>
      <c r="R18" s="21">
        <v>70.0</v>
      </c>
      <c r="S18" s="21">
        <v>0.0</v>
      </c>
      <c r="T18" s="21">
        <v>0.0</v>
      </c>
      <c r="U18" s="21">
        <v>0.0</v>
      </c>
      <c r="V18" s="21">
        <v>35.0</v>
      </c>
      <c r="W18" s="21">
        <v>0.0</v>
      </c>
      <c r="X18" s="21">
        <v>0.0</v>
      </c>
      <c r="Y18" s="21">
        <v>0.0</v>
      </c>
      <c r="Z18" s="21">
        <v>0.0</v>
      </c>
      <c r="AA18" s="21">
        <v>0.0</v>
      </c>
      <c r="AB18" s="21">
        <v>44.0</v>
      </c>
      <c r="AC18" s="40">
        <v>0.0</v>
      </c>
      <c r="AD18" s="21">
        <v>0.0</v>
      </c>
      <c r="AE18" s="21">
        <v>0.0</v>
      </c>
      <c r="AF18" s="40">
        <v>0.0</v>
      </c>
      <c r="AG18" s="21">
        <v>0.0</v>
      </c>
      <c r="AH18" s="21">
        <v>0.0</v>
      </c>
      <c r="AI18" s="21">
        <v>0.0</v>
      </c>
      <c r="AJ18" s="21">
        <v>0.0</v>
      </c>
      <c r="AK18" s="21">
        <v>0.0</v>
      </c>
      <c r="AL18" s="21">
        <v>0.0</v>
      </c>
      <c r="AM18" s="21">
        <v>55.0</v>
      </c>
      <c r="AN18" s="21">
        <v>0.0</v>
      </c>
      <c r="AO18" s="21">
        <v>30.0</v>
      </c>
      <c r="AP18" s="21">
        <v>60.64</v>
      </c>
      <c r="AQ18" s="21">
        <v>265.52</v>
      </c>
      <c r="AR18" s="21">
        <v>0.0</v>
      </c>
      <c r="AS18" s="21">
        <v>570.5</v>
      </c>
      <c r="AT18" s="21">
        <v>26.22</v>
      </c>
      <c r="AU18" s="21">
        <v>26.87</v>
      </c>
      <c r="AV18" s="40">
        <v>0.0</v>
      </c>
      <c r="AW18" s="21">
        <v>0.0</v>
      </c>
      <c r="AX18" s="21">
        <v>250.78</v>
      </c>
      <c r="AY18" s="21">
        <v>26.68</v>
      </c>
      <c r="AZ18" s="40">
        <v>0.0</v>
      </c>
      <c r="BA18" s="40">
        <v>0.0</v>
      </c>
      <c r="BB18" s="22"/>
      <c r="BC18" s="24">
        <f t="shared" si="7"/>
        <v>1590.71</v>
      </c>
      <c r="BD18" s="24">
        <f t="shared" si="8"/>
        <v>30.59057692</v>
      </c>
      <c r="BE18" s="25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</row>
    <row r="19">
      <c r="A19" s="38" t="s">
        <v>19</v>
      </c>
      <c r="B19" s="41">
        <v>120.0</v>
      </c>
      <c r="C19" s="41" t="s">
        <v>30</v>
      </c>
      <c r="D19" s="41" t="s">
        <v>30</v>
      </c>
      <c r="E19" s="41">
        <v>91.0</v>
      </c>
      <c r="F19" s="41">
        <v>42.0</v>
      </c>
      <c r="G19" s="41">
        <v>74.0</v>
      </c>
      <c r="H19" s="41">
        <v>18.76</v>
      </c>
      <c r="I19" s="21">
        <v>46.27</v>
      </c>
      <c r="J19" s="21">
        <v>0.5</v>
      </c>
      <c r="K19" s="21">
        <v>40.0</v>
      </c>
      <c r="L19" s="21">
        <v>1507.78</v>
      </c>
      <c r="M19" s="21">
        <v>100.0</v>
      </c>
      <c r="N19" s="21">
        <v>59.19</v>
      </c>
      <c r="O19" s="21">
        <v>20.0</v>
      </c>
      <c r="P19" s="21">
        <v>358.69</v>
      </c>
      <c r="Q19" s="21">
        <v>20.0</v>
      </c>
      <c r="R19" s="21">
        <v>0.0</v>
      </c>
      <c r="S19" s="21">
        <v>120.0</v>
      </c>
      <c r="T19" s="21">
        <v>0.0</v>
      </c>
      <c r="U19" s="21">
        <v>0.0</v>
      </c>
      <c r="V19" s="21">
        <v>91.0</v>
      </c>
      <c r="W19" s="21">
        <v>42.0</v>
      </c>
      <c r="X19" s="21">
        <v>74.07</v>
      </c>
      <c r="Y19" s="21">
        <v>111.0</v>
      </c>
      <c r="Z19" s="21">
        <v>66.0</v>
      </c>
      <c r="AA19" s="21">
        <v>15.0</v>
      </c>
      <c r="AB19" s="21">
        <v>14.0</v>
      </c>
      <c r="AC19" s="21">
        <v>62.0</v>
      </c>
      <c r="AD19" s="21">
        <v>29.27</v>
      </c>
      <c r="AE19" s="21">
        <v>41.21</v>
      </c>
      <c r="AF19" s="21">
        <v>71.5</v>
      </c>
      <c r="AG19" s="21">
        <v>107.0</v>
      </c>
      <c r="AH19" s="21">
        <v>75.35</v>
      </c>
      <c r="AI19" s="21">
        <v>325.95</v>
      </c>
      <c r="AJ19" s="21">
        <v>15.0</v>
      </c>
      <c r="AK19" s="21">
        <v>5.0</v>
      </c>
      <c r="AL19" s="21">
        <v>98.0</v>
      </c>
      <c r="AM19" s="21">
        <v>180.0</v>
      </c>
      <c r="AN19" s="21">
        <v>376.48</v>
      </c>
      <c r="AO19" s="21">
        <v>72.0</v>
      </c>
      <c r="AP19" s="21">
        <v>39.5</v>
      </c>
      <c r="AQ19" s="21">
        <v>137.0</v>
      </c>
      <c r="AR19" s="21">
        <v>163.0</v>
      </c>
      <c r="AS19" s="21">
        <v>87.0</v>
      </c>
      <c r="AT19" s="21">
        <v>96.17</v>
      </c>
      <c r="AU19" s="21">
        <v>36.0</v>
      </c>
      <c r="AV19" s="21">
        <v>20.0</v>
      </c>
      <c r="AW19" s="21">
        <v>94.27</v>
      </c>
      <c r="AX19" s="21">
        <v>110.3</v>
      </c>
      <c r="AY19" s="21">
        <v>0.0</v>
      </c>
      <c r="AZ19" s="21">
        <v>118.0</v>
      </c>
      <c r="BA19" s="21">
        <v>118.0</v>
      </c>
      <c r="BB19" s="42"/>
      <c r="BC19" s="24">
        <f t="shared" si="7"/>
        <v>5509.26</v>
      </c>
      <c r="BD19" s="43">
        <f t="shared" si="8"/>
        <v>105.9473077</v>
      </c>
      <c r="BE19" s="25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</row>
    <row r="20">
      <c r="A20" s="44" t="s">
        <v>20</v>
      </c>
      <c r="B20" s="45">
        <f t="shared" ref="B20:BA20" si="9">SUM(B9:B19)</f>
        <v>2994</v>
      </c>
      <c r="C20" s="45">
        <f t="shared" si="9"/>
        <v>1633.9</v>
      </c>
      <c r="D20" s="45">
        <f t="shared" si="9"/>
        <v>954</v>
      </c>
      <c r="E20" s="45">
        <f t="shared" si="9"/>
        <v>934</v>
      </c>
      <c r="F20" s="45">
        <f t="shared" si="9"/>
        <v>3469</v>
      </c>
      <c r="G20" s="45">
        <f t="shared" si="9"/>
        <v>1433</v>
      </c>
      <c r="H20" s="45">
        <f t="shared" si="9"/>
        <v>592.16</v>
      </c>
      <c r="I20" s="45">
        <f t="shared" si="9"/>
        <v>439.96</v>
      </c>
      <c r="J20" s="45">
        <f t="shared" si="9"/>
        <v>2705.02</v>
      </c>
      <c r="K20" s="45">
        <f t="shared" si="9"/>
        <v>1130.82</v>
      </c>
      <c r="L20" s="45">
        <f t="shared" si="9"/>
        <v>2224.37</v>
      </c>
      <c r="M20" s="45">
        <f t="shared" si="9"/>
        <v>841.93</v>
      </c>
      <c r="N20" s="45">
        <f t="shared" si="9"/>
        <v>2961.25</v>
      </c>
      <c r="O20" s="45">
        <f t="shared" si="9"/>
        <v>852.07</v>
      </c>
      <c r="P20" s="45">
        <f t="shared" si="9"/>
        <v>1635.62</v>
      </c>
      <c r="Q20" s="45">
        <f t="shared" si="9"/>
        <v>1091.24</v>
      </c>
      <c r="R20" s="45">
        <f t="shared" si="9"/>
        <v>572.16</v>
      </c>
      <c r="S20" s="45">
        <f t="shared" si="9"/>
        <v>2993.74</v>
      </c>
      <c r="T20" s="45">
        <f t="shared" si="9"/>
        <v>918.01</v>
      </c>
      <c r="U20" s="45">
        <f t="shared" si="9"/>
        <v>953.59</v>
      </c>
      <c r="V20" s="45">
        <f t="shared" si="9"/>
        <v>933.56</v>
      </c>
      <c r="W20" s="45">
        <f t="shared" si="9"/>
        <v>3468.8</v>
      </c>
      <c r="X20" s="45">
        <f t="shared" si="9"/>
        <v>1433.47</v>
      </c>
      <c r="Y20" s="45">
        <f t="shared" si="9"/>
        <v>1290.48</v>
      </c>
      <c r="Z20" s="45">
        <f t="shared" si="9"/>
        <v>1086.97</v>
      </c>
      <c r="AA20" s="45">
        <f t="shared" si="9"/>
        <v>3024.17</v>
      </c>
      <c r="AB20" s="45">
        <f t="shared" si="9"/>
        <v>1000.58</v>
      </c>
      <c r="AC20" s="45">
        <f t="shared" si="9"/>
        <v>2229.69</v>
      </c>
      <c r="AD20" s="45">
        <f t="shared" si="9"/>
        <v>1693.14</v>
      </c>
      <c r="AE20" s="45">
        <f t="shared" si="9"/>
        <v>1232.82</v>
      </c>
      <c r="AF20" s="45">
        <f t="shared" si="9"/>
        <v>3118.74</v>
      </c>
      <c r="AG20" s="45">
        <f t="shared" si="9"/>
        <v>1343.67</v>
      </c>
      <c r="AH20" s="45">
        <f t="shared" si="9"/>
        <v>1277.48</v>
      </c>
      <c r="AI20" s="45">
        <f t="shared" si="9"/>
        <v>1925.27</v>
      </c>
      <c r="AJ20" s="45">
        <f t="shared" si="9"/>
        <v>4304.74</v>
      </c>
      <c r="AK20" s="45">
        <f t="shared" si="9"/>
        <v>1005.73</v>
      </c>
      <c r="AL20" s="45">
        <f t="shared" si="9"/>
        <v>1388.7</v>
      </c>
      <c r="AM20" s="45">
        <f t="shared" si="9"/>
        <v>984.04</v>
      </c>
      <c r="AN20" s="45">
        <f t="shared" si="9"/>
        <v>3297.24</v>
      </c>
      <c r="AO20" s="45">
        <f t="shared" si="9"/>
        <v>1085.66</v>
      </c>
      <c r="AP20" s="45">
        <f t="shared" si="9"/>
        <v>1299.29</v>
      </c>
      <c r="AQ20" s="45">
        <f t="shared" si="9"/>
        <v>960.79</v>
      </c>
      <c r="AR20" s="45">
        <f t="shared" si="9"/>
        <v>1064.36</v>
      </c>
      <c r="AS20" s="45">
        <f t="shared" si="9"/>
        <v>3790.95</v>
      </c>
      <c r="AT20" s="45">
        <f t="shared" si="9"/>
        <v>1969.19</v>
      </c>
      <c r="AU20" s="45">
        <f t="shared" si="9"/>
        <v>825.25</v>
      </c>
      <c r="AV20" s="45">
        <f t="shared" si="9"/>
        <v>679.2</v>
      </c>
      <c r="AW20" s="45">
        <f t="shared" si="9"/>
        <v>3579.65</v>
      </c>
      <c r="AX20" s="45">
        <f t="shared" si="9"/>
        <v>1853.41</v>
      </c>
      <c r="AY20" s="45">
        <f t="shared" si="9"/>
        <v>1469.91</v>
      </c>
      <c r="AZ20" s="45">
        <f t="shared" si="9"/>
        <v>807.87</v>
      </c>
      <c r="BA20" s="45">
        <f t="shared" si="9"/>
        <v>773.99</v>
      </c>
      <c r="BB20" s="33"/>
      <c r="BC20" s="32">
        <f t="shared" ref="BC20:BD20" si="10">SUM(BC9:BC19)</f>
        <v>87528.65</v>
      </c>
      <c r="BD20" s="32">
        <f t="shared" si="10"/>
        <v>1683.243269</v>
      </c>
      <c r="BE20" s="25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</row>
    <row r="21">
      <c r="A21" s="46" t="s">
        <v>21</v>
      </c>
      <c r="B21" s="35"/>
      <c r="C21" s="35"/>
      <c r="D21" s="35"/>
      <c r="E21" s="35"/>
      <c r="F21" s="35"/>
      <c r="G21" s="3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7"/>
      <c r="BC21" s="19" t="s">
        <v>4</v>
      </c>
      <c r="BD21" s="37"/>
      <c r="BE21" s="25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</row>
    <row r="22">
      <c r="A22" s="47" t="s">
        <v>22</v>
      </c>
      <c r="B22" s="48">
        <v>45000.0</v>
      </c>
      <c r="C22" s="49">
        <f t="shared" ref="C22:BA22" si="11">B22 + B23 + B24</f>
        <v>45000</v>
      </c>
      <c r="D22" s="49">
        <f t="shared" si="11"/>
        <v>44500</v>
      </c>
      <c r="E22" s="49">
        <f t="shared" si="11"/>
        <v>44500</v>
      </c>
      <c r="F22" s="49">
        <f t="shared" si="11"/>
        <v>44500</v>
      </c>
      <c r="G22" s="49">
        <f t="shared" si="11"/>
        <v>44500</v>
      </c>
      <c r="H22" s="49">
        <f t="shared" si="11"/>
        <v>44000</v>
      </c>
      <c r="I22" s="49">
        <f t="shared" si="11"/>
        <v>44000</v>
      </c>
      <c r="J22" s="49">
        <f t="shared" si="11"/>
        <v>44000</v>
      </c>
      <c r="K22" s="49">
        <f t="shared" si="11"/>
        <v>44000</v>
      </c>
      <c r="L22" s="49">
        <f t="shared" si="11"/>
        <v>43500</v>
      </c>
      <c r="M22" s="49">
        <f t="shared" si="11"/>
        <v>43500</v>
      </c>
      <c r="N22" s="49">
        <f t="shared" si="11"/>
        <v>43500</v>
      </c>
      <c r="O22" s="49">
        <f t="shared" si="11"/>
        <v>43500</v>
      </c>
      <c r="P22" s="49">
        <f t="shared" si="11"/>
        <v>43500</v>
      </c>
      <c r="Q22" s="49">
        <f t="shared" si="11"/>
        <v>43000</v>
      </c>
      <c r="R22" s="49">
        <f t="shared" si="11"/>
        <v>43000</v>
      </c>
      <c r="S22" s="49">
        <f t="shared" si="11"/>
        <v>43000</v>
      </c>
      <c r="T22" s="49">
        <f t="shared" si="11"/>
        <v>43000</v>
      </c>
      <c r="U22" s="49">
        <f t="shared" si="11"/>
        <v>42500</v>
      </c>
      <c r="V22" s="49">
        <f t="shared" si="11"/>
        <v>42500</v>
      </c>
      <c r="W22" s="49">
        <f t="shared" si="11"/>
        <v>42500</v>
      </c>
      <c r="X22" s="49">
        <f t="shared" si="11"/>
        <v>42500</v>
      </c>
      <c r="Y22" s="49">
        <f t="shared" si="11"/>
        <v>42000</v>
      </c>
      <c r="Z22" s="49">
        <f t="shared" si="11"/>
        <v>42000</v>
      </c>
      <c r="AA22" s="49">
        <f t="shared" si="11"/>
        <v>42000</v>
      </c>
      <c r="AB22" s="49">
        <f t="shared" si="11"/>
        <v>42000</v>
      </c>
      <c r="AC22" s="49">
        <f t="shared" si="11"/>
        <v>42000</v>
      </c>
      <c r="AD22" s="49">
        <f t="shared" si="11"/>
        <v>41500</v>
      </c>
      <c r="AE22" s="49">
        <f t="shared" si="11"/>
        <v>41500</v>
      </c>
      <c r="AF22" s="49">
        <f t="shared" si="11"/>
        <v>41500</v>
      </c>
      <c r="AG22" s="49">
        <f t="shared" si="11"/>
        <v>41500</v>
      </c>
      <c r="AH22" s="49">
        <f t="shared" si="11"/>
        <v>41000</v>
      </c>
      <c r="AI22" s="49">
        <f t="shared" si="11"/>
        <v>41000</v>
      </c>
      <c r="AJ22" s="49">
        <f t="shared" si="11"/>
        <v>41000</v>
      </c>
      <c r="AK22" s="49">
        <f t="shared" si="11"/>
        <v>41000</v>
      </c>
      <c r="AL22" s="49">
        <f t="shared" si="11"/>
        <v>40500</v>
      </c>
      <c r="AM22" s="49">
        <f t="shared" si="11"/>
        <v>40500</v>
      </c>
      <c r="AN22" s="49">
        <f t="shared" si="11"/>
        <v>40500</v>
      </c>
      <c r="AO22" s="49">
        <f t="shared" si="11"/>
        <v>40500</v>
      </c>
      <c r="AP22" s="49">
        <f t="shared" si="11"/>
        <v>40500</v>
      </c>
      <c r="AQ22" s="49">
        <f t="shared" si="11"/>
        <v>40000</v>
      </c>
      <c r="AR22" s="49">
        <f t="shared" si="11"/>
        <v>40000</v>
      </c>
      <c r="AS22" s="49">
        <f t="shared" si="11"/>
        <v>40000</v>
      </c>
      <c r="AT22" s="49">
        <f t="shared" si="11"/>
        <v>40000</v>
      </c>
      <c r="AU22" s="49">
        <f t="shared" si="11"/>
        <v>39500</v>
      </c>
      <c r="AV22" s="49">
        <f t="shared" si="11"/>
        <v>39500</v>
      </c>
      <c r="AW22" s="49">
        <f t="shared" si="11"/>
        <v>39500</v>
      </c>
      <c r="AX22" s="49">
        <f t="shared" si="11"/>
        <v>39500</v>
      </c>
      <c r="AY22" s="49">
        <f t="shared" si="11"/>
        <v>39000</v>
      </c>
      <c r="AZ22" s="49">
        <f t="shared" si="11"/>
        <v>39000</v>
      </c>
      <c r="BA22" s="49">
        <f t="shared" si="11"/>
        <v>39000</v>
      </c>
      <c r="BB22" s="50"/>
      <c r="BC22" s="50">
        <f>BA22</f>
        <v>39000</v>
      </c>
      <c r="BD22" s="50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</row>
    <row r="23">
      <c r="A23" s="47" t="s">
        <v>23</v>
      </c>
      <c r="B23" s="51"/>
      <c r="C23" s="51"/>
      <c r="D23" s="51"/>
      <c r="E23" s="51"/>
      <c r="F23" s="51"/>
      <c r="G23" s="51"/>
      <c r="H23" s="51"/>
      <c r="I23" s="49"/>
      <c r="J23" s="49"/>
      <c r="K23" s="52"/>
      <c r="L23" s="52"/>
      <c r="M23" s="49"/>
      <c r="N23" s="49"/>
      <c r="O23" s="49"/>
      <c r="P23" s="52"/>
      <c r="Q23" s="52"/>
      <c r="R23" s="49"/>
      <c r="S23" s="49"/>
      <c r="T23" s="52"/>
      <c r="U23" s="52"/>
      <c r="V23" s="49"/>
      <c r="W23" s="52"/>
      <c r="X23" s="52"/>
      <c r="Y23" s="49"/>
      <c r="Z23" s="52"/>
      <c r="AA23" s="52"/>
      <c r="AB23" s="49"/>
      <c r="AC23" s="52"/>
      <c r="AD23" s="52"/>
      <c r="AE23" s="49"/>
      <c r="AF23" s="49"/>
      <c r="AG23" s="52"/>
      <c r="AH23" s="49"/>
      <c r="AI23" s="52"/>
      <c r="AJ23" s="52"/>
      <c r="AK23" s="52"/>
      <c r="AL23" s="49"/>
      <c r="AM23" s="52"/>
      <c r="AN23" s="49"/>
      <c r="AO23" s="52"/>
      <c r="AP23" s="52"/>
      <c r="AQ23" s="52"/>
      <c r="AR23" s="49"/>
      <c r="AS23" s="49"/>
      <c r="AT23" s="52"/>
      <c r="AU23" s="52"/>
      <c r="AV23" s="52"/>
      <c r="AW23" s="49"/>
      <c r="AX23" s="52"/>
      <c r="AY23" s="52"/>
      <c r="AZ23" s="49"/>
      <c r="BA23" s="49"/>
      <c r="BB23" s="50"/>
      <c r="BC23" s="50"/>
      <c r="BD23" s="50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</row>
    <row r="24">
      <c r="A24" s="47" t="s">
        <v>24</v>
      </c>
      <c r="B24" s="51"/>
      <c r="C24" s="48">
        <v>-500.0</v>
      </c>
      <c r="D24" s="51"/>
      <c r="E24" s="51"/>
      <c r="F24" s="51"/>
      <c r="G24" s="48">
        <v>-500.0</v>
      </c>
      <c r="H24" s="51"/>
      <c r="I24" s="49"/>
      <c r="J24" s="49"/>
      <c r="K24" s="52">
        <v>-500.0</v>
      </c>
      <c r="L24" s="52"/>
      <c r="M24" s="49"/>
      <c r="N24" s="49"/>
      <c r="O24" s="49"/>
      <c r="P24" s="52">
        <v>-500.0</v>
      </c>
      <c r="Q24" s="52"/>
      <c r="R24" s="52"/>
      <c r="S24" s="52"/>
      <c r="T24" s="52">
        <v>-500.0</v>
      </c>
      <c r="U24" s="52"/>
      <c r="V24" s="52"/>
      <c r="W24" s="49"/>
      <c r="X24" s="52">
        <v>-500.0</v>
      </c>
      <c r="Y24" s="52"/>
      <c r="Z24" s="52"/>
      <c r="AA24" s="49"/>
      <c r="AB24" s="49"/>
      <c r="AC24" s="52">
        <v>-500.0</v>
      </c>
      <c r="AD24" s="52"/>
      <c r="AE24" s="49"/>
      <c r="AF24" s="49"/>
      <c r="AG24" s="52">
        <v>-500.0</v>
      </c>
      <c r="AH24" s="49"/>
      <c r="AI24" s="52"/>
      <c r="AJ24" s="49"/>
      <c r="AK24" s="52">
        <v>-500.0</v>
      </c>
      <c r="AL24" s="49"/>
      <c r="AM24" s="52"/>
      <c r="AN24" s="49"/>
      <c r="AO24" s="49"/>
      <c r="AP24" s="52">
        <v>-500.0</v>
      </c>
      <c r="AQ24" s="52"/>
      <c r="AR24" s="49"/>
      <c r="AS24" s="49"/>
      <c r="AT24" s="52">
        <v>-500.0</v>
      </c>
      <c r="AU24" s="52"/>
      <c r="AV24" s="49"/>
      <c r="AW24" s="49"/>
      <c r="AX24" s="52">
        <v>-500.0</v>
      </c>
      <c r="AY24" s="52"/>
      <c r="AZ24" s="49"/>
      <c r="BA24" s="49"/>
      <c r="BB24" s="50"/>
      <c r="BC24" s="50"/>
      <c r="BD24" s="50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</row>
    <row r="25">
      <c r="A25" s="47" t="s">
        <v>25</v>
      </c>
      <c r="B25" s="51"/>
      <c r="C25" s="51"/>
      <c r="D25" s="51"/>
      <c r="E25" s="51"/>
      <c r="F25" s="51"/>
      <c r="G25" s="51"/>
      <c r="H25" s="51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52"/>
      <c r="X25" s="49"/>
      <c r="Y25" s="49"/>
      <c r="Z25" s="49"/>
      <c r="AA25" s="49"/>
      <c r="AB25" s="52"/>
      <c r="AC25" s="49"/>
      <c r="AD25" s="49"/>
      <c r="AE25" s="49"/>
      <c r="AF25" s="49"/>
      <c r="AG25" s="49"/>
      <c r="AH25" s="52"/>
      <c r="AI25" s="49"/>
      <c r="AJ25" s="49"/>
      <c r="AK25" s="49"/>
      <c r="AL25" s="49"/>
      <c r="AM25" s="49"/>
      <c r="AN25" s="49"/>
      <c r="AO25" s="52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50"/>
      <c r="BC25" s="50"/>
      <c r="BD25" s="50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</row>
    <row r="26">
      <c r="A26" s="47" t="s">
        <v>26</v>
      </c>
      <c r="B26" s="51"/>
      <c r="C26" s="51"/>
      <c r="D26" s="51"/>
      <c r="E26" s="51"/>
      <c r="F26" s="51"/>
      <c r="G26" s="51"/>
      <c r="H26" s="51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52"/>
      <c r="X26" s="49"/>
      <c r="Y26" s="49"/>
      <c r="Z26" s="49"/>
      <c r="AA26" s="49"/>
      <c r="AB26" s="52"/>
      <c r="AC26" s="49"/>
      <c r="AD26" s="49"/>
      <c r="AE26" s="49"/>
      <c r="AF26" s="49"/>
      <c r="AG26" s="49"/>
      <c r="AH26" s="52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50"/>
      <c r="BC26" s="50"/>
      <c r="BD26" s="50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</row>
    <row r="27">
      <c r="A27" s="54" t="s">
        <v>27</v>
      </c>
      <c r="B27" s="49">
        <f t="shared" ref="B27:BA27" si="12">B3+B7-B20-B23-B25-B26</f>
        <v>1020.13</v>
      </c>
      <c r="C27" s="49">
        <f t="shared" si="12"/>
        <v>-613.77</v>
      </c>
      <c r="D27" s="49">
        <f t="shared" si="12"/>
        <v>1249.99</v>
      </c>
      <c r="E27" s="49">
        <f t="shared" si="12"/>
        <v>315.99</v>
      </c>
      <c r="F27" s="49">
        <f t="shared" si="12"/>
        <v>-231.68</v>
      </c>
      <c r="G27" s="49">
        <f t="shared" si="12"/>
        <v>-1664.68</v>
      </c>
      <c r="H27" s="49">
        <f t="shared" si="12"/>
        <v>560.92</v>
      </c>
      <c r="I27" s="49">
        <f t="shared" si="12"/>
        <v>120.96</v>
      </c>
      <c r="J27" s="49">
        <f t="shared" si="12"/>
        <v>1687.27</v>
      </c>
      <c r="K27" s="49">
        <f t="shared" si="12"/>
        <v>556.45</v>
      </c>
      <c r="L27" s="49">
        <f t="shared" si="12"/>
        <v>2619.84</v>
      </c>
      <c r="M27" s="49">
        <f t="shared" si="12"/>
        <v>1777.91</v>
      </c>
      <c r="N27" s="49">
        <f t="shared" si="12"/>
        <v>1737.99</v>
      </c>
      <c r="O27" s="49">
        <f t="shared" si="12"/>
        <v>885.92</v>
      </c>
      <c r="P27" s="49">
        <f t="shared" si="12"/>
        <v>2068.06</v>
      </c>
      <c r="Q27" s="49">
        <f t="shared" si="12"/>
        <v>976.82</v>
      </c>
      <c r="R27" s="49">
        <f t="shared" si="12"/>
        <v>1154.66</v>
      </c>
      <c r="S27" s="49">
        <f t="shared" si="12"/>
        <v>332.25</v>
      </c>
      <c r="T27" s="49">
        <f t="shared" si="12"/>
        <v>164.24</v>
      </c>
      <c r="U27" s="49">
        <f t="shared" si="12"/>
        <v>2028.41</v>
      </c>
      <c r="V27" s="49">
        <f t="shared" si="12"/>
        <v>3244.39</v>
      </c>
      <c r="W27" s="49">
        <f t="shared" si="12"/>
        <v>1946.92</v>
      </c>
      <c r="X27" s="49">
        <f t="shared" si="12"/>
        <v>1263.45</v>
      </c>
      <c r="Y27" s="49">
        <f t="shared" si="12"/>
        <v>2040.73</v>
      </c>
      <c r="Z27" s="49">
        <f t="shared" si="12"/>
        <v>1703.76</v>
      </c>
      <c r="AA27" s="49">
        <f t="shared" si="12"/>
        <v>850.92</v>
      </c>
      <c r="AB27" s="49">
        <f t="shared" si="12"/>
        <v>600.34</v>
      </c>
      <c r="AC27" s="49">
        <f t="shared" si="12"/>
        <v>438.41</v>
      </c>
      <c r="AD27" s="49">
        <f t="shared" si="12"/>
        <v>-504.73</v>
      </c>
      <c r="AE27" s="49">
        <f t="shared" si="12"/>
        <v>-1737.55</v>
      </c>
      <c r="AF27" s="49">
        <f t="shared" si="12"/>
        <v>-1934.96</v>
      </c>
      <c r="AG27" s="49">
        <f t="shared" si="12"/>
        <v>-3278.63</v>
      </c>
      <c r="AH27" s="49">
        <f t="shared" si="12"/>
        <v>-1738.35</v>
      </c>
      <c r="AI27" s="49">
        <f t="shared" si="12"/>
        <v>-3663.62</v>
      </c>
      <c r="AJ27" s="49">
        <f t="shared" si="12"/>
        <v>-3647.03</v>
      </c>
      <c r="AK27" s="49">
        <f t="shared" si="12"/>
        <v>-4652.76</v>
      </c>
      <c r="AL27" s="49">
        <f t="shared" si="12"/>
        <v>-3223.7</v>
      </c>
      <c r="AM27" s="49">
        <f t="shared" si="12"/>
        <v>-4207.74</v>
      </c>
      <c r="AN27" s="49">
        <f t="shared" si="12"/>
        <v>-4583.65</v>
      </c>
      <c r="AO27" s="49">
        <f t="shared" si="12"/>
        <v>-3545.31</v>
      </c>
      <c r="AP27" s="49">
        <f t="shared" si="12"/>
        <v>-4094.6</v>
      </c>
      <c r="AQ27" s="49">
        <f t="shared" si="12"/>
        <v>-2987.63</v>
      </c>
      <c r="AR27" s="49">
        <f t="shared" si="12"/>
        <v>-3301.99</v>
      </c>
      <c r="AS27" s="49">
        <f t="shared" si="12"/>
        <v>-4921.61</v>
      </c>
      <c r="AT27" s="49">
        <f t="shared" si="12"/>
        <v>-6140.8</v>
      </c>
      <c r="AU27" s="49">
        <f t="shared" si="12"/>
        <v>-4898.29</v>
      </c>
      <c r="AV27" s="49">
        <f t="shared" si="12"/>
        <v>-4827.49</v>
      </c>
      <c r="AW27" s="49">
        <f t="shared" si="12"/>
        <v>-5224.19</v>
      </c>
      <c r="AX27" s="49">
        <f t="shared" si="12"/>
        <v>-6327.6</v>
      </c>
      <c r="AY27" s="49">
        <f t="shared" si="12"/>
        <v>-5729.75</v>
      </c>
      <c r="AZ27" s="49">
        <f t="shared" si="12"/>
        <v>-5787.62</v>
      </c>
      <c r="BA27" s="49">
        <f t="shared" si="12"/>
        <v>-4390.28</v>
      </c>
      <c r="BB27" s="50"/>
      <c r="BC27" s="50"/>
      <c r="BD27" s="50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</row>
    <row r="30">
      <c r="A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</row>
  </sheetData>
  <conditionalFormatting sqref="I29">
    <cfRule type="notContainsBlanks" dxfId="0" priority="1">
      <formula>LEN(TRIM(I29))&gt;0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15.88"/>
    <col customWidth="1" min="4" max="4" width="23.0"/>
    <col customWidth="1" min="6" max="6" width="15.88"/>
    <col customWidth="1" min="7" max="7" width="25.25"/>
  </cols>
  <sheetData>
    <row r="1">
      <c r="A1" s="61" t="s">
        <v>39</v>
      </c>
      <c r="D1" s="62" t="s">
        <v>40</v>
      </c>
      <c r="G1" s="62" t="s">
        <v>29</v>
      </c>
    </row>
    <row r="2">
      <c r="A2" s="63"/>
      <c r="B2" s="64" t="s">
        <v>41</v>
      </c>
      <c r="C2" s="64" t="s">
        <v>42</v>
      </c>
      <c r="D2" s="65"/>
      <c r="E2" s="64" t="s">
        <v>41</v>
      </c>
      <c r="F2" s="64" t="s">
        <v>42</v>
      </c>
      <c r="G2" s="65"/>
      <c r="H2" s="64" t="s">
        <v>41</v>
      </c>
    </row>
    <row r="3">
      <c r="A3" s="66" t="s">
        <v>43</v>
      </c>
      <c r="B3" s="67">
        <f>Working!BC7 + 19000</f>
        <v>45055</v>
      </c>
      <c r="C3" s="68" t="s">
        <v>44</v>
      </c>
      <c r="D3" s="69" t="s">
        <v>43</v>
      </c>
      <c r="E3" s="67">
        <f>Starting!BC7 + 19000</f>
        <v>98874.24</v>
      </c>
      <c r="F3" s="68" t="s">
        <v>44</v>
      </c>
      <c r="G3" s="70" t="s">
        <v>9</v>
      </c>
      <c r="H3" s="71">
        <f>(Starting!BC9 - Working!BC9)</f>
        <v>10369.71</v>
      </c>
    </row>
    <row r="4">
      <c r="A4" s="66" t="s">
        <v>45</v>
      </c>
      <c r="B4" s="71">
        <f>SUM(Working!BC9, Working!BC10, Working!BC16, Working!BC18)</f>
        <v>24000</v>
      </c>
      <c r="C4" s="72">
        <f>((B4 / B3) * 100)</f>
        <v>53.26822772</v>
      </c>
      <c r="D4" s="69" t="s">
        <v>45</v>
      </c>
      <c r="E4" s="71">
        <f>SUM(Starting!BC9, Starting!BC16, Starting!BC18)</f>
        <v>37785.57</v>
      </c>
      <c r="F4" s="72">
        <f>((E4 / E3) * 100)</f>
        <v>38.21578806</v>
      </c>
      <c r="G4" s="70" t="s">
        <v>10</v>
      </c>
      <c r="H4" s="71">
        <f>(Starting!BC10 - Working!BC10)</f>
        <v>12339.62</v>
      </c>
    </row>
    <row r="5">
      <c r="A5" s="66" t="s">
        <v>46</v>
      </c>
      <c r="B5" s="71">
        <f>SUM(Working!BC11:Working!BC15, Working!BC19)</f>
        <v>0</v>
      </c>
      <c r="C5" s="72">
        <f>((B5 / B3) * 100)</f>
        <v>0</v>
      </c>
      <c r="D5" s="69" t="s">
        <v>46</v>
      </c>
      <c r="E5" s="71">
        <f>SUM(Starting!BC10:Starting!BC15, Starting!BC19)</f>
        <v>49743.08</v>
      </c>
      <c r="F5" s="72">
        <f>((E5 / E3) * 100)</f>
        <v>50.30944359</v>
      </c>
      <c r="G5" s="70" t="s">
        <v>11</v>
      </c>
      <c r="H5" s="71">
        <f>(Starting!BC11 - Working!BC11)</f>
        <v>5263.36</v>
      </c>
    </row>
    <row r="6">
      <c r="A6" s="66" t="s">
        <v>47</v>
      </c>
      <c r="B6" s="71">
        <f>SUM(Working!B23:Working!BA23, -(Working!B24:Working!BA24), Working!B25:Working!BA25) + 19000</f>
        <v>19000</v>
      </c>
      <c r="C6" s="72">
        <f>((B6 / B3) * 100)</f>
        <v>42.17068028</v>
      </c>
      <c r="D6" s="69" t="s">
        <v>47</v>
      </c>
      <c r="E6" s="71">
        <f>SUM(Starting!H23:Starting!BA23, Starting!H24:Starting!BA24, Starting!H25:Starting!BA25) + 19000</f>
        <v>14000</v>
      </c>
      <c r="F6" s="72">
        <f>((E6 / E3) * 100)</f>
        <v>14.15940087</v>
      </c>
      <c r="G6" s="70" t="s">
        <v>12</v>
      </c>
      <c r="H6" s="71">
        <f>(Starting!BC12 - Working!BC12)</f>
        <v>17854.05</v>
      </c>
    </row>
    <row r="7">
      <c r="G7" s="70" t="s">
        <v>13</v>
      </c>
      <c r="H7" s="71">
        <f>(Starting!BC13 - Working!BC13)</f>
        <v>1751.68</v>
      </c>
    </row>
    <row r="8">
      <c r="G8" s="70" t="s">
        <v>14</v>
      </c>
      <c r="H8" s="71">
        <f>(Starting!BC14 - Working!BC14)</f>
        <v>6380.86</v>
      </c>
    </row>
    <row r="9">
      <c r="G9" s="70" t="s">
        <v>15</v>
      </c>
      <c r="H9" s="71">
        <f>(Starting!BC15 - Working!BC15)</f>
        <v>644.25</v>
      </c>
    </row>
    <row r="10">
      <c r="G10" s="70" t="s">
        <v>16</v>
      </c>
      <c r="H10" s="71">
        <f>(Starting!BC16 - Working!BC16)</f>
        <v>1825.15</v>
      </c>
    </row>
    <row r="11">
      <c r="G11" s="70" t="s">
        <v>17</v>
      </c>
      <c r="H11" s="71">
        <f>(Starting!BC17 - Working!BC17)</f>
        <v>0</v>
      </c>
    </row>
    <row r="12">
      <c r="G12" s="70" t="s">
        <v>18</v>
      </c>
      <c r="H12" s="71">
        <f>(Starting!BC18 - Working!BC18)</f>
        <v>1590.71</v>
      </c>
    </row>
    <row r="13">
      <c r="G13" s="70" t="s">
        <v>19</v>
      </c>
      <c r="H13" s="71">
        <f>(Starting!BC19 - Working!BC19)</f>
        <v>5509.26</v>
      </c>
    </row>
    <row r="14">
      <c r="G14" s="73" t="s">
        <v>48</v>
      </c>
      <c r="H14" s="71">
        <f>SUM(H3:H13)</f>
        <v>63528.65</v>
      </c>
    </row>
    <row r="15">
      <c r="G15" s="74" t="s">
        <v>49</v>
      </c>
      <c r="H15" s="71">
        <f>(Working!BC7 - Starting!BC7)</f>
        <v>-53819.24</v>
      </c>
    </row>
    <row r="16">
      <c r="G16" s="74" t="s">
        <v>50</v>
      </c>
      <c r="H16" s="60">
        <f>SUM(H14, H15)</f>
        <v>9709.41</v>
      </c>
    </row>
    <row r="17">
      <c r="H17" s="75" t="s">
        <v>51</v>
      </c>
    </row>
  </sheetData>
  <mergeCells count="3">
    <mergeCell ref="A1:C1"/>
    <mergeCell ref="D1:F1"/>
    <mergeCell ref="G1:H1"/>
  </mergeCells>
  <conditionalFormatting sqref="C4 F4">
    <cfRule type="cellIs" dxfId="3" priority="1" operator="lessThan">
      <formula>50</formula>
    </cfRule>
  </conditionalFormatting>
  <conditionalFormatting sqref="C4 F4">
    <cfRule type="cellIs" dxfId="4" priority="2" operator="between">
      <formula>50</formula>
      <formula>75</formula>
    </cfRule>
  </conditionalFormatting>
  <conditionalFormatting sqref="C4 F4">
    <cfRule type="cellIs" dxfId="2" priority="3" operator="greaterThan">
      <formula>75</formula>
    </cfRule>
  </conditionalFormatting>
  <conditionalFormatting sqref="C5 F5">
    <cfRule type="cellIs" dxfId="3" priority="4" operator="lessThan">
      <formula>30</formula>
    </cfRule>
  </conditionalFormatting>
  <conditionalFormatting sqref="C5 F5">
    <cfRule type="cellIs" dxfId="4" priority="5" operator="between">
      <formula>30</formula>
      <formula>40</formula>
    </cfRule>
  </conditionalFormatting>
  <conditionalFormatting sqref="C5 F5">
    <cfRule type="cellIs" dxfId="2" priority="6" operator="greaterThan">
      <formula>40</formula>
    </cfRule>
  </conditionalFormatting>
  <conditionalFormatting sqref="C6 F6">
    <cfRule type="cellIs" dxfId="2" priority="7" operator="lessThan">
      <formula>10</formula>
    </cfRule>
  </conditionalFormatting>
  <conditionalFormatting sqref="C6 F6">
    <cfRule type="cellIs" dxfId="4" priority="8" operator="between">
      <formula>10</formula>
      <formula>20</formula>
    </cfRule>
  </conditionalFormatting>
  <conditionalFormatting sqref="C6 F6">
    <cfRule type="cellIs" dxfId="3" priority="9" operator="greaterThan">
      <formula>20</formula>
    </cfRule>
  </conditionalFormatting>
  <conditionalFormatting sqref="H3:H16">
    <cfRule type="cellIs" dxfId="3" priority="10" operator="greaterThan">
      <formula>0</formula>
    </cfRule>
  </conditionalFormatting>
  <conditionalFormatting sqref="H3:H16">
    <cfRule type="cellIs" dxfId="2" priority="11" operator="lessThan">
      <formula>0</formula>
    </cfRule>
  </conditionalFormatting>
  <drawing r:id="rId1"/>
</worksheet>
</file>