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Dev/Consulting project in data science/real_estate/data/"/>
    </mc:Choice>
  </mc:AlternateContent>
  <xr:revisionPtr revIDLastSave="0" documentId="13_ncr:1_{C84E8771-EB47-E849-987A-23DA7CA23F3B}" xr6:coauthVersionLast="47" xr6:coauthVersionMax="47" xr10:uidLastSave="{00000000-0000-0000-0000-000000000000}"/>
  <bookViews>
    <workbookView xWindow="-36800" yWindow="2240" windowWidth="33600" windowHeight="19000" activeTab="1" xr2:uid="{8B083BEA-59AE-8948-9CAF-D6D5EBD69220}"/>
  </bookViews>
  <sheets>
    <sheet name="Buying_first_home" sheetId="1" r:id="rId1"/>
    <sheet name="Buying_first_home_2" sheetId="5" r:id="rId2"/>
    <sheet name="Sheet4" sheetId="4" r:id="rId3"/>
    <sheet name="Total" sheetId="2" r:id="rId4"/>
    <sheet name="sour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G23" i="5"/>
  <c r="F23" i="5"/>
  <c r="B23" i="5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B12" i="5"/>
  <c r="I11" i="5"/>
  <c r="J11" i="5" s="1"/>
  <c r="B11" i="5"/>
  <c r="I10" i="5"/>
  <c r="J10" i="5" s="1"/>
  <c r="I9" i="5"/>
  <c r="J9" i="5" s="1"/>
  <c r="I8" i="5"/>
  <c r="J8" i="5" s="1"/>
  <c r="I7" i="5"/>
  <c r="J7" i="5" s="1"/>
  <c r="I6" i="5"/>
  <c r="J6" i="5" s="1"/>
  <c r="D6" i="5"/>
  <c r="I5" i="5"/>
  <c r="J5" i="5" s="1"/>
  <c r="I4" i="5"/>
  <c r="J4" i="5" s="1"/>
  <c r="I3" i="5"/>
  <c r="J3" i="5" s="1"/>
  <c r="I2" i="5"/>
  <c r="J2" i="5" s="1"/>
  <c r="D2" i="5"/>
  <c r="B25" i="1"/>
  <c r="B23" i="1"/>
  <c r="D2" i="1"/>
  <c r="D6" i="1"/>
  <c r="B12" i="1"/>
  <c r="F23" i="1"/>
  <c r="G23" i="1"/>
  <c r="I18" i="1"/>
  <c r="J18" i="1" s="1"/>
  <c r="I22" i="1"/>
  <c r="J22" i="1" s="1"/>
  <c r="I21" i="1"/>
  <c r="J21" i="1" s="1"/>
  <c r="I20" i="1"/>
  <c r="J20" i="1" s="1"/>
  <c r="I19" i="1"/>
  <c r="J19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D7" i="5" l="1"/>
  <c r="B26" i="5" s="1"/>
  <c r="J23" i="5"/>
  <c r="B24" i="5" s="1"/>
  <c r="I23" i="5"/>
  <c r="D7" i="1"/>
  <c r="B26" i="1" s="1"/>
  <c r="B11" i="1"/>
  <c r="I23" i="1"/>
  <c r="J2" i="1"/>
  <c r="J23" i="1" s="1"/>
  <c r="B24" i="1" s="1"/>
  <c r="B27" i="5" l="1"/>
  <c r="D12" i="5" s="1"/>
  <c r="B27" i="1"/>
  <c r="D12" i="1" s="1"/>
</calcChain>
</file>

<file path=xl/sharedStrings.xml><?xml version="1.0" encoding="utf-8"?>
<sst xmlns="http://schemas.openxmlformats.org/spreadsheetml/2006/main" count="169" uniqueCount="95">
  <si>
    <t>address</t>
  </si>
  <si>
    <t>Price listed</t>
  </si>
  <si>
    <t>State</t>
  </si>
  <si>
    <t>type</t>
  </si>
  <si>
    <t>Taxes</t>
  </si>
  <si>
    <t>t</t>
  </si>
  <si>
    <t>County</t>
  </si>
  <si>
    <t>5400 Newcastle Ave APT 46, Encino, CA 91316</t>
  </si>
  <si>
    <t>built</t>
  </si>
  <si>
    <t>1b/1b Condo</t>
  </si>
  <si>
    <t>HOA fees</t>
  </si>
  <si>
    <t>Expense(Monthly basis)</t>
  </si>
  <si>
    <t>tax</t>
  </si>
  <si>
    <t>https://smartasset.com/taxes/california-property-tax-calculator</t>
  </si>
  <si>
    <t>Los Angeles</t>
  </si>
  <si>
    <t>CA</t>
  </si>
  <si>
    <t>Tax rate*</t>
  </si>
  <si>
    <t>insurance</t>
  </si>
  <si>
    <t>Flood insurance</t>
  </si>
  <si>
    <t>water</t>
  </si>
  <si>
    <t>sewer</t>
  </si>
  <si>
    <t>gas</t>
  </si>
  <si>
    <t>garbage</t>
  </si>
  <si>
    <t>electricity</t>
  </si>
  <si>
    <t>Lawn Care</t>
  </si>
  <si>
    <t>Snow Removal</t>
  </si>
  <si>
    <t>vacancy</t>
  </si>
  <si>
    <t>rent</t>
  </si>
  <si>
    <t>vacancy rate</t>
  </si>
  <si>
    <t>C</t>
  </si>
  <si>
    <t>Capital Expenditure</t>
  </si>
  <si>
    <t>Total replacement cost</t>
  </si>
  <si>
    <t>lifespan</t>
  </si>
  <si>
    <t>cost per year</t>
  </si>
  <si>
    <t>cost per month</t>
  </si>
  <si>
    <t>Roof</t>
  </si>
  <si>
    <t>Water Heater</t>
  </si>
  <si>
    <t>Driveway/Parking lot</t>
  </si>
  <si>
    <t>HVAC</t>
  </si>
  <si>
    <t>Flooring</t>
  </si>
  <si>
    <t>Plumbing</t>
  </si>
  <si>
    <t>Windows</t>
  </si>
  <si>
    <t>Paint</t>
  </si>
  <si>
    <t>Cabinets/Counters</t>
  </si>
  <si>
    <t>Structure(foundation, Framing)</t>
  </si>
  <si>
    <t>Components(garage door,)</t>
  </si>
  <si>
    <t>Landscaping</t>
  </si>
  <si>
    <t>Total</t>
  </si>
  <si>
    <t>property management fee</t>
  </si>
  <si>
    <t>mortgage</t>
  </si>
  <si>
    <t>Downpayment</t>
  </si>
  <si>
    <t>CoCROI</t>
  </si>
  <si>
    <t>Cash Flow Quick pass fail: Rent*50% - Mortgage</t>
  </si>
  <si>
    <t>When there are multiple properties to analyze, see if they are higher than 0</t>
  </si>
  <si>
    <t>Pre-rent holding cost</t>
  </si>
  <si>
    <t>Demo</t>
  </si>
  <si>
    <t>septic</t>
  </si>
  <si>
    <t>sheetrock</t>
  </si>
  <si>
    <t>Carpentry</t>
  </si>
  <si>
    <t>electrical repair</t>
  </si>
  <si>
    <t>Insulation</t>
  </si>
  <si>
    <t>gutters</t>
  </si>
  <si>
    <t>siding</t>
  </si>
  <si>
    <t>Loan amount $</t>
  </si>
  <si>
    <t>Annual Interest Rate</t>
  </si>
  <si>
    <t>Life Loan(in years)</t>
  </si>
  <si>
    <t>Number of Payments per Year</t>
  </si>
  <si>
    <t>Total Number of Payments</t>
  </si>
  <si>
    <t>Payment Per Period</t>
  </si>
  <si>
    <t>Purchase Closing fee + additional cost</t>
  </si>
  <si>
    <t>All appliances(refrigerator, washer, dryer)</t>
  </si>
  <si>
    <t>need immediate repair</t>
  </si>
  <si>
    <t>repair-cost</t>
  </si>
  <si>
    <t>total</t>
  </si>
  <si>
    <t>Total project cost</t>
  </si>
  <si>
    <t>source</t>
  </si>
  <si>
    <t>https://www.angi.com/articles/how-much-does-roof-replacement-cost.htm</t>
  </si>
  <si>
    <t>https://www.angi.com/articles/how-much-does-water-heater-installation-cost.htm</t>
  </si>
  <si>
    <t>Amazon</t>
  </si>
  <si>
    <t>https://www.angi.com/articles/asphalt-driveway-repair-cost.htm</t>
  </si>
  <si>
    <t>https://www.angi.com/articles/insider-s-price-guide-new-heating-and-cooling-system.htm</t>
  </si>
  <si>
    <t>https://www.angi.com/articles/how-much-should-my-new-floor-cost.htm</t>
  </si>
  <si>
    <t>https://www.angi.com/articles/how-much-will-plumbing-repair-cost.htm</t>
  </si>
  <si>
    <t>https://www.bobvila.com/articles/window-replacement-cost/ https://www.angi.com/articles/how-much-does-window-replacement-cost.htm</t>
  </si>
  <si>
    <t>Paint (exterior)</t>
  </si>
  <si>
    <t>https://www.angi.com/articles/cost-paint-house-exterior.htm</t>
  </si>
  <si>
    <t>https://www.angi.com/articles/how-much-does-it-cost-install-countertops.htm https://www.angi.com/articles/wood-kitchen-cabinets-types-costs-and-installation.htm</t>
  </si>
  <si>
    <t>https://www.angi.com/articles/how-much-does-foundation-repair-cost.htm</t>
  </si>
  <si>
    <t>https://www.forbes.com/home-improvement/plumbing/septic-tank-repair-cost/</t>
  </si>
  <si>
    <t>https://www.angi.com/articles/how-much-does-it-cost-install-new-front-door.htm</t>
  </si>
  <si>
    <t>https://www.forbes.com/home-improvement/insulation/home-insulation-cost/</t>
  </si>
  <si>
    <t>https://www.forbes.com/home-improvement/gutter/gutter-installation-cost/</t>
  </si>
  <si>
    <t>https://www.angi.com/articles/cost-replace-27-electrical-outlets.htm</t>
  </si>
  <si>
    <t>https://www.angi.com/articles/how-much-does-siding-cost-replace.htm</t>
  </si>
  <si>
    <t>https://www.forbes.com/home-improvement/lawn-care/landscaping-cost/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</si>
</sst>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9" fontId="0" fillId="2" borderId="2" xfId="0" applyNumberFormat="1" applyFill="1" applyBorder="1"/>
    <xf numFmtId="10" fontId="0" fillId="2" borderId="0" xfId="0" applyNumberFormat="1" applyFill="1"/>
    <xf numFmtId="9" fontId="0" fillId="2" borderId="0" xfId="0" applyNumberFormat="1" applyFill="1"/>
    <xf numFmtId="164" fontId="0" fillId="2" borderId="3" xfId="0" applyNumberFormat="1" applyFill="1" applyBorder="1"/>
    <xf numFmtId="0" fontId="0" fillId="4" borderId="1" xfId="0" applyFill="1" applyBorder="1"/>
    <xf numFmtId="44" fontId="0" fillId="3" borderId="1" xfId="1" applyFont="1" applyFill="1" applyBorder="1"/>
    <xf numFmtId="44" fontId="0" fillId="4" borderId="1" xfId="1" applyFont="1" applyFill="1" applyBorder="1"/>
    <xf numFmtId="0" fontId="0" fillId="3" borderId="4" xfId="0" applyFill="1" applyBorder="1"/>
    <xf numFmtId="44" fontId="0" fillId="3" borderId="0" xfId="1" applyFont="1" applyFill="1"/>
    <xf numFmtId="44" fontId="0" fillId="2" borderId="0" xfId="1" applyFont="1" applyFill="1" applyBorder="1"/>
    <xf numFmtId="44" fontId="0" fillId="0" borderId="0" xfId="1" applyFont="1"/>
    <xf numFmtId="44" fontId="0" fillId="2" borderId="0" xfId="1" applyFont="1" applyFill="1"/>
    <xf numFmtId="165" fontId="0" fillId="2" borderId="0" xfId="2" applyNumberFormat="1" applyFont="1" applyFill="1"/>
    <xf numFmtId="44" fontId="0" fillId="0" borderId="0" xfId="1" applyFont="1" applyFill="1"/>
    <xf numFmtId="0" fontId="0" fillId="4" borderId="4" xfId="0" applyFill="1" applyBorder="1"/>
    <xf numFmtId="0" fontId="2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gi.com/articles/how-much-does-foundation-repair-cost.htm" TargetMode="External"/><Relationship Id="rId1" Type="http://schemas.openxmlformats.org/officeDocument/2006/relationships/hyperlink" Target="https://www.angi.com/articles/how-much-does-it-cost-install-countertop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8FAF-8138-CA4D-80DA-9B7B867EB697}">
  <dimension ref="A1:L55"/>
  <sheetViews>
    <sheetView topLeftCell="B1" workbookViewId="0">
      <selection activeCell="F6" sqref="F6"/>
    </sheetView>
  </sheetViews>
  <sheetFormatPr baseColWidth="10" defaultRowHeight="16" x14ac:dyDescent="0.2"/>
  <cols>
    <col min="1" max="1" width="41.6640625" bestFit="1" customWidth="1"/>
    <col min="2" max="2" width="39.83203125" bestFit="1" customWidth="1"/>
    <col min="3" max="3" width="23" bestFit="1" customWidth="1"/>
    <col min="4" max="4" width="14.1640625" bestFit="1" customWidth="1"/>
    <col min="5" max="5" width="36.1640625" bestFit="1" customWidth="1"/>
    <col min="6" max="6" width="41.6640625" bestFit="1" customWidth="1"/>
    <col min="7" max="7" width="20.1640625" bestFit="1" customWidth="1"/>
    <col min="8" max="8" width="64.6640625" bestFit="1" customWidth="1"/>
    <col min="9" max="9" width="13.33203125" bestFit="1" customWidth="1"/>
    <col min="10" max="10" width="13.5" bestFit="1" customWidth="1"/>
    <col min="11" max="11" width="26.1640625" bestFit="1" customWidth="1"/>
    <col min="12" max="12" width="13.33203125" bestFit="1" customWidth="1"/>
  </cols>
  <sheetData>
    <row r="1" spans="1:12" x14ac:dyDescent="0.2">
      <c r="A1" s="8"/>
      <c r="B1" s="8" t="s">
        <v>11</v>
      </c>
      <c r="C1" s="5" t="s">
        <v>50</v>
      </c>
      <c r="D1" s="9">
        <v>0.4</v>
      </c>
      <c r="E1" s="13" t="s">
        <v>30</v>
      </c>
      <c r="F1" s="13" t="s">
        <v>31</v>
      </c>
      <c r="G1" s="13" t="s">
        <v>71</v>
      </c>
      <c r="H1" s="13" t="s">
        <v>32</v>
      </c>
      <c r="I1" s="13" t="s">
        <v>33</v>
      </c>
      <c r="J1" s="13" t="s">
        <v>34</v>
      </c>
      <c r="L1" s="22"/>
    </row>
    <row r="2" spans="1:12" x14ac:dyDescent="0.2">
      <c r="A2" s="8" t="s">
        <v>2</v>
      </c>
      <c r="B2" s="8" t="s">
        <v>15</v>
      </c>
      <c r="C2" s="6" t="s">
        <v>63</v>
      </c>
      <c r="D2" s="20">
        <f>B7*(1-D1)</f>
        <v>180000</v>
      </c>
      <c r="E2" s="13" t="s">
        <v>35</v>
      </c>
      <c r="F2" s="15">
        <v>16000</v>
      </c>
      <c r="G2" s="13">
        <v>0</v>
      </c>
      <c r="H2" s="13">
        <v>25</v>
      </c>
      <c r="I2" s="15">
        <f>F2/H2</f>
        <v>640</v>
      </c>
      <c r="J2" s="15">
        <f>I2/12</f>
        <v>53.333333333333336</v>
      </c>
      <c r="L2" s="1"/>
    </row>
    <row r="3" spans="1:12" x14ac:dyDescent="0.2">
      <c r="A3" s="8" t="s">
        <v>6</v>
      </c>
      <c r="B3" s="8" t="s">
        <v>14</v>
      </c>
      <c r="C3" s="6" t="s">
        <v>64</v>
      </c>
      <c r="D3" s="21">
        <v>5.6500000000000002E-2</v>
      </c>
      <c r="E3" s="13" t="s">
        <v>36</v>
      </c>
      <c r="F3" s="15">
        <v>700</v>
      </c>
      <c r="G3" s="13">
        <v>0</v>
      </c>
      <c r="H3" s="13">
        <v>10</v>
      </c>
      <c r="I3" s="15">
        <f t="shared" ref="I3:I18" si="0">F3/H3</f>
        <v>70</v>
      </c>
      <c r="J3" s="15">
        <f t="shared" ref="J3:J22" si="1">I3/12</f>
        <v>5.833333333333333</v>
      </c>
    </row>
    <row r="4" spans="1:12" x14ac:dyDescent="0.2">
      <c r="A4" s="8" t="s">
        <v>0</v>
      </c>
      <c r="B4" s="8" t="s">
        <v>7</v>
      </c>
      <c r="C4" s="6" t="s">
        <v>65</v>
      </c>
      <c r="D4" s="6">
        <v>30</v>
      </c>
      <c r="E4" s="13" t="s">
        <v>70</v>
      </c>
      <c r="F4" s="15">
        <v>1000</v>
      </c>
      <c r="G4" s="13">
        <v>0</v>
      </c>
      <c r="H4" s="13">
        <v>10</v>
      </c>
      <c r="I4" s="15">
        <f t="shared" si="0"/>
        <v>100</v>
      </c>
      <c r="J4" s="15">
        <f t="shared" si="1"/>
        <v>8.3333333333333339</v>
      </c>
    </row>
    <row r="5" spans="1:12" x14ac:dyDescent="0.2">
      <c r="A5" s="8" t="s">
        <v>8</v>
      </c>
      <c r="B5" s="8">
        <v>1967</v>
      </c>
      <c r="C5" s="6" t="s">
        <v>66</v>
      </c>
      <c r="D5" s="6">
        <v>12</v>
      </c>
      <c r="E5" s="13" t="s">
        <v>37</v>
      </c>
      <c r="F5" s="15">
        <v>2500</v>
      </c>
      <c r="G5" s="13">
        <v>0</v>
      </c>
      <c r="H5" s="13">
        <v>50</v>
      </c>
      <c r="I5" s="15">
        <f t="shared" si="0"/>
        <v>50</v>
      </c>
      <c r="J5" s="15">
        <f t="shared" si="1"/>
        <v>4.166666666666667</v>
      </c>
    </row>
    <row r="6" spans="1:12" x14ac:dyDescent="0.2">
      <c r="A6" s="8" t="s">
        <v>3</v>
      </c>
      <c r="B6" s="8" t="s">
        <v>9</v>
      </c>
      <c r="C6" s="6" t="s">
        <v>67</v>
      </c>
      <c r="D6" s="6">
        <f>D4*D5</f>
        <v>360</v>
      </c>
      <c r="E6" s="13" t="s">
        <v>38</v>
      </c>
      <c r="F6" s="15">
        <v>10000</v>
      </c>
      <c r="G6" s="13">
        <v>0</v>
      </c>
      <c r="H6" s="13">
        <v>20</v>
      </c>
      <c r="I6" s="15">
        <f t="shared" si="0"/>
        <v>500</v>
      </c>
      <c r="J6" s="15">
        <f t="shared" si="1"/>
        <v>41.666666666666664</v>
      </c>
      <c r="L6" s="22"/>
    </row>
    <row r="7" spans="1:12" x14ac:dyDescent="0.2">
      <c r="A7" s="8" t="s">
        <v>1</v>
      </c>
      <c r="B7" s="14">
        <v>300000</v>
      </c>
      <c r="C7" s="6" t="s">
        <v>68</v>
      </c>
      <c r="D7" s="20">
        <f>-PMT(D3/D5,D6,D2,0)</f>
        <v>1039.0244212995481</v>
      </c>
      <c r="E7" s="13" t="s">
        <v>39</v>
      </c>
      <c r="F7" s="15">
        <v>6000</v>
      </c>
      <c r="G7" s="13">
        <v>1</v>
      </c>
      <c r="H7" s="13">
        <v>6</v>
      </c>
      <c r="I7" s="15">
        <f t="shared" si="0"/>
        <v>1000</v>
      </c>
      <c r="J7" s="15">
        <f t="shared" si="1"/>
        <v>83.333333333333329</v>
      </c>
      <c r="L7" s="22"/>
    </row>
    <row r="8" spans="1:12" x14ac:dyDescent="0.2">
      <c r="A8" s="8" t="s">
        <v>69</v>
      </c>
      <c r="B8" s="14">
        <v>0</v>
      </c>
      <c r="C8" s="6" t="s">
        <v>16</v>
      </c>
      <c r="D8" s="10">
        <v>1.2500000000000001E-2</v>
      </c>
      <c r="E8" s="13" t="s">
        <v>40</v>
      </c>
      <c r="F8" s="15">
        <v>3500</v>
      </c>
      <c r="G8" s="13">
        <v>0</v>
      </c>
      <c r="H8" s="13">
        <v>30</v>
      </c>
      <c r="I8" s="15">
        <f t="shared" si="0"/>
        <v>116.66666666666667</v>
      </c>
      <c r="J8" s="15">
        <f t="shared" si="1"/>
        <v>9.7222222222222232</v>
      </c>
      <c r="L8" s="22"/>
    </row>
    <row r="9" spans="1:12" x14ac:dyDescent="0.2">
      <c r="A9" s="8" t="s">
        <v>54</v>
      </c>
      <c r="B9" s="14">
        <v>0</v>
      </c>
      <c r="C9" s="6" t="s">
        <v>28</v>
      </c>
      <c r="D9" s="11">
        <v>0.05</v>
      </c>
      <c r="E9" s="13" t="s">
        <v>41</v>
      </c>
      <c r="F9" s="15">
        <v>8000</v>
      </c>
      <c r="G9" s="13">
        <v>0</v>
      </c>
      <c r="H9" s="13">
        <v>50</v>
      </c>
      <c r="I9" s="15">
        <f t="shared" si="0"/>
        <v>160</v>
      </c>
      <c r="J9" s="15">
        <f t="shared" si="1"/>
        <v>13.333333333333334</v>
      </c>
    </row>
    <row r="10" spans="1:12" x14ac:dyDescent="0.2">
      <c r="A10" s="8" t="s">
        <v>72</v>
      </c>
      <c r="B10" s="14">
        <v>0</v>
      </c>
      <c r="C10" s="6" t="s">
        <v>48</v>
      </c>
      <c r="D10" s="11">
        <v>0</v>
      </c>
      <c r="E10" s="13" t="s">
        <v>42</v>
      </c>
      <c r="F10" s="15">
        <v>4500</v>
      </c>
      <c r="G10" s="13">
        <v>1</v>
      </c>
      <c r="H10" s="13">
        <v>5</v>
      </c>
      <c r="I10" s="15">
        <f t="shared" si="0"/>
        <v>900</v>
      </c>
      <c r="J10" s="15">
        <f t="shared" si="1"/>
        <v>75</v>
      </c>
    </row>
    <row r="11" spans="1:12" x14ac:dyDescent="0.2">
      <c r="A11" s="8" t="s">
        <v>74</v>
      </c>
      <c r="B11" s="14">
        <f>SUM(B7:B10)</f>
        <v>300000</v>
      </c>
      <c r="C11" s="6" t="s">
        <v>27</v>
      </c>
      <c r="D11" s="18">
        <v>3000</v>
      </c>
      <c r="E11" s="13" t="s">
        <v>43</v>
      </c>
      <c r="F11" s="15">
        <v>11000</v>
      </c>
      <c r="G11" s="13">
        <v>0</v>
      </c>
      <c r="H11" s="13">
        <v>20</v>
      </c>
      <c r="I11" s="15">
        <f t="shared" si="0"/>
        <v>550</v>
      </c>
      <c r="J11" s="15">
        <f t="shared" si="1"/>
        <v>45.833333333333336</v>
      </c>
    </row>
    <row r="12" spans="1:12" x14ac:dyDescent="0.2">
      <c r="A12" s="8" t="s">
        <v>4</v>
      </c>
      <c r="B12" s="14">
        <f>ROUND((B7*D8)/12, 0)</f>
        <v>313</v>
      </c>
      <c r="C12" s="7" t="s">
        <v>51</v>
      </c>
      <c r="D12" s="12">
        <f>(D11-B27)*12/(B11-D2)</f>
        <v>8.0383073743061056E-2</v>
      </c>
      <c r="E12" s="13" t="s">
        <v>44</v>
      </c>
      <c r="F12" s="15">
        <v>6000</v>
      </c>
      <c r="G12" s="13">
        <v>0</v>
      </c>
      <c r="H12" s="13">
        <v>50</v>
      </c>
      <c r="I12" s="15">
        <f t="shared" si="0"/>
        <v>120</v>
      </c>
      <c r="J12" s="15">
        <f t="shared" si="1"/>
        <v>10</v>
      </c>
    </row>
    <row r="13" spans="1:12" x14ac:dyDescent="0.2">
      <c r="A13" s="8" t="s">
        <v>17</v>
      </c>
      <c r="B13" s="14">
        <v>21</v>
      </c>
      <c r="E13" s="13" t="s">
        <v>45</v>
      </c>
      <c r="F13" s="15">
        <v>1200</v>
      </c>
      <c r="G13" s="13">
        <v>0</v>
      </c>
      <c r="H13" s="13">
        <v>10</v>
      </c>
      <c r="I13" s="15">
        <f t="shared" si="0"/>
        <v>120</v>
      </c>
      <c r="J13" s="15">
        <f t="shared" si="1"/>
        <v>10</v>
      </c>
    </row>
    <row r="14" spans="1:12" x14ac:dyDescent="0.2">
      <c r="A14" s="8" t="s">
        <v>18</v>
      </c>
      <c r="B14" s="14">
        <v>0</v>
      </c>
      <c r="E14" s="13" t="s">
        <v>56</v>
      </c>
      <c r="F14" s="15">
        <v>3000</v>
      </c>
      <c r="G14" s="13">
        <v>0</v>
      </c>
      <c r="H14" s="13">
        <v>20</v>
      </c>
      <c r="I14" s="15">
        <f t="shared" si="0"/>
        <v>150</v>
      </c>
      <c r="J14" s="15">
        <f t="shared" si="1"/>
        <v>12.5</v>
      </c>
    </row>
    <row r="15" spans="1:12" x14ac:dyDescent="0.2">
      <c r="A15" s="8" t="s">
        <v>19</v>
      </c>
      <c r="B15" s="14">
        <v>0</v>
      </c>
      <c r="E15" s="13" t="s">
        <v>55</v>
      </c>
      <c r="F15" s="15">
        <v>0</v>
      </c>
      <c r="G15" s="13">
        <v>0</v>
      </c>
      <c r="H15" s="13">
        <v>50</v>
      </c>
      <c r="I15" s="15">
        <f t="shared" si="0"/>
        <v>0</v>
      </c>
      <c r="J15" s="15">
        <f t="shared" si="1"/>
        <v>0</v>
      </c>
    </row>
    <row r="16" spans="1:12" x14ac:dyDescent="0.2">
      <c r="A16" s="8" t="s">
        <v>20</v>
      </c>
      <c r="B16" s="14">
        <v>0</v>
      </c>
      <c r="D16" s="19"/>
      <c r="E16" s="13" t="s">
        <v>60</v>
      </c>
      <c r="F16" s="15">
        <v>0</v>
      </c>
      <c r="G16" s="13">
        <v>0</v>
      </c>
      <c r="H16" s="13">
        <v>100</v>
      </c>
      <c r="I16" s="15">
        <f t="shared" si="0"/>
        <v>0</v>
      </c>
      <c r="J16" s="15">
        <f t="shared" si="1"/>
        <v>0</v>
      </c>
    </row>
    <row r="17" spans="1:12" x14ac:dyDescent="0.2">
      <c r="A17" s="8" t="s">
        <v>22</v>
      </c>
      <c r="B17" s="14">
        <v>0</v>
      </c>
      <c r="D17" s="19"/>
      <c r="E17" s="13" t="s">
        <v>61</v>
      </c>
      <c r="F17" s="15">
        <v>2000</v>
      </c>
      <c r="G17" s="13">
        <v>0</v>
      </c>
      <c r="H17" s="13">
        <v>20</v>
      </c>
      <c r="I17" s="15">
        <f t="shared" si="0"/>
        <v>100</v>
      </c>
      <c r="J17" s="15">
        <f t="shared" si="1"/>
        <v>8.3333333333333339</v>
      </c>
    </row>
    <row r="18" spans="1:12" x14ac:dyDescent="0.2">
      <c r="A18" s="8" t="s">
        <v>21</v>
      </c>
      <c r="B18" s="14">
        <v>0</v>
      </c>
      <c r="D18" s="19"/>
      <c r="E18" s="13" t="s">
        <v>59</v>
      </c>
      <c r="F18" s="15">
        <v>2000</v>
      </c>
      <c r="G18" s="13">
        <v>0</v>
      </c>
      <c r="H18" s="13">
        <v>10</v>
      </c>
      <c r="I18" s="15">
        <f t="shared" si="0"/>
        <v>200</v>
      </c>
      <c r="J18" s="15">
        <f t="shared" si="1"/>
        <v>16.666666666666668</v>
      </c>
    </row>
    <row r="19" spans="1:12" x14ac:dyDescent="0.2">
      <c r="A19" s="8" t="s">
        <v>23</v>
      </c>
      <c r="B19" s="14">
        <v>0</v>
      </c>
      <c r="E19" s="13" t="s">
        <v>58</v>
      </c>
      <c r="F19" s="15">
        <v>1000</v>
      </c>
      <c r="G19" s="13">
        <v>0</v>
      </c>
      <c r="H19" s="13">
        <v>100</v>
      </c>
      <c r="I19" s="15">
        <f t="shared" ref="I19:I22" si="2">F19/H19</f>
        <v>10</v>
      </c>
      <c r="J19" s="15">
        <f t="shared" si="1"/>
        <v>0.83333333333333337</v>
      </c>
    </row>
    <row r="20" spans="1:12" x14ac:dyDescent="0.2">
      <c r="A20" s="8" t="s">
        <v>24</v>
      </c>
      <c r="B20" s="14">
        <v>0</v>
      </c>
      <c r="E20" s="13" t="s">
        <v>62</v>
      </c>
      <c r="F20" s="15">
        <v>6500</v>
      </c>
      <c r="G20" s="13">
        <v>0</v>
      </c>
      <c r="H20" s="13">
        <v>40</v>
      </c>
      <c r="I20" s="15">
        <f t="shared" si="2"/>
        <v>162.5</v>
      </c>
      <c r="J20" s="15">
        <f t="shared" si="1"/>
        <v>13.541666666666666</v>
      </c>
    </row>
    <row r="21" spans="1:12" x14ac:dyDescent="0.2">
      <c r="A21" s="8" t="s">
        <v>10</v>
      </c>
      <c r="B21" s="14">
        <v>200</v>
      </c>
      <c r="E21" s="13" t="s">
        <v>57</v>
      </c>
      <c r="F21" s="15">
        <v>2000</v>
      </c>
      <c r="G21" s="13">
        <v>0</v>
      </c>
      <c r="H21" s="13">
        <v>70</v>
      </c>
      <c r="I21" s="15">
        <f t="shared" si="2"/>
        <v>28.571428571428573</v>
      </c>
      <c r="J21" s="15">
        <f t="shared" si="1"/>
        <v>2.3809523809523809</v>
      </c>
    </row>
    <row r="22" spans="1:12" x14ac:dyDescent="0.2">
      <c r="A22" s="8" t="s">
        <v>25</v>
      </c>
      <c r="B22" s="14">
        <v>0</v>
      </c>
      <c r="E22" s="13" t="s">
        <v>46</v>
      </c>
      <c r="F22" s="15">
        <v>7000</v>
      </c>
      <c r="G22" s="13">
        <v>0</v>
      </c>
      <c r="H22" s="13">
        <v>10</v>
      </c>
      <c r="I22" s="15">
        <f t="shared" si="2"/>
        <v>700</v>
      </c>
      <c r="J22" s="15">
        <f t="shared" si="1"/>
        <v>58.333333333333336</v>
      </c>
    </row>
    <row r="23" spans="1:12" x14ac:dyDescent="0.2">
      <c r="A23" s="8" t="s">
        <v>26</v>
      </c>
      <c r="B23" s="14">
        <f>D11*D9</f>
        <v>150</v>
      </c>
      <c r="E23" s="13" t="s">
        <v>47</v>
      </c>
      <c r="F23" s="15">
        <f>SUM(F2:F22)</f>
        <v>93900</v>
      </c>
      <c r="G23" s="15">
        <f>SUMPRODUCT(F2:F22,G2:G22)</f>
        <v>10500</v>
      </c>
      <c r="H23" s="13"/>
      <c r="I23" s="15">
        <f>SUM(I2:I22)</f>
        <v>5677.7380952380945</v>
      </c>
      <c r="J23" s="15">
        <f>SUM(J2:J22)</f>
        <v>473.14484126984132</v>
      </c>
    </row>
    <row r="24" spans="1:12" x14ac:dyDescent="0.2">
      <c r="A24" s="8" t="s">
        <v>30</v>
      </c>
      <c r="B24" s="14">
        <f>J23</f>
        <v>473.14484126984132</v>
      </c>
    </row>
    <row r="25" spans="1:12" x14ac:dyDescent="0.2">
      <c r="A25" s="8" t="s">
        <v>48</v>
      </c>
      <c r="B25" s="14">
        <f>D11*D10</f>
        <v>0</v>
      </c>
    </row>
    <row r="26" spans="1:12" x14ac:dyDescent="0.2">
      <c r="A26" s="8" t="s">
        <v>49</v>
      </c>
      <c r="B26" s="14">
        <f>D7</f>
        <v>1039.0244212995481</v>
      </c>
    </row>
    <row r="27" spans="1:12" x14ac:dyDescent="0.2">
      <c r="A27" s="16" t="s">
        <v>73</v>
      </c>
      <c r="B27" s="17">
        <f>SUM(B12:B26)</f>
        <v>2196.1692625693895</v>
      </c>
    </row>
    <row r="31" spans="1:12" x14ac:dyDescent="0.2">
      <c r="L31" s="2"/>
    </row>
    <row r="32" spans="1:12" x14ac:dyDescent="0.2">
      <c r="E32" s="4"/>
      <c r="L32" s="1"/>
    </row>
    <row r="33" spans="1:12" x14ac:dyDescent="0.2">
      <c r="E33" s="4"/>
    </row>
    <row r="34" spans="1:12" x14ac:dyDescent="0.2">
      <c r="E34" s="4"/>
    </row>
    <row r="35" spans="1:12" x14ac:dyDescent="0.2">
      <c r="E35" s="4"/>
    </row>
    <row r="36" spans="1:12" x14ac:dyDescent="0.2">
      <c r="E36" s="4"/>
      <c r="L36" s="3"/>
    </row>
    <row r="37" spans="1:12" x14ac:dyDescent="0.2">
      <c r="A37" t="s">
        <v>52</v>
      </c>
      <c r="B37" t="s">
        <v>53</v>
      </c>
      <c r="E37" s="4"/>
      <c r="L37" s="3"/>
    </row>
    <row r="38" spans="1:12" x14ac:dyDescent="0.2">
      <c r="E38" s="4"/>
      <c r="L38" s="4"/>
    </row>
    <row r="39" spans="1:12" x14ac:dyDescent="0.2">
      <c r="D39" s="4"/>
      <c r="E39" s="4"/>
    </row>
    <row r="40" spans="1:12" x14ac:dyDescent="0.2">
      <c r="E40" s="4"/>
    </row>
    <row r="41" spans="1:12" x14ac:dyDescent="0.2">
      <c r="E41" s="4"/>
    </row>
    <row r="42" spans="1:12" x14ac:dyDescent="0.2">
      <c r="E42" s="4"/>
    </row>
    <row r="43" spans="1:12" x14ac:dyDescent="0.2">
      <c r="E43" s="4"/>
    </row>
    <row r="44" spans="1:12" x14ac:dyDescent="0.2">
      <c r="E44" s="4"/>
    </row>
    <row r="45" spans="1:12" x14ac:dyDescent="0.2">
      <c r="E45" s="4"/>
    </row>
    <row r="46" spans="1:12" x14ac:dyDescent="0.2">
      <c r="E46" s="4"/>
    </row>
    <row r="47" spans="1:12" x14ac:dyDescent="0.2">
      <c r="E47" s="4"/>
    </row>
    <row r="48" spans="1:12" x14ac:dyDescent="0.2">
      <c r="E48" s="4"/>
    </row>
    <row r="49" spans="4:5" x14ac:dyDescent="0.2">
      <c r="E49" s="4"/>
    </row>
    <row r="50" spans="4:5" x14ac:dyDescent="0.2">
      <c r="E50" s="4"/>
    </row>
    <row r="51" spans="4:5" x14ac:dyDescent="0.2">
      <c r="E51" s="4"/>
    </row>
    <row r="52" spans="4:5" x14ac:dyDescent="0.2">
      <c r="E52" s="4"/>
    </row>
    <row r="53" spans="4:5" x14ac:dyDescent="0.2">
      <c r="E53" s="4"/>
    </row>
    <row r="55" spans="4:5" x14ac:dyDescent="0.2">
      <c r="D5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CD13-5542-1545-8627-FFC7EEDD19C0}">
  <dimension ref="A1:L55"/>
  <sheetViews>
    <sheetView tabSelected="1" workbookViewId="0">
      <selection activeCell="D2" sqref="D2"/>
    </sheetView>
  </sheetViews>
  <sheetFormatPr baseColWidth="10" defaultRowHeight="16" x14ac:dyDescent="0.2"/>
  <cols>
    <col min="1" max="1" width="41.6640625" bestFit="1" customWidth="1"/>
    <col min="2" max="2" width="39.83203125" bestFit="1" customWidth="1"/>
    <col min="3" max="3" width="23" bestFit="1" customWidth="1"/>
    <col min="4" max="4" width="14.1640625" bestFit="1" customWidth="1"/>
    <col min="5" max="5" width="36.1640625" bestFit="1" customWidth="1"/>
    <col min="6" max="6" width="41.6640625" bestFit="1" customWidth="1"/>
    <col min="7" max="7" width="20.1640625" bestFit="1" customWidth="1"/>
    <col min="8" max="8" width="64.6640625" bestFit="1" customWidth="1"/>
    <col min="9" max="9" width="13.33203125" bestFit="1" customWidth="1"/>
    <col min="10" max="10" width="13.5" bestFit="1" customWidth="1"/>
    <col min="11" max="11" width="143.33203125" bestFit="1" customWidth="1"/>
    <col min="12" max="12" width="13.33203125" bestFit="1" customWidth="1"/>
  </cols>
  <sheetData>
    <row r="1" spans="1:12" x14ac:dyDescent="0.2">
      <c r="A1" s="8"/>
      <c r="B1" s="8" t="s">
        <v>11</v>
      </c>
      <c r="C1" s="5" t="s">
        <v>50</v>
      </c>
      <c r="D1" s="9">
        <v>0.4</v>
      </c>
      <c r="E1" s="13" t="s">
        <v>30</v>
      </c>
      <c r="F1" s="13" t="s">
        <v>31</v>
      </c>
      <c r="G1" s="13" t="s">
        <v>71</v>
      </c>
      <c r="H1" s="13" t="s">
        <v>32</v>
      </c>
      <c r="I1" s="13" t="s">
        <v>33</v>
      </c>
      <c r="J1" s="13" t="s">
        <v>34</v>
      </c>
      <c r="K1" s="23" t="s">
        <v>75</v>
      </c>
      <c r="L1" s="22"/>
    </row>
    <row r="2" spans="1:12" x14ac:dyDescent="0.2">
      <c r="A2" s="8" t="s">
        <v>2</v>
      </c>
      <c r="B2" s="8" t="s">
        <v>15</v>
      </c>
      <c r="C2" s="6" t="s">
        <v>63</v>
      </c>
      <c r="D2" s="20">
        <f>B7*(1-D1)</f>
        <v>165600</v>
      </c>
      <c r="E2" s="13" t="s">
        <v>35</v>
      </c>
      <c r="F2" s="15">
        <v>11000</v>
      </c>
      <c r="G2" s="13">
        <v>0</v>
      </c>
      <c r="H2" s="13">
        <v>25</v>
      </c>
      <c r="I2" s="15">
        <f>F2/H2</f>
        <v>440</v>
      </c>
      <c r="J2" s="15">
        <f>I2/12</f>
        <v>36.666666666666664</v>
      </c>
      <c r="K2" t="s">
        <v>76</v>
      </c>
      <c r="L2" s="1"/>
    </row>
    <row r="3" spans="1:12" x14ac:dyDescent="0.2">
      <c r="A3" s="8" t="s">
        <v>6</v>
      </c>
      <c r="B3" s="8" t="s">
        <v>14</v>
      </c>
      <c r="C3" s="6" t="s">
        <v>64</v>
      </c>
      <c r="D3" s="21">
        <v>5.6500000000000002E-2</v>
      </c>
      <c r="E3" s="13" t="s">
        <v>36</v>
      </c>
      <c r="F3" s="15">
        <v>350</v>
      </c>
      <c r="G3" s="13">
        <v>0</v>
      </c>
      <c r="H3" s="13">
        <v>10</v>
      </c>
      <c r="I3" s="15">
        <f t="shared" ref="I3:I22" si="0">F3/H3</f>
        <v>35</v>
      </c>
      <c r="J3" s="15">
        <f t="shared" ref="J3:J22" si="1">I3/12</f>
        <v>2.9166666666666665</v>
      </c>
      <c r="K3" t="s">
        <v>77</v>
      </c>
    </row>
    <row r="4" spans="1:12" x14ac:dyDescent="0.2">
      <c r="A4" s="8" t="s">
        <v>0</v>
      </c>
      <c r="B4" s="8" t="s">
        <v>7</v>
      </c>
      <c r="C4" s="6" t="s">
        <v>65</v>
      </c>
      <c r="D4" s="6">
        <v>30</v>
      </c>
      <c r="E4" s="13" t="s">
        <v>70</v>
      </c>
      <c r="F4" s="15">
        <v>1000</v>
      </c>
      <c r="G4" s="13">
        <v>0</v>
      </c>
      <c r="H4" s="13">
        <v>10</v>
      </c>
      <c r="I4" s="15">
        <f t="shared" si="0"/>
        <v>100</v>
      </c>
      <c r="J4" s="15">
        <f t="shared" si="1"/>
        <v>8.3333333333333339</v>
      </c>
      <c r="K4" t="s">
        <v>78</v>
      </c>
    </row>
    <row r="5" spans="1:12" x14ac:dyDescent="0.2">
      <c r="A5" s="8" t="s">
        <v>8</v>
      </c>
      <c r="B5" s="8">
        <v>1967</v>
      </c>
      <c r="C5" s="6" t="s">
        <v>66</v>
      </c>
      <c r="D5" s="6">
        <v>12</v>
      </c>
      <c r="E5" s="13" t="s">
        <v>37</v>
      </c>
      <c r="F5" s="15">
        <v>1500</v>
      </c>
      <c r="G5" s="13">
        <v>0</v>
      </c>
      <c r="H5" s="13">
        <v>50</v>
      </c>
      <c r="I5" s="15">
        <f t="shared" si="0"/>
        <v>30</v>
      </c>
      <c r="J5" s="15">
        <f t="shared" si="1"/>
        <v>2.5</v>
      </c>
      <c r="K5" t="s">
        <v>79</v>
      </c>
    </row>
    <row r="6" spans="1:12" x14ac:dyDescent="0.2">
      <c r="A6" s="8" t="s">
        <v>3</v>
      </c>
      <c r="B6" s="8" t="s">
        <v>9</v>
      </c>
      <c r="C6" s="6" t="s">
        <v>67</v>
      </c>
      <c r="D6" s="6">
        <f>D4*D5</f>
        <v>360</v>
      </c>
      <c r="E6" s="13" t="s">
        <v>38</v>
      </c>
      <c r="F6" s="15">
        <v>7500</v>
      </c>
      <c r="G6" s="13">
        <v>0</v>
      </c>
      <c r="H6" s="13">
        <v>20</v>
      </c>
      <c r="I6" s="15">
        <f t="shared" si="0"/>
        <v>375</v>
      </c>
      <c r="J6" s="15">
        <f t="shared" si="1"/>
        <v>31.25</v>
      </c>
      <c r="K6" t="s">
        <v>80</v>
      </c>
      <c r="L6" s="22"/>
    </row>
    <row r="7" spans="1:12" x14ac:dyDescent="0.2">
      <c r="A7" s="8" t="s">
        <v>1</v>
      </c>
      <c r="B7" s="14">
        <v>276000</v>
      </c>
      <c r="C7" s="6" t="s">
        <v>68</v>
      </c>
      <c r="D7" s="20">
        <f>-PMT(D3/D5,D6,D2,0)</f>
        <v>955.9024675955842</v>
      </c>
      <c r="E7" s="13" t="s">
        <v>39</v>
      </c>
      <c r="F7" s="15">
        <v>6000</v>
      </c>
      <c r="G7" s="13">
        <v>1</v>
      </c>
      <c r="H7" s="13">
        <v>6</v>
      </c>
      <c r="I7" s="15">
        <f t="shared" si="0"/>
        <v>1000</v>
      </c>
      <c r="J7" s="15">
        <f t="shared" si="1"/>
        <v>83.333333333333329</v>
      </c>
      <c r="K7" t="s">
        <v>81</v>
      </c>
      <c r="L7" s="22"/>
    </row>
    <row r="8" spans="1:12" x14ac:dyDescent="0.2">
      <c r="A8" s="8" t="s">
        <v>69</v>
      </c>
      <c r="B8" s="14">
        <v>0</v>
      </c>
      <c r="C8" s="6" t="s">
        <v>16</v>
      </c>
      <c r="D8" s="10">
        <v>1.2500000000000001E-2</v>
      </c>
      <c r="E8" s="13" t="s">
        <v>40</v>
      </c>
      <c r="F8" s="15">
        <v>3500</v>
      </c>
      <c r="G8" s="13">
        <v>0</v>
      </c>
      <c r="H8" s="13">
        <v>30</v>
      </c>
      <c r="I8" s="15">
        <f t="shared" si="0"/>
        <v>116.66666666666667</v>
      </c>
      <c r="J8" s="15">
        <f t="shared" si="1"/>
        <v>9.7222222222222232</v>
      </c>
      <c r="K8" t="s">
        <v>82</v>
      </c>
      <c r="L8" s="22"/>
    </row>
    <row r="9" spans="1:12" x14ac:dyDescent="0.2">
      <c r="A9" s="8" t="s">
        <v>54</v>
      </c>
      <c r="B9" s="14">
        <v>0</v>
      </c>
      <c r="C9" s="6" t="s">
        <v>28</v>
      </c>
      <c r="D9" s="11">
        <v>0.05</v>
      </c>
      <c r="E9" s="13" t="s">
        <v>41</v>
      </c>
      <c r="F9" s="15">
        <v>8000</v>
      </c>
      <c r="G9" s="13">
        <v>0</v>
      </c>
      <c r="H9" s="13">
        <v>50</v>
      </c>
      <c r="I9" s="15">
        <f t="shared" si="0"/>
        <v>160</v>
      </c>
      <c r="J9" s="15">
        <f t="shared" si="1"/>
        <v>13.333333333333334</v>
      </c>
      <c r="K9" t="s">
        <v>83</v>
      </c>
    </row>
    <row r="10" spans="1:12" x14ac:dyDescent="0.2">
      <c r="A10" s="8" t="s">
        <v>72</v>
      </c>
      <c r="B10" s="14">
        <v>0</v>
      </c>
      <c r="C10" s="6" t="s">
        <v>48</v>
      </c>
      <c r="D10" s="11">
        <v>0</v>
      </c>
      <c r="E10" s="13" t="s">
        <v>84</v>
      </c>
      <c r="F10" s="15">
        <v>2600</v>
      </c>
      <c r="G10" s="13">
        <v>1</v>
      </c>
      <c r="H10" s="13">
        <v>5</v>
      </c>
      <c r="I10" s="15">
        <f t="shared" si="0"/>
        <v>520</v>
      </c>
      <c r="J10" s="15">
        <f t="shared" si="1"/>
        <v>43.333333333333336</v>
      </c>
      <c r="K10" t="s">
        <v>85</v>
      </c>
    </row>
    <row r="11" spans="1:12" x14ac:dyDescent="0.2">
      <c r="A11" s="8" t="s">
        <v>74</v>
      </c>
      <c r="B11" s="14">
        <f>SUM(B7:B10)</f>
        <v>276000</v>
      </c>
      <c r="C11" s="6" t="s">
        <v>27</v>
      </c>
      <c r="D11" s="18">
        <v>1500</v>
      </c>
      <c r="E11" s="13" t="s">
        <v>43</v>
      </c>
      <c r="F11" s="15">
        <v>8000</v>
      </c>
      <c r="G11" s="13">
        <v>0</v>
      </c>
      <c r="H11" s="13">
        <v>20</v>
      </c>
      <c r="I11" s="15">
        <f t="shared" si="0"/>
        <v>400</v>
      </c>
      <c r="J11" s="15">
        <f t="shared" si="1"/>
        <v>33.333333333333336</v>
      </c>
      <c r="K11" s="24" t="s">
        <v>86</v>
      </c>
    </row>
    <row r="12" spans="1:12" x14ac:dyDescent="0.2">
      <c r="A12" s="8" t="s">
        <v>4</v>
      </c>
      <c r="B12" s="14">
        <f>ROUND((B7*D8)/12, 0)</f>
        <v>288</v>
      </c>
      <c r="C12" s="7" t="s">
        <v>51</v>
      </c>
      <c r="D12" s="12">
        <f>(D11-B27)*12/(B11-D2)</f>
        <v>-2.2410033572328836E-2</v>
      </c>
      <c r="E12" s="13" t="s">
        <v>44</v>
      </c>
      <c r="F12" s="15">
        <v>5000</v>
      </c>
      <c r="G12" s="13">
        <v>0</v>
      </c>
      <c r="H12" s="13">
        <v>50</v>
      </c>
      <c r="I12" s="15">
        <f t="shared" si="0"/>
        <v>100</v>
      </c>
      <c r="J12" s="15">
        <f t="shared" si="1"/>
        <v>8.3333333333333339</v>
      </c>
      <c r="K12" s="24" t="s">
        <v>87</v>
      </c>
    </row>
    <row r="13" spans="1:12" x14ac:dyDescent="0.2">
      <c r="A13" s="8" t="s">
        <v>17</v>
      </c>
      <c r="B13" s="14">
        <v>21</v>
      </c>
      <c r="E13" s="13" t="s">
        <v>45</v>
      </c>
      <c r="F13" s="15">
        <v>800</v>
      </c>
      <c r="G13" s="13">
        <v>0</v>
      </c>
      <c r="H13" s="13">
        <v>10</v>
      </c>
      <c r="I13" s="15">
        <f t="shared" si="0"/>
        <v>80</v>
      </c>
      <c r="J13" s="15">
        <f t="shared" si="1"/>
        <v>6.666666666666667</v>
      </c>
      <c r="K13" t="s">
        <v>89</v>
      </c>
    </row>
    <row r="14" spans="1:12" x14ac:dyDescent="0.2">
      <c r="A14" s="8" t="s">
        <v>18</v>
      </c>
      <c r="B14" s="14">
        <v>0</v>
      </c>
      <c r="E14" s="13" t="s">
        <v>56</v>
      </c>
      <c r="F14" s="15">
        <v>2000</v>
      </c>
      <c r="G14" s="13">
        <v>0</v>
      </c>
      <c r="H14" s="13">
        <v>20</v>
      </c>
      <c r="I14" s="15">
        <f t="shared" si="0"/>
        <v>100</v>
      </c>
      <c r="J14" s="15">
        <f t="shared" si="1"/>
        <v>8.3333333333333339</v>
      </c>
      <c r="K14" t="s">
        <v>88</v>
      </c>
    </row>
    <row r="15" spans="1:12" x14ac:dyDescent="0.2">
      <c r="A15" s="8" t="s">
        <v>19</v>
      </c>
      <c r="B15" s="14">
        <v>0</v>
      </c>
      <c r="E15" s="13" t="s">
        <v>55</v>
      </c>
      <c r="F15" s="15">
        <v>0</v>
      </c>
      <c r="G15" s="13">
        <v>0</v>
      </c>
      <c r="H15" s="13">
        <v>50</v>
      </c>
      <c r="I15" s="15">
        <f t="shared" si="0"/>
        <v>0</v>
      </c>
      <c r="J15" s="15">
        <f t="shared" si="1"/>
        <v>0</v>
      </c>
    </row>
    <row r="16" spans="1:12" x14ac:dyDescent="0.2">
      <c r="A16" s="8" t="s">
        <v>20</v>
      </c>
      <c r="B16" s="14">
        <v>0</v>
      </c>
      <c r="D16" s="19"/>
      <c r="E16" s="13" t="s">
        <v>60</v>
      </c>
      <c r="F16" s="15">
        <v>3000</v>
      </c>
      <c r="G16" s="13">
        <v>0</v>
      </c>
      <c r="H16" s="13">
        <v>100</v>
      </c>
      <c r="I16" s="15">
        <f t="shared" si="0"/>
        <v>30</v>
      </c>
      <c r="J16" s="15">
        <f t="shared" si="1"/>
        <v>2.5</v>
      </c>
      <c r="K16" t="s">
        <v>90</v>
      </c>
    </row>
    <row r="17" spans="1:12" x14ac:dyDescent="0.2">
      <c r="A17" s="8" t="s">
        <v>22</v>
      </c>
      <c r="B17" s="14">
        <v>0</v>
      </c>
      <c r="D17" s="19"/>
      <c r="E17" s="13" t="s">
        <v>61</v>
      </c>
      <c r="F17" s="15">
        <v>2000</v>
      </c>
      <c r="G17" s="13">
        <v>0</v>
      </c>
      <c r="H17" s="13">
        <v>20</v>
      </c>
      <c r="I17" s="15">
        <f t="shared" si="0"/>
        <v>100</v>
      </c>
      <c r="J17" s="15">
        <f t="shared" si="1"/>
        <v>8.3333333333333339</v>
      </c>
      <c r="K17" t="s">
        <v>91</v>
      </c>
    </row>
    <row r="18" spans="1:12" x14ac:dyDescent="0.2">
      <c r="A18" s="8" t="s">
        <v>21</v>
      </c>
      <c r="B18" s="14">
        <v>0</v>
      </c>
      <c r="D18" s="19"/>
      <c r="E18" s="13" t="s">
        <v>59</v>
      </c>
      <c r="F18" s="15">
        <v>2000</v>
      </c>
      <c r="G18" s="13">
        <v>0</v>
      </c>
      <c r="H18" s="13">
        <v>10</v>
      </c>
      <c r="I18" s="15">
        <f t="shared" si="0"/>
        <v>200</v>
      </c>
      <c r="J18" s="15">
        <f t="shared" si="1"/>
        <v>16.666666666666668</v>
      </c>
      <c r="K18" t="s">
        <v>92</v>
      </c>
    </row>
    <row r="19" spans="1:12" x14ac:dyDescent="0.2">
      <c r="A19" s="8" t="s">
        <v>23</v>
      </c>
      <c r="B19" s="14">
        <v>0</v>
      </c>
      <c r="E19" s="13" t="s">
        <v>58</v>
      </c>
      <c r="F19" s="15">
        <v>0</v>
      </c>
      <c r="G19" s="13">
        <v>0</v>
      </c>
      <c r="H19" s="13">
        <v>100</v>
      </c>
      <c r="I19" s="15">
        <f t="shared" si="0"/>
        <v>0</v>
      </c>
      <c r="J19" s="15">
        <f t="shared" si="1"/>
        <v>0</v>
      </c>
    </row>
    <row r="20" spans="1:12" x14ac:dyDescent="0.2">
      <c r="A20" s="8" t="s">
        <v>24</v>
      </c>
      <c r="B20" s="14">
        <v>0</v>
      </c>
      <c r="E20" s="13" t="s">
        <v>62</v>
      </c>
      <c r="F20" s="15">
        <v>12000</v>
      </c>
      <c r="G20" s="13">
        <v>0</v>
      </c>
      <c r="H20" s="13">
        <v>40</v>
      </c>
      <c r="I20" s="15">
        <f t="shared" si="0"/>
        <v>300</v>
      </c>
      <c r="J20" s="15">
        <f t="shared" si="1"/>
        <v>25</v>
      </c>
      <c r="K20" t="s">
        <v>93</v>
      </c>
    </row>
    <row r="21" spans="1:12" x14ac:dyDescent="0.2">
      <c r="A21" s="8" t="s">
        <v>10</v>
      </c>
      <c r="B21" s="14">
        <v>0</v>
      </c>
      <c r="E21" s="13" t="s">
        <v>57</v>
      </c>
      <c r="F21" s="15">
        <v>2000</v>
      </c>
      <c r="G21" s="13">
        <v>0</v>
      </c>
      <c r="H21" s="13">
        <v>70</v>
      </c>
      <c r="I21" s="15">
        <f t="shared" si="0"/>
        <v>28.571428571428573</v>
      </c>
      <c r="J21" s="15">
        <f t="shared" si="1"/>
        <v>2.3809523809523809</v>
      </c>
    </row>
    <row r="22" spans="1:12" x14ac:dyDescent="0.2">
      <c r="A22" s="8" t="s">
        <v>25</v>
      </c>
      <c r="B22" s="14">
        <v>0</v>
      </c>
      <c r="E22" s="13" t="s">
        <v>46</v>
      </c>
      <c r="F22" s="15">
        <v>2800</v>
      </c>
      <c r="G22" s="13">
        <v>0</v>
      </c>
      <c r="H22" s="13">
        <v>10</v>
      </c>
      <c r="I22" s="15">
        <f t="shared" si="0"/>
        <v>280</v>
      </c>
      <c r="J22" s="15">
        <f t="shared" si="1"/>
        <v>23.333333333333332</v>
      </c>
      <c r="K22" t="s">
        <v>94</v>
      </c>
    </row>
    <row r="23" spans="1:12" x14ac:dyDescent="0.2">
      <c r="A23" s="8" t="s">
        <v>26</v>
      </c>
      <c r="B23" s="14">
        <f>D11*D9</f>
        <v>75</v>
      </c>
      <c r="E23" s="13" t="s">
        <v>47</v>
      </c>
      <c r="F23" s="15">
        <f>SUM(F2:F22)</f>
        <v>81050</v>
      </c>
      <c r="G23" s="15">
        <f>SUMPRODUCT(F2:F22,G2:G22)</f>
        <v>8600</v>
      </c>
      <c r="H23" s="13"/>
      <c r="I23" s="15">
        <f>SUM(I2:I22)</f>
        <v>4395.2380952380954</v>
      </c>
      <c r="J23" s="15">
        <f>SUM(J2:J22)</f>
        <v>366.26984126984127</v>
      </c>
    </row>
    <row r="24" spans="1:12" x14ac:dyDescent="0.2">
      <c r="A24" s="8" t="s">
        <v>30</v>
      </c>
      <c r="B24" s="14">
        <f>J23</f>
        <v>366.26984126984127</v>
      </c>
    </row>
    <row r="25" spans="1:12" x14ac:dyDescent="0.2">
      <c r="A25" s="8" t="s">
        <v>48</v>
      </c>
      <c r="B25" s="14">
        <f>D11*D10</f>
        <v>0</v>
      </c>
    </row>
    <row r="26" spans="1:12" x14ac:dyDescent="0.2">
      <c r="A26" s="8" t="s">
        <v>49</v>
      </c>
      <c r="B26" s="14">
        <f>D7</f>
        <v>955.9024675955842</v>
      </c>
    </row>
    <row r="27" spans="1:12" x14ac:dyDescent="0.2">
      <c r="A27" s="16" t="s">
        <v>73</v>
      </c>
      <c r="B27" s="17">
        <f>SUM(B12:B26)</f>
        <v>1706.1723088654253</v>
      </c>
    </row>
    <row r="31" spans="1:12" x14ac:dyDescent="0.2">
      <c r="L31" s="2"/>
    </row>
    <row r="32" spans="1:12" x14ac:dyDescent="0.2">
      <c r="E32" s="4"/>
      <c r="L32" s="1"/>
    </row>
    <row r="33" spans="1:12" x14ac:dyDescent="0.2">
      <c r="E33" s="4"/>
    </row>
    <row r="34" spans="1:12" x14ac:dyDescent="0.2">
      <c r="E34" s="4"/>
    </row>
    <row r="35" spans="1:12" x14ac:dyDescent="0.2">
      <c r="E35" s="4"/>
    </row>
    <row r="36" spans="1:12" x14ac:dyDescent="0.2">
      <c r="E36" s="4"/>
      <c r="L36" s="3"/>
    </row>
    <row r="37" spans="1:12" x14ac:dyDescent="0.2">
      <c r="A37" t="s">
        <v>52</v>
      </c>
      <c r="B37" t="s">
        <v>53</v>
      </c>
      <c r="E37" s="4"/>
      <c r="L37" s="3"/>
    </row>
    <row r="38" spans="1:12" x14ac:dyDescent="0.2">
      <c r="E38" s="4"/>
      <c r="L38" s="4"/>
    </row>
    <row r="39" spans="1:12" x14ac:dyDescent="0.2">
      <c r="D39" s="4"/>
      <c r="E39" s="4"/>
    </row>
    <row r="40" spans="1:12" x14ac:dyDescent="0.2">
      <c r="E40" s="4"/>
    </row>
    <row r="41" spans="1:12" x14ac:dyDescent="0.2">
      <c r="E41" s="4"/>
    </row>
    <row r="42" spans="1:12" x14ac:dyDescent="0.2">
      <c r="E42" s="4"/>
    </row>
    <row r="43" spans="1:12" x14ac:dyDescent="0.2">
      <c r="E43" s="4"/>
    </row>
    <row r="44" spans="1:12" x14ac:dyDescent="0.2">
      <c r="E44" s="4"/>
    </row>
    <row r="45" spans="1:12" x14ac:dyDescent="0.2">
      <c r="E45" s="4"/>
    </row>
    <row r="46" spans="1:12" x14ac:dyDescent="0.2">
      <c r="E46" s="4"/>
    </row>
    <row r="47" spans="1:12" x14ac:dyDescent="0.2">
      <c r="E47" s="4"/>
    </row>
    <row r="48" spans="1:12" x14ac:dyDescent="0.2">
      <c r="E48" s="4"/>
    </row>
    <row r="49" spans="4:5" x14ac:dyDescent="0.2">
      <c r="E49" s="4"/>
    </row>
    <row r="50" spans="4:5" x14ac:dyDescent="0.2">
      <c r="E50" s="4"/>
    </row>
    <row r="51" spans="4:5" x14ac:dyDescent="0.2">
      <c r="E51" s="4"/>
    </row>
    <row r="52" spans="4:5" x14ac:dyDescent="0.2">
      <c r="E52" s="4"/>
    </row>
    <row r="53" spans="4:5" x14ac:dyDescent="0.2">
      <c r="E53" s="4"/>
    </row>
    <row r="55" spans="4:5" x14ac:dyDescent="0.2">
      <c r="D55" s="4"/>
    </row>
  </sheetData>
  <hyperlinks>
    <hyperlink ref="K11" r:id="rId1" display="https://www.angi.com/articles/how-much-does-it-cost-install-countertops.htm" xr:uid="{21E0EEAC-6660-A048-9BFB-793C4742E5A9}"/>
    <hyperlink ref="K12" r:id="rId2" xr:uid="{12AB180B-6343-5443-81BD-CC5F4286B7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9F31-AFE4-B14E-9C68-D6F777A2B684}">
  <dimension ref="A1"/>
  <sheetViews>
    <sheetView workbookViewId="0"/>
  </sheetViews>
  <sheetFormatPr baseColWidth="10" defaultRowHeight="16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3A5-6270-4340-9D1A-B09CBCC0E076}">
  <dimension ref="A1"/>
  <sheetViews>
    <sheetView workbookViewId="0"/>
  </sheetViews>
  <sheetFormatPr baseColWidth="10" defaultRowHeight="16" x14ac:dyDescent="0.2"/>
  <sheetData>
    <row r="1" spans="1:1" x14ac:dyDescent="0.2">
      <c r="A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C496-196B-A74D-BBCF-E55133C2D859}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Buying_first_home</vt:lpstr>
      <vt:lpstr>Buying_first_home_2</vt:lpstr>
      <vt:lpstr>Sheet4</vt:lpstr>
      <vt:lpstr>Total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Kyunghwan</dc:creator>
  <cp:lastModifiedBy>Kim, Kyunghwan</cp:lastModifiedBy>
  <dcterms:created xsi:type="dcterms:W3CDTF">2023-06-24T22:58:06Z</dcterms:created>
  <dcterms:modified xsi:type="dcterms:W3CDTF">2023-06-28T05:13:33Z</dcterms:modified>
</cp:coreProperties>
</file>