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3040" windowHeight="9192" firstSheet="10" activeTab="21"/>
  </bookViews>
  <sheets>
    <sheet name="Tháng 1" sheetId="1" r:id="rId1"/>
    <sheet name="Tháng 2" sheetId="2" r:id="rId2"/>
    <sheet name="Tháng 3" sheetId="3" r:id="rId3"/>
    <sheet name="Tháng 4" sheetId="4" r:id="rId4"/>
    <sheet name="Tháng 5" sheetId="5" r:id="rId5"/>
    <sheet name="Tháng 6" sheetId="6" r:id="rId6"/>
    <sheet name="Tháng 7" sheetId="7" r:id="rId7"/>
    <sheet name="Tháng 8" sheetId="8" r:id="rId8"/>
    <sheet name="Tháng 9" sheetId="9" r:id="rId9"/>
    <sheet name="Tháng 10" sheetId="10" r:id="rId10"/>
    <sheet name="Tháng 11" sheetId="11" r:id="rId11"/>
    <sheet name="Tháng 12" sheetId="12" r:id="rId12"/>
    <sheet name="20192" sheetId="13" r:id="rId13"/>
    <sheet name="20193" sheetId="14" r:id="rId14"/>
    <sheet name="20195" sheetId="15" r:id="rId15"/>
    <sheet name="20196" sheetId="16" r:id="rId16"/>
    <sheet name="20197" sheetId="17" r:id="rId17"/>
    <sheet name="20198" sheetId="18" r:id="rId18"/>
    <sheet name="20199" sheetId="19" r:id="rId19"/>
    <sheet name="201910" sheetId="20" r:id="rId20"/>
    <sheet name="201911" sheetId="21" r:id="rId21"/>
    <sheet name="201912" sheetId="22" r:id="rId2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" i="22" l="1"/>
  <c r="C9" i="22"/>
  <c r="C21" i="22"/>
  <c r="I8" i="22" l="1"/>
  <c r="C12" i="22" l="1"/>
  <c r="K15" i="22" l="1"/>
  <c r="E15" i="22"/>
  <c r="K14" i="22"/>
  <c r="E14" i="22"/>
  <c r="K13" i="22"/>
  <c r="K12" i="22"/>
  <c r="E12" i="22"/>
  <c r="K11" i="22"/>
  <c r="E11" i="22"/>
  <c r="K10" i="22"/>
  <c r="C10" i="22"/>
  <c r="E10" i="22" s="1"/>
  <c r="N9" i="22"/>
  <c r="K9" i="22"/>
  <c r="E9" i="22"/>
  <c r="N8" i="22"/>
  <c r="K8" i="22"/>
  <c r="E8" i="22"/>
  <c r="K7" i="22"/>
  <c r="C7" i="22"/>
  <c r="E7" i="22" s="1"/>
  <c r="K6" i="22"/>
  <c r="C6" i="22"/>
  <c r="E6" i="22" s="1"/>
  <c r="K5" i="22"/>
  <c r="E5" i="22"/>
  <c r="K16" i="22" l="1"/>
  <c r="N11" i="22"/>
  <c r="C13" i="22"/>
  <c r="E13" i="22" s="1"/>
  <c r="E16" i="22" s="1"/>
  <c r="C13" i="21"/>
  <c r="C10" i="21"/>
  <c r="I9" i="21"/>
  <c r="C16" i="21"/>
  <c r="C22" i="21"/>
  <c r="E10" i="21" l="1"/>
  <c r="K16" i="21"/>
  <c r="E16" i="21"/>
  <c r="K15" i="21"/>
  <c r="E15" i="21"/>
  <c r="K14" i="21"/>
  <c r="K13" i="21"/>
  <c r="E13" i="21"/>
  <c r="K12" i="21"/>
  <c r="E12" i="21"/>
  <c r="K11" i="21"/>
  <c r="C11" i="21"/>
  <c r="E11" i="21" s="1"/>
  <c r="N10" i="21"/>
  <c r="K10" i="21"/>
  <c r="N9" i="21"/>
  <c r="K9" i="21"/>
  <c r="E9" i="21"/>
  <c r="K8" i="21"/>
  <c r="C8" i="21"/>
  <c r="E8" i="21" s="1"/>
  <c r="K7" i="21"/>
  <c r="C7" i="21"/>
  <c r="E7" i="21" s="1"/>
  <c r="K6" i="21"/>
  <c r="E6" i="21"/>
  <c r="K17" i="21" l="1"/>
  <c r="N12" i="21"/>
  <c r="C21" i="20"/>
  <c r="C12" i="20"/>
  <c r="C14" i="21" l="1"/>
  <c r="E14" i="21" s="1"/>
  <c r="C9" i="20"/>
  <c r="E17" i="21" l="1"/>
  <c r="C23" i="21"/>
  <c r="I8" i="20"/>
  <c r="C10" i="20" l="1"/>
  <c r="C11" i="20"/>
  <c r="C9" i="19" l="1"/>
  <c r="C11" i="19"/>
  <c r="C8" i="19" l="1"/>
  <c r="K15" i="20" l="1"/>
  <c r="C15" i="20"/>
  <c r="E15" i="20" s="1"/>
  <c r="K14" i="20"/>
  <c r="E14" i="20"/>
  <c r="K13" i="20"/>
  <c r="K12" i="20"/>
  <c r="E12" i="20"/>
  <c r="K11" i="20"/>
  <c r="E11" i="20"/>
  <c r="K10" i="20"/>
  <c r="E10" i="20"/>
  <c r="N9" i="20"/>
  <c r="K9" i="20"/>
  <c r="E9" i="20"/>
  <c r="N8" i="20"/>
  <c r="K8" i="20"/>
  <c r="E8" i="20"/>
  <c r="K7" i="20"/>
  <c r="C7" i="20"/>
  <c r="E7" i="20" s="1"/>
  <c r="K6" i="20"/>
  <c r="C6" i="20"/>
  <c r="E6" i="20" s="1"/>
  <c r="K5" i="20"/>
  <c r="E5" i="20"/>
  <c r="C10" i="19"/>
  <c r="N11" i="20" l="1"/>
  <c r="K16" i="20"/>
  <c r="C13" i="20" s="1"/>
  <c r="E13" i="20" s="1"/>
  <c r="E16" i="20" s="1"/>
  <c r="E7" i="19"/>
  <c r="E8" i="19"/>
  <c r="E9" i="19"/>
  <c r="E10" i="19"/>
  <c r="E11" i="19"/>
  <c r="E13" i="19"/>
  <c r="K4" i="19"/>
  <c r="K5" i="19"/>
  <c r="K6" i="19"/>
  <c r="K7" i="19"/>
  <c r="K8" i="19"/>
  <c r="K9" i="19"/>
  <c r="K10" i="19"/>
  <c r="K11" i="19"/>
  <c r="K12" i="19"/>
  <c r="K13" i="19"/>
  <c r="C22" i="20" l="1"/>
  <c r="K14" i="19"/>
  <c r="K15" i="19" s="1"/>
  <c r="C12" i="19" s="1"/>
  <c r="E12" i="19" s="1"/>
  <c r="C14" i="19"/>
  <c r="E14" i="19" s="1"/>
  <c r="N8" i="19"/>
  <c r="N7" i="19"/>
  <c r="C6" i="19"/>
  <c r="E6" i="19" s="1"/>
  <c r="C5" i="19"/>
  <c r="E5" i="19" s="1"/>
  <c r="E4" i="19"/>
  <c r="C11" i="18"/>
  <c r="D20" i="18"/>
  <c r="N10" i="19" l="1"/>
  <c r="E15" i="19"/>
  <c r="C13" i="18"/>
  <c r="C10" i="18" l="1"/>
  <c r="I10" i="18"/>
  <c r="N10" i="18" l="1"/>
  <c r="N9" i="18"/>
  <c r="N12" i="18" l="1"/>
  <c r="C8" i="18"/>
  <c r="K16" i="18"/>
  <c r="C16" i="18"/>
  <c r="E16" i="18" s="1"/>
  <c r="K15" i="18"/>
  <c r="E15" i="18"/>
  <c r="K14" i="18"/>
  <c r="K13" i="18"/>
  <c r="E13" i="18"/>
  <c r="K12" i="18"/>
  <c r="E12" i="18"/>
  <c r="K11" i="18"/>
  <c r="E11" i="18"/>
  <c r="K10" i="18"/>
  <c r="E10" i="18"/>
  <c r="K9" i="18"/>
  <c r="E9" i="18"/>
  <c r="K8" i="18"/>
  <c r="E8" i="18"/>
  <c r="K7" i="18"/>
  <c r="C7" i="18"/>
  <c r="E7" i="18" s="1"/>
  <c r="K6" i="18"/>
  <c r="E6" i="18"/>
  <c r="K17" i="18" l="1"/>
  <c r="O31" i="17"/>
  <c r="O30" i="17"/>
  <c r="O33" i="17" s="1"/>
  <c r="C14" i="18" l="1"/>
  <c r="E14" i="18" s="1"/>
  <c r="E17" i="18" s="1"/>
  <c r="E13" i="17" l="1"/>
  <c r="E10" i="17"/>
  <c r="G9" i="17"/>
  <c r="G10" i="17"/>
  <c r="G12" i="17"/>
  <c r="G13" i="17"/>
  <c r="G15" i="17"/>
  <c r="E16" i="17"/>
  <c r="G16" i="17" s="1"/>
  <c r="E11" i="17"/>
  <c r="G11" i="17" s="1"/>
  <c r="P7" i="17" l="1"/>
  <c r="P6" i="17"/>
  <c r="P9" i="17" s="1"/>
  <c r="M16" i="17" l="1"/>
  <c r="M15" i="17"/>
  <c r="M14" i="17"/>
  <c r="M13" i="17"/>
  <c r="M12" i="17"/>
  <c r="M11" i="17"/>
  <c r="M10" i="17"/>
  <c r="M9" i="17"/>
  <c r="M8" i="17"/>
  <c r="E8" i="17"/>
  <c r="G8" i="17" s="1"/>
  <c r="M7" i="17"/>
  <c r="E7" i="17"/>
  <c r="G7" i="17" s="1"/>
  <c r="M6" i="17"/>
  <c r="G6" i="17"/>
  <c r="Q11" i="16"/>
  <c r="F12" i="16"/>
  <c r="H12" i="16" s="1"/>
  <c r="F10" i="16"/>
  <c r="H10" i="16" s="1"/>
  <c r="N18" i="16"/>
  <c r="H18" i="16"/>
  <c r="N17" i="16"/>
  <c r="H17" i="16"/>
  <c r="N16" i="16"/>
  <c r="N15" i="16"/>
  <c r="F15" i="16"/>
  <c r="H15" i="16" s="1"/>
  <c r="N14" i="16"/>
  <c r="H14" i="16"/>
  <c r="N13" i="16"/>
  <c r="H13" i="16"/>
  <c r="N12" i="16"/>
  <c r="N11" i="16"/>
  <c r="H11" i="16"/>
  <c r="N10" i="16"/>
  <c r="N9" i="16"/>
  <c r="F9" i="16"/>
  <c r="H9" i="16" s="1"/>
  <c r="N8" i="16"/>
  <c r="N19" i="16" s="1"/>
  <c r="F16" i="16" s="1"/>
  <c r="H16" i="16" s="1"/>
  <c r="H8" i="16"/>
  <c r="I3" i="16" s="1"/>
  <c r="M17" i="17" l="1"/>
  <c r="H19" i="16"/>
  <c r="F7" i="15"/>
  <c r="F10" i="15"/>
  <c r="E14" i="17" l="1"/>
  <c r="S18" i="15"/>
  <c r="G14" i="17" l="1"/>
  <c r="G17" i="17" s="1"/>
  <c r="N16" i="15"/>
  <c r="H16" i="15"/>
  <c r="N15" i="15"/>
  <c r="H15" i="15"/>
  <c r="N14" i="15"/>
  <c r="N13" i="15"/>
  <c r="F13" i="15"/>
  <c r="H13" i="15" s="1"/>
  <c r="N12" i="15"/>
  <c r="H12" i="15"/>
  <c r="N11" i="15"/>
  <c r="H11" i="15"/>
  <c r="N10" i="15"/>
  <c r="H10" i="15"/>
  <c r="N9" i="15"/>
  <c r="H9" i="15"/>
  <c r="N8" i="15"/>
  <c r="H8" i="15"/>
  <c r="N7" i="15"/>
  <c r="H7" i="15"/>
  <c r="N6" i="15"/>
  <c r="H6" i="15"/>
  <c r="N17" i="15" l="1"/>
  <c r="F14" i="15" s="1"/>
  <c r="H14" i="15" s="1"/>
  <c r="H17" i="15" s="1"/>
  <c r="E14" i="14"/>
  <c r="K10" i="14"/>
  <c r="E11" i="14"/>
  <c r="G12" i="14" l="1"/>
  <c r="G9" i="14"/>
  <c r="G10" i="14"/>
  <c r="G11" i="14"/>
  <c r="G13" i="14"/>
  <c r="G14" i="14"/>
  <c r="G16" i="14"/>
  <c r="G17" i="14"/>
  <c r="E8" i="14" l="1"/>
  <c r="G8" i="14" s="1"/>
  <c r="Q18" i="13" l="1"/>
  <c r="M17" i="14" l="1"/>
  <c r="M16" i="14"/>
  <c r="M15" i="14"/>
  <c r="M14" i="14"/>
  <c r="M13" i="14"/>
  <c r="M12" i="14"/>
  <c r="M11" i="14"/>
  <c r="M10" i="14"/>
  <c r="M9" i="14"/>
  <c r="M8" i="14"/>
  <c r="M7" i="14"/>
  <c r="G7" i="14"/>
  <c r="M18" i="14" l="1"/>
  <c r="E15" i="14" s="1"/>
  <c r="G15" i="14" s="1"/>
  <c r="G18" i="14" s="1"/>
  <c r="D13" i="13"/>
  <c r="J9" i="13" l="1"/>
  <c r="F8" i="13" l="1"/>
  <c r="F9" i="13"/>
  <c r="F11" i="13"/>
  <c r="F12" i="13"/>
  <c r="F13" i="13"/>
  <c r="F15" i="13"/>
  <c r="F16" i="13"/>
  <c r="D10" i="13" l="1"/>
  <c r="F10" i="13" s="1"/>
  <c r="D7" i="13"/>
  <c r="F7" i="13" s="1"/>
  <c r="L16" i="13"/>
  <c r="L15" i="13"/>
  <c r="L14" i="13"/>
  <c r="L13" i="13"/>
  <c r="L12" i="13"/>
  <c r="L11" i="13"/>
  <c r="L10" i="13"/>
  <c r="L9" i="13"/>
  <c r="L8" i="13"/>
  <c r="L7" i="13"/>
  <c r="L6" i="13"/>
  <c r="F6" i="13"/>
  <c r="L17" i="13" l="1"/>
  <c r="D14" i="13" s="1"/>
  <c r="K13" i="12"/>
  <c r="E13" i="12"/>
  <c r="K12" i="12"/>
  <c r="K11" i="12"/>
  <c r="K10" i="12"/>
  <c r="E10" i="12"/>
  <c r="K9" i="12"/>
  <c r="E9" i="12"/>
  <c r="K8" i="12"/>
  <c r="E8" i="12"/>
  <c r="K7" i="12"/>
  <c r="C7" i="12"/>
  <c r="E7" i="12" s="1"/>
  <c r="K6" i="12"/>
  <c r="E6" i="12"/>
  <c r="K5" i="12"/>
  <c r="E5" i="12"/>
  <c r="K4" i="12"/>
  <c r="C4" i="12"/>
  <c r="E4" i="12" s="1"/>
  <c r="K3" i="12"/>
  <c r="E3" i="12"/>
  <c r="K5" i="11"/>
  <c r="K6" i="11"/>
  <c r="K7" i="11"/>
  <c r="K8" i="11"/>
  <c r="K9" i="11"/>
  <c r="K10" i="11"/>
  <c r="K11" i="11"/>
  <c r="K12" i="11"/>
  <c r="K13" i="11"/>
  <c r="C8" i="11"/>
  <c r="F14" i="13" l="1"/>
  <c r="F17" i="13" s="1"/>
  <c r="K14" i="12"/>
  <c r="C11" i="12" s="1"/>
  <c r="E11" i="12" s="1"/>
  <c r="E14" i="12" s="1"/>
  <c r="K4" i="11"/>
  <c r="K14" i="11"/>
  <c r="E14" i="11"/>
  <c r="E11" i="11"/>
  <c r="E10" i="11"/>
  <c r="E9" i="11"/>
  <c r="E8" i="11"/>
  <c r="E7" i="11"/>
  <c r="E6" i="11"/>
  <c r="C5" i="11"/>
  <c r="E5" i="11" s="1"/>
  <c r="E4" i="11"/>
  <c r="K14" i="10"/>
  <c r="E14" i="10"/>
  <c r="E11" i="10"/>
  <c r="E10" i="10"/>
  <c r="E9" i="10"/>
  <c r="E8" i="10"/>
  <c r="E7" i="10"/>
  <c r="E6" i="10"/>
  <c r="C5" i="10"/>
  <c r="E5" i="10" s="1"/>
  <c r="K4" i="10"/>
  <c r="K15" i="10" s="1"/>
  <c r="C12" i="10" s="1"/>
  <c r="E4" i="10"/>
  <c r="K15" i="11" l="1"/>
  <c r="C12" i="11" s="1"/>
  <c r="E12" i="11" s="1"/>
  <c r="E15" i="11" s="1"/>
  <c r="E12" i="10"/>
  <c r="E15" i="10"/>
  <c r="K5" i="9"/>
  <c r="K15" i="9" l="1"/>
  <c r="K16" i="9" s="1"/>
  <c r="E15" i="9"/>
  <c r="E12" i="9"/>
  <c r="E11" i="9"/>
  <c r="E10" i="9"/>
  <c r="E9" i="9"/>
  <c r="E8" i="9"/>
  <c r="E7" i="9"/>
  <c r="C6" i="9"/>
  <c r="E6" i="9" s="1"/>
  <c r="E5" i="9"/>
  <c r="C13" i="9" l="1"/>
  <c r="E13" i="9" s="1"/>
  <c r="E16" i="9" s="1"/>
  <c r="E4" i="8"/>
  <c r="C5" i="8" l="1"/>
  <c r="E5" i="8" s="1"/>
  <c r="C6" i="3"/>
  <c r="K14" i="8"/>
  <c r="K15" i="8" s="1"/>
  <c r="C12" i="8" s="1"/>
  <c r="E12" i="8" s="1"/>
  <c r="E14" i="8"/>
  <c r="E11" i="8"/>
  <c r="E10" i="8"/>
  <c r="E9" i="8"/>
  <c r="E8" i="8"/>
  <c r="E7" i="8"/>
  <c r="E6" i="8"/>
  <c r="K14" i="7"/>
  <c r="E14" i="7"/>
  <c r="E11" i="7"/>
  <c r="E10" i="7"/>
  <c r="E9" i="7"/>
  <c r="E8" i="7"/>
  <c r="E7" i="7"/>
  <c r="E6" i="7"/>
  <c r="C5" i="7"/>
  <c r="E5" i="7" s="1"/>
  <c r="K15" i="7"/>
  <c r="C12" i="7" s="1"/>
  <c r="E12" i="7" s="1"/>
  <c r="E4" i="7"/>
  <c r="E15" i="8" l="1"/>
  <c r="E15" i="7"/>
  <c r="C5" i="6"/>
  <c r="E5" i="6" s="1"/>
  <c r="E6" i="6"/>
  <c r="E7" i="6"/>
  <c r="E8" i="6"/>
  <c r="E9" i="6"/>
  <c r="E10" i="6"/>
  <c r="E11" i="6"/>
  <c r="E13" i="6"/>
  <c r="E14" i="6"/>
  <c r="K5" i="6" l="1"/>
  <c r="K6" i="6"/>
  <c r="K7" i="6"/>
  <c r="K8" i="6"/>
  <c r="K9" i="6"/>
  <c r="K10" i="6"/>
  <c r="K11" i="6"/>
  <c r="K12" i="6"/>
  <c r="K13" i="6"/>
  <c r="K14" i="6"/>
  <c r="K4" i="6"/>
  <c r="K15" i="6" l="1"/>
  <c r="C12" i="6" s="1"/>
  <c r="E12" i="6" s="1"/>
  <c r="E4" i="6"/>
  <c r="E15" i="6" s="1"/>
  <c r="C12" i="5" l="1"/>
  <c r="C21" i="5"/>
  <c r="C12" i="4" l="1"/>
  <c r="J28" i="4"/>
  <c r="C11" i="5" l="1"/>
  <c r="C5" i="5" l="1"/>
  <c r="E14" i="5"/>
  <c r="E13" i="5"/>
  <c r="E12" i="5"/>
  <c r="E11" i="5"/>
  <c r="E10" i="5"/>
  <c r="E9" i="5"/>
  <c r="E8" i="5"/>
  <c r="E7" i="5"/>
  <c r="E6" i="5"/>
  <c r="E5" i="5"/>
  <c r="E4" i="5"/>
  <c r="E15" i="5" l="1"/>
  <c r="K28" i="4"/>
  <c r="C23" i="4" l="1"/>
  <c r="E9" i="4" l="1"/>
  <c r="E16" i="4"/>
  <c r="C6" i="4" l="1"/>
  <c r="E5" i="4"/>
  <c r="C12" i="3" l="1"/>
  <c r="E15" i="4" l="1"/>
  <c r="E14" i="4"/>
  <c r="E13" i="4"/>
  <c r="E12" i="4"/>
  <c r="E11" i="4"/>
  <c r="E10" i="4"/>
  <c r="E8" i="4"/>
  <c r="E7" i="4"/>
  <c r="E6" i="4"/>
  <c r="C26" i="3"/>
  <c r="E17" i="4" l="1"/>
  <c r="E15" i="3"/>
  <c r="E14" i="3" l="1"/>
  <c r="E9" i="3" l="1"/>
  <c r="E17" i="3"/>
  <c r="E13" i="3"/>
  <c r="E12" i="3"/>
  <c r="E11" i="3"/>
  <c r="E10" i="3"/>
  <c r="E8" i="3"/>
  <c r="E7" i="3"/>
  <c r="E6" i="3"/>
  <c r="E5" i="3"/>
  <c r="E20" i="3" l="1"/>
  <c r="E16" i="2"/>
  <c r="E6" i="2"/>
  <c r="E7" i="2"/>
  <c r="E8" i="2"/>
  <c r="E9" i="2"/>
  <c r="E10" i="2"/>
  <c r="E11" i="2"/>
  <c r="E12" i="2"/>
  <c r="E13" i="2"/>
  <c r="E14" i="2"/>
  <c r="E15" i="2"/>
  <c r="E17" i="2"/>
  <c r="E18" i="2"/>
  <c r="E19" i="2"/>
  <c r="E5" i="2"/>
  <c r="E20" i="2" l="1"/>
  <c r="I7" i="1"/>
  <c r="E5" i="1"/>
  <c r="E6" i="1"/>
  <c r="E7" i="1"/>
  <c r="E8" i="1"/>
  <c r="E9" i="1"/>
  <c r="E10" i="1"/>
  <c r="E11" i="1"/>
  <c r="E12" i="1"/>
  <c r="E13" i="1"/>
  <c r="E4" i="1"/>
  <c r="E14" i="1" s="1"/>
</calcChain>
</file>

<file path=xl/sharedStrings.xml><?xml version="1.0" encoding="utf-8"?>
<sst xmlns="http://schemas.openxmlformats.org/spreadsheetml/2006/main" count="831" uniqueCount="173">
  <si>
    <t>STT</t>
  </si>
  <si>
    <t>Chi để</t>
  </si>
  <si>
    <t>Số tiền</t>
  </si>
  <si>
    <t>Số lần</t>
  </si>
  <si>
    <t>Tổng</t>
  </si>
  <si>
    <t>Tiền trọ</t>
  </si>
  <si>
    <t>Điện + nước +mạng + rác</t>
  </si>
  <si>
    <t xml:space="preserve">Thẻ điện thoại </t>
  </si>
  <si>
    <t>Gửi xe đạp</t>
  </si>
  <si>
    <t>Lương :</t>
  </si>
  <si>
    <t xml:space="preserve">Thuê mũ quân sự </t>
  </si>
  <si>
    <t>Quỹ phòng + Tiền ăn</t>
  </si>
  <si>
    <t>Sửa xe</t>
  </si>
  <si>
    <t>Ăn vặt</t>
  </si>
  <si>
    <t>Phát sinh</t>
  </si>
  <si>
    <t>Tiền về quê</t>
  </si>
  <si>
    <t>Tổng số đã tiêu:</t>
  </si>
  <si>
    <t>Đơn vị: Nghìn VNĐ</t>
  </si>
  <si>
    <t>Ngày dạy</t>
  </si>
  <si>
    <t>Toán 8</t>
  </si>
  <si>
    <t>Toán 9</t>
  </si>
  <si>
    <t>Tiền nhà trọ</t>
  </si>
  <si>
    <t>nước + mạng + rác</t>
  </si>
  <si>
    <t>Xe về quê</t>
  </si>
  <si>
    <t>Thẻ điện thoại</t>
  </si>
  <si>
    <t>Tiền quỹ phòng</t>
  </si>
  <si>
    <t>Tiền mua quần áo Dương</t>
  </si>
  <si>
    <t xml:space="preserve">Điện </t>
  </si>
  <si>
    <t>Nem chua</t>
  </si>
  <si>
    <t xml:space="preserve">Mua sách </t>
  </si>
  <si>
    <t>Thước kẻ</t>
  </si>
  <si>
    <t>Tổng đã chi trong tháng</t>
  </si>
  <si>
    <t>Lương tháng 2:</t>
  </si>
  <si>
    <t>27/02/2018</t>
  </si>
  <si>
    <t>x</t>
  </si>
  <si>
    <t>13/3/2018</t>
  </si>
  <si>
    <t>Mua áo sơ mi</t>
  </si>
  <si>
    <t>15/3/2018</t>
  </si>
  <si>
    <t>Thi TOEIC</t>
  </si>
  <si>
    <t>16/3/2018</t>
  </si>
  <si>
    <t>Mua quà Nam</t>
  </si>
  <si>
    <t>19/3/2018</t>
  </si>
  <si>
    <t>Phát sinh 2</t>
  </si>
  <si>
    <t>20/3/2018</t>
  </si>
  <si>
    <t>Quỹ lớp</t>
  </si>
  <si>
    <t>21/3/2018</t>
  </si>
  <si>
    <t>23/3/2018</t>
  </si>
  <si>
    <t>27/03/2018</t>
  </si>
  <si>
    <t>28/03/2018</t>
  </si>
  <si>
    <t xml:space="preserve">Công việc </t>
  </si>
  <si>
    <t>Xác suất thống kê</t>
  </si>
  <si>
    <t>Hệ điều hành</t>
  </si>
  <si>
    <t>Marketing</t>
  </si>
  <si>
    <t>Quản trị DN</t>
  </si>
  <si>
    <t>Quản trị học ĐC</t>
  </si>
  <si>
    <t>Lương tháng 3:</t>
  </si>
  <si>
    <t>Buổi 8</t>
  </si>
  <si>
    <t>Buổi 1</t>
  </si>
  <si>
    <t>Buổi 9</t>
  </si>
  <si>
    <t>Buổi 2</t>
  </si>
  <si>
    <t>Buổi 10 (Hoá)</t>
  </si>
  <si>
    <t>Buổi 11 (Hoá)</t>
  </si>
  <si>
    <t>14/4/2018</t>
  </si>
  <si>
    <t>Buổi 12(Toán)</t>
  </si>
  <si>
    <t>17/4/2018</t>
  </si>
  <si>
    <t>Buổi 13(Toán)</t>
  </si>
  <si>
    <t>Quà sinh nhật c Toan</t>
  </si>
  <si>
    <t>19/4/2018</t>
  </si>
  <si>
    <t>Buổi 14(Lý)</t>
  </si>
  <si>
    <t>24/4/2018</t>
  </si>
  <si>
    <t>Buổi 15(Hoá)</t>
  </si>
  <si>
    <t>Mua quà Thanh</t>
  </si>
  <si>
    <t>26/4/2018</t>
  </si>
  <si>
    <t>Buổi 16(Hoá + Lý)</t>
  </si>
  <si>
    <t xml:space="preserve">Phúc khảo </t>
  </si>
  <si>
    <t>Thứ</t>
  </si>
  <si>
    <t>Ngày</t>
  </si>
  <si>
    <t>Trợ giảng</t>
  </si>
  <si>
    <t>Số ca</t>
  </si>
  <si>
    <t>Toán 6+7</t>
  </si>
  <si>
    <t>13/4/2018</t>
  </si>
  <si>
    <t>16/04/2018</t>
  </si>
  <si>
    <t>Toán 6</t>
  </si>
  <si>
    <t>Lương tháng 4:</t>
  </si>
  <si>
    <t>18/04/2018</t>
  </si>
  <si>
    <t>20/4/2018</t>
  </si>
  <si>
    <t>21/4/2018</t>
  </si>
  <si>
    <t>22/4/2018</t>
  </si>
  <si>
    <t>Toán 4+5+6</t>
  </si>
  <si>
    <t>23/4/2018</t>
  </si>
  <si>
    <t>Vay Nhung 100k ngày 1/5/2018</t>
  </si>
  <si>
    <t>Đã trả ngày 4/5/2018</t>
  </si>
  <si>
    <t>Trả góp điện thoại 2</t>
  </si>
  <si>
    <t xml:space="preserve">Ốp lưng </t>
  </si>
  <si>
    <t>Lương tháng 5:</t>
  </si>
  <si>
    <t>Ăn</t>
  </si>
  <si>
    <t>Tiền</t>
  </si>
  <si>
    <t xml:space="preserve">Lần  </t>
  </si>
  <si>
    <t>Quy đổi</t>
  </si>
  <si>
    <t>Buổi làm</t>
  </si>
  <si>
    <t>Trứng</t>
  </si>
  <si>
    <t>Xôi</t>
  </si>
  <si>
    <t>13/6/2018</t>
  </si>
  <si>
    <t>mì tôm + bí</t>
  </si>
  <si>
    <t>Phát sinh 1</t>
  </si>
  <si>
    <t xml:space="preserve">Tiền ăn </t>
  </si>
  <si>
    <t xml:space="preserve">Nhận lớp </t>
  </si>
  <si>
    <t>Buổi dạy</t>
  </si>
  <si>
    <t>Lương</t>
  </si>
  <si>
    <t>twister</t>
  </si>
  <si>
    <t>Minh</t>
  </si>
  <si>
    <t>Huy</t>
  </si>
  <si>
    <t xml:space="preserve">Linh </t>
  </si>
  <si>
    <t>Nam</t>
  </si>
  <si>
    <t>Lớp</t>
  </si>
  <si>
    <t>Linh</t>
  </si>
  <si>
    <t xml:space="preserve">Minh </t>
  </si>
  <si>
    <t>Sữa đậu</t>
  </si>
  <si>
    <t>Ăn trưa</t>
  </si>
  <si>
    <t xml:space="preserve">Khác </t>
  </si>
  <si>
    <t>Ngọc</t>
  </si>
  <si>
    <t>Chè</t>
  </si>
  <si>
    <t>Bún</t>
  </si>
  <si>
    <t xml:space="preserve">Sang cô </t>
  </si>
  <si>
    <t xml:space="preserve">Quỹ lớp </t>
  </si>
  <si>
    <t xml:space="preserve">Bim bim </t>
  </si>
  <si>
    <t>Học devmaster</t>
  </si>
  <si>
    <t>Học phí</t>
  </si>
  <si>
    <t xml:space="preserve">Trong ví: </t>
  </si>
  <si>
    <t>Nợ Nhung</t>
  </si>
  <si>
    <t>Lương dạy</t>
  </si>
  <si>
    <t>Tổng</t>
  </si>
  <si>
    <t>Châu</t>
  </si>
  <si>
    <t xml:space="preserve">Gửi xe </t>
  </si>
  <si>
    <t>Co ca</t>
  </si>
  <si>
    <t>Học phí Tester</t>
  </si>
  <si>
    <t>Điểm</t>
  </si>
  <si>
    <t>Tiền xăng</t>
  </si>
  <si>
    <t>10(M) 9</t>
  </si>
  <si>
    <t>10 (M)</t>
  </si>
  <si>
    <t xml:space="preserve">xong </t>
  </si>
  <si>
    <t>Xúc xích</t>
  </si>
  <si>
    <t>Bánh AFC</t>
  </si>
  <si>
    <t xml:space="preserve">Trong ví còn </t>
  </si>
  <si>
    <t>Đã lấy</t>
  </si>
  <si>
    <t>TOEIC</t>
  </si>
  <si>
    <t>Bánh mì</t>
  </si>
  <si>
    <t>Trứng</t>
  </si>
  <si>
    <t xml:space="preserve">Ngày đổ xăng: </t>
  </si>
  <si>
    <t xml:space="preserve">Mẹ cho </t>
  </si>
  <si>
    <t xml:space="preserve">Ví còn </t>
  </si>
  <si>
    <t>Sữa CGHL</t>
  </si>
  <si>
    <t>đã lấy</t>
  </si>
  <si>
    <t>Kẹo</t>
  </si>
  <si>
    <t>Tiền mặt tiết kiệm</t>
  </si>
  <si>
    <t>Chi tiêu cá nhân</t>
  </si>
  <si>
    <t>Tháng 11</t>
  </si>
  <si>
    <t>Mua kính</t>
  </si>
  <si>
    <t>Ngày 6/11</t>
  </si>
  <si>
    <t>Mua dầu gội</t>
  </si>
  <si>
    <t>11k</t>
  </si>
  <si>
    <t>ngày 10-11-19</t>
  </si>
  <si>
    <t>Mua kem lót</t>
  </si>
  <si>
    <t>Mua kẻ mắt</t>
  </si>
  <si>
    <t xml:space="preserve">Ví để </t>
  </si>
  <si>
    <t>Ngày 4-11-19</t>
  </si>
  <si>
    <t>Đóng tiền chứng chỉ</t>
  </si>
  <si>
    <t>Tháng 12</t>
  </si>
  <si>
    <t xml:space="preserve">áo dạ </t>
  </si>
  <si>
    <t>Đã  lấy 700k</t>
  </si>
  <si>
    <t xml:space="preserve">đã lấy 900 </t>
  </si>
  <si>
    <t>đã lấy 1000</t>
  </si>
  <si>
    <t>Tháng này lấy tiền thì trừ đi 100k cho nhà Ngọc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</si>
</sst>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" xfId="0" applyBorder="1"/>
    <xf numFmtId="0" fontId="0" fillId="0" borderId="5" xfId="0" applyFill="1" applyBorder="1" applyAlignment="1">
      <alignment horizontal="center"/>
    </xf>
    <xf numFmtId="0" fontId="0" fillId="0" borderId="1" xfId="0" applyBorder="1" applyAlignment="1"/>
    <xf numFmtId="0" fontId="0" fillId="0" borderId="0" xfId="0" applyBorder="1"/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/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7"/>
  <sheetViews>
    <sheetView workbookViewId="0">
      <selection activeCell="I14" sqref="I14"/>
    </sheetView>
  </sheetViews>
  <sheetFormatPr defaultColWidth="9.109375" defaultRowHeight="14.4" x14ac:dyDescent="0.3"/>
  <cols>
    <col min="1" max="1" width="9.109375" style="1"/>
    <col min="2" max="2" width="53.6640625" style="1" customWidth="1"/>
    <col min="3" max="3" width="16.21875" style="1" customWidth="1"/>
    <col min="4" max="5" width="14.77734375" style="1" customWidth="1"/>
    <col min="6" max="16384" width="9.109375" style="1"/>
  </cols>
  <sheetData>
    <row r="3" spans="1:9" x14ac:dyDescent="0.3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6"/>
      <c r="G3" s="16"/>
      <c r="H3" s="14" t="s">
        <v>0</v>
      </c>
      <c r="I3" s="14" t="s">
        <v>2</v>
      </c>
    </row>
    <row r="4" spans="1:9" x14ac:dyDescent="0.3">
      <c r="A4" s="14">
        <v>1</v>
      </c>
      <c r="B4" s="14" t="s">
        <v>5</v>
      </c>
      <c r="C4" s="14">
        <v>650</v>
      </c>
      <c r="D4" s="14">
        <v>1</v>
      </c>
      <c r="E4" s="14">
        <f>C4*D4</f>
        <v>650</v>
      </c>
      <c r="F4" s="16"/>
      <c r="G4" s="16"/>
      <c r="H4" s="14">
        <v>1</v>
      </c>
      <c r="I4" s="14">
        <v>750</v>
      </c>
    </row>
    <row r="5" spans="1:9" x14ac:dyDescent="0.3">
      <c r="A5" s="14">
        <v>2</v>
      </c>
      <c r="B5" s="14" t="s">
        <v>6</v>
      </c>
      <c r="C5" s="14">
        <v>190</v>
      </c>
      <c r="D5" s="14">
        <v>1</v>
      </c>
      <c r="E5" s="14">
        <f t="shared" ref="E5:E13" si="0">C5*D5</f>
        <v>190</v>
      </c>
      <c r="F5" s="16"/>
      <c r="G5" s="16"/>
      <c r="H5" s="14">
        <v>2</v>
      </c>
      <c r="I5" s="14">
        <v>900</v>
      </c>
    </row>
    <row r="6" spans="1:9" x14ac:dyDescent="0.3">
      <c r="A6" s="14">
        <v>3</v>
      </c>
      <c r="B6" s="14" t="s">
        <v>7</v>
      </c>
      <c r="C6" s="14">
        <v>20</v>
      </c>
      <c r="D6" s="14">
        <v>2</v>
      </c>
      <c r="E6" s="14">
        <f t="shared" si="0"/>
        <v>40</v>
      </c>
      <c r="F6" s="16"/>
      <c r="G6" s="16"/>
      <c r="H6" s="14">
        <v>3</v>
      </c>
      <c r="I6" s="14">
        <v>1560</v>
      </c>
    </row>
    <row r="7" spans="1:9" x14ac:dyDescent="0.3">
      <c r="A7" s="14">
        <v>4</v>
      </c>
      <c r="B7" s="14" t="s">
        <v>8</v>
      </c>
      <c r="C7" s="14">
        <v>30</v>
      </c>
      <c r="D7" s="14">
        <v>1</v>
      </c>
      <c r="E7" s="14">
        <f t="shared" si="0"/>
        <v>30</v>
      </c>
      <c r="F7" s="16"/>
      <c r="G7" s="16"/>
      <c r="H7" s="14" t="s">
        <v>9</v>
      </c>
      <c r="I7" s="14">
        <f>SUM(I4:I6)</f>
        <v>3210</v>
      </c>
    </row>
    <row r="8" spans="1:9" x14ac:dyDescent="0.3">
      <c r="A8" s="14">
        <v>5</v>
      </c>
      <c r="B8" s="14" t="s">
        <v>10</v>
      </c>
      <c r="C8" s="14">
        <v>10</v>
      </c>
      <c r="D8" s="14">
        <v>1</v>
      </c>
      <c r="E8" s="14">
        <f t="shared" si="0"/>
        <v>10</v>
      </c>
      <c r="F8" s="16"/>
      <c r="G8" s="16"/>
      <c r="H8" s="16"/>
      <c r="I8" s="16"/>
    </row>
    <row r="9" spans="1:9" x14ac:dyDescent="0.3">
      <c r="A9" s="14">
        <v>6</v>
      </c>
      <c r="B9" s="14" t="s">
        <v>11</v>
      </c>
      <c r="C9" s="14">
        <v>900</v>
      </c>
      <c r="D9" s="14">
        <v>1</v>
      </c>
      <c r="E9" s="14">
        <f t="shared" si="0"/>
        <v>900</v>
      </c>
      <c r="F9" s="16"/>
      <c r="G9" s="16"/>
      <c r="H9" s="16"/>
      <c r="I9" s="16"/>
    </row>
    <row r="10" spans="1:9" x14ac:dyDescent="0.3">
      <c r="A10" s="14">
        <v>7</v>
      </c>
      <c r="B10" s="14" t="s">
        <v>12</v>
      </c>
      <c r="C10" s="14">
        <v>90</v>
      </c>
      <c r="D10" s="14">
        <v>1</v>
      </c>
      <c r="E10" s="14">
        <f t="shared" si="0"/>
        <v>90</v>
      </c>
      <c r="F10" s="16"/>
      <c r="G10" s="16"/>
      <c r="H10" s="16"/>
      <c r="I10" s="16"/>
    </row>
    <row r="11" spans="1:9" x14ac:dyDescent="0.3">
      <c r="A11" s="14">
        <v>8</v>
      </c>
      <c r="B11" s="14" t="s">
        <v>13</v>
      </c>
      <c r="C11" s="14">
        <v>15</v>
      </c>
      <c r="D11" s="14">
        <v>1</v>
      </c>
      <c r="E11" s="14">
        <f t="shared" si="0"/>
        <v>15</v>
      </c>
      <c r="F11" s="16"/>
      <c r="G11" s="16"/>
      <c r="H11" s="16"/>
      <c r="I11" s="16"/>
    </row>
    <row r="12" spans="1:9" x14ac:dyDescent="0.3">
      <c r="A12" s="14">
        <v>9</v>
      </c>
      <c r="B12" s="14" t="s">
        <v>14</v>
      </c>
      <c r="C12" s="14">
        <v>168</v>
      </c>
      <c r="D12" s="14">
        <v>1</v>
      </c>
      <c r="E12" s="14">
        <f t="shared" si="0"/>
        <v>168</v>
      </c>
      <c r="F12" s="16"/>
      <c r="G12" s="16"/>
      <c r="H12" s="16"/>
      <c r="I12" s="16"/>
    </row>
    <row r="13" spans="1:9" x14ac:dyDescent="0.3">
      <c r="A13" s="14">
        <v>10</v>
      </c>
      <c r="B13" s="14" t="s">
        <v>15</v>
      </c>
      <c r="C13" s="14">
        <v>100</v>
      </c>
      <c r="D13" s="14">
        <v>0</v>
      </c>
      <c r="E13" s="14">
        <f t="shared" si="0"/>
        <v>0</v>
      </c>
      <c r="F13" s="16"/>
      <c r="G13" s="16"/>
      <c r="H13" s="16"/>
      <c r="I13" s="16"/>
    </row>
    <row r="14" spans="1:9" x14ac:dyDescent="0.3">
      <c r="A14" s="17" t="s">
        <v>16</v>
      </c>
      <c r="B14" s="17"/>
      <c r="C14" s="17"/>
      <c r="D14" s="17"/>
      <c r="E14" s="14">
        <f>SUM(E4:E13)</f>
        <v>2093</v>
      </c>
      <c r="F14" s="16"/>
      <c r="G14" s="16"/>
      <c r="H14" s="16"/>
      <c r="I14" s="16"/>
    </row>
    <row r="17" spans="2:2" x14ac:dyDescent="0.3">
      <c r="B17" s="16" t="s">
        <v>17</v>
      </c>
    </row>
  </sheetData>
  <mergeCells count="1">
    <mergeCell ref="A14:D1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15"/>
  <sheetViews>
    <sheetView workbookViewId="0">
      <selection activeCell="G19" sqref="G19"/>
    </sheetView>
  </sheetViews>
  <sheetFormatPr defaultRowHeight="14.4" x14ac:dyDescent="0.3"/>
  <cols>
    <col min="1" max="1" width="5" customWidth="1"/>
    <col min="2" max="2" width="19.6640625" customWidth="1"/>
  </cols>
  <sheetData>
    <row r="3" spans="1:17" x14ac:dyDescent="0.3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G3" s="14" t="s">
        <v>0</v>
      </c>
      <c r="H3" s="14" t="s">
        <v>95</v>
      </c>
      <c r="I3" s="14" t="s">
        <v>96</v>
      </c>
      <c r="J3" s="14" t="s">
        <v>97</v>
      </c>
      <c r="K3" s="5" t="s">
        <v>98</v>
      </c>
      <c r="O3" s="5" t="s">
        <v>114</v>
      </c>
      <c r="P3" s="5" t="s">
        <v>108</v>
      </c>
    </row>
    <row r="4" spans="1:17" x14ac:dyDescent="0.3">
      <c r="A4" s="14">
        <v>1</v>
      </c>
      <c r="B4" s="14" t="s">
        <v>21</v>
      </c>
      <c r="C4" s="14">
        <v>650</v>
      </c>
      <c r="D4" s="14">
        <v>1</v>
      </c>
      <c r="E4" s="14">
        <f>D4*C4</f>
        <v>650</v>
      </c>
      <c r="G4" s="14">
        <v>1</v>
      </c>
      <c r="H4" s="14" t="s">
        <v>109</v>
      </c>
      <c r="I4" s="14">
        <v>7.8</v>
      </c>
      <c r="J4" s="14">
        <v>5</v>
      </c>
      <c r="K4" s="5">
        <f>J4*I4</f>
        <v>39</v>
      </c>
      <c r="O4" s="5" t="s">
        <v>115</v>
      </c>
      <c r="P4" s="5">
        <v>1200</v>
      </c>
      <c r="Q4">
        <v>1000</v>
      </c>
    </row>
    <row r="5" spans="1:17" x14ac:dyDescent="0.3">
      <c r="A5" s="14">
        <v>2</v>
      </c>
      <c r="B5" s="14" t="s">
        <v>22</v>
      </c>
      <c r="C5" s="14">
        <f>50+50+10</f>
        <v>110</v>
      </c>
      <c r="D5" s="14">
        <v>1</v>
      </c>
      <c r="E5" s="14">
        <f t="shared" ref="E5:E14" si="0">D5*C5</f>
        <v>110</v>
      </c>
      <c r="G5" s="14">
        <v>2</v>
      </c>
      <c r="H5" s="14"/>
      <c r="I5" s="14"/>
      <c r="J5" s="14"/>
      <c r="K5" s="5"/>
      <c r="O5" s="5" t="s">
        <v>116</v>
      </c>
      <c r="P5" s="5">
        <v>240</v>
      </c>
      <c r="Q5">
        <v>240</v>
      </c>
    </row>
    <row r="6" spans="1:17" x14ac:dyDescent="0.3">
      <c r="A6" s="14">
        <v>3</v>
      </c>
      <c r="B6" s="14" t="s">
        <v>23</v>
      </c>
      <c r="C6" s="14">
        <v>200</v>
      </c>
      <c r="D6" s="14">
        <v>1</v>
      </c>
      <c r="E6" s="14">
        <f t="shared" si="0"/>
        <v>200</v>
      </c>
      <c r="G6" s="14">
        <v>3</v>
      </c>
      <c r="H6" s="14"/>
      <c r="I6" s="14"/>
      <c r="J6" s="14"/>
      <c r="K6" s="5"/>
      <c r="O6" s="5" t="s">
        <v>111</v>
      </c>
      <c r="P6" s="5"/>
    </row>
    <row r="7" spans="1:17" x14ac:dyDescent="0.3">
      <c r="A7" s="14">
        <v>4</v>
      </c>
      <c r="B7" s="14" t="s">
        <v>24</v>
      </c>
      <c r="C7" s="14">
        <v>20</v>
      </c>
      <c r="D7" s="14">
        <v>2</v>
      </c>
      <c r="E7" s="14">
        <f t="shared" si="0"/>
        <v>40</v>
      </c>
      <c r="G7" s="14">
        <v>4</v>
      </c>
      <c r="H7" s="14"/>
      <c r="I7" s="14"/>
      <c r="J7" s="14"/>
      <c r="K7" s="5"/>
      <c r="O7" s="5"/>
      <c r="P7" s="5"/>
    </row>
    <row r="8" spans="1:17" x14ac:dyDescent="0.3">
      <c r="A8" s="14">
        <v>5</v>
      </c>
      <c r="B8" s="14" t="s">
        <v>25</v>
      </c>
      <c r="C8" s="14">
        <v>1000</v>
      </c>
      <c r="D8" s="14">
        <v>1</v>
      </c>
      <c r="E8" s="14">
        <f t="shared" si="0"/>
        <v>1000</v>
      </c>
      <c r="G8" s="14"/>
      <c r="H8" s="14"/>
      <c r="I8" s="14"/>
      <c r="J8" s="14"/>
      <c r="K8" s="5"/>
      <c r="O8" s="5"/>
      <c r="P8" s="5"/>
    </row>
    <row r="9" spans="1:17" x14ac:dyDescent="0.3">
      <c r="A9" s="14">
        <v>6</v>
      </c>
      <c r="B9" s="14" t="s">
        <v>8</v>
      </c>
      <c r="C9" s="14">
        <v>35</v>
      </c>
      <c r="D9" s="14">
        <v>1</v>
      </c>
      <c r="E9" s="14">
        <f t="shared" si="0"/>
        <v>35</v>
      </c>
      <c r="G9" s="14"/>
      <c r="H9" s="14"/>
      <c r="I9" s="14"/>
      <c r="J9" s="14"/>
      <c r="K9" s="5"/>
      <c r="O9" s="5"/>
      <c r="P9" s="5"/>
    </row>
    <row r="10" spans="1:17" x14ac:dyDescent="0.3">
      <c r="A10" s="14">
        <v>7</v>
      </c>
      <c r="B10" s="14" t="s">
        <v>27</v>
      </c>
      <c r="C10" s="14">
        <v>80</v>
      </c>
      <c r="D10" s="14">
        <v>2</v>
      </c>
      <c r="E10" s="14">
        <f t="shared" si="0"/>
        <v>160</v>
      </c>
      <c r="G10" s="14"/>
      <c r="H10" s="14"/>
      <c r="I10" s="14"/>
      <c r="J10" s="14"/>
      <c r="K10" s="5"/>
      <c r="O10" s="5"/>
      <c r="P10" s="5"/>
    </row>
    <row r="11" spans="1:17" x14ac:dyDescent="0.3">
      <c r="A11" s="14">
        <v>8</v>
      </c>
      <c r="B11" s="14" t="s">
        <v>104</v>
      </c>
      <c r="C11" s="14">
        <v>500</v>
      </c>
      <c r="D11" s="14">
        <v>1</v>
      </c>
      <c r="E11" s="14">
        <f t="shared" si="0"/>
        <v>500</v>
      </c>
      <c r="G11" s="14"/>
      <c r="H11" s="14"/>
      <c r="I11" s="14"/>
      <c r="J11" s="14"/>
      <c r="K11" s="5"/>
      <c r="O11" s="5"/>
      <c r="P11" s="5"/>
    </row>
    <row r="12" spans="1:17" x14ac:dyDescent="0.3">
      <c r="A12" s="14">
        <v>9</v>
      </c>
      <c r="B12" s="14" t="s">
        <v>105</v>
      </c>
      <c r="C12" s="14">
        <f>K15</f>
        <v>39</v>
      </c>
      <c r="D12" s="14">
        <v>1</v>
      </c>
      <c r="E12" s="14">
        <f>D12*C12</f>
        <v>39</v>
      </c>
      <c r="G12" s="14"/>
      <c r="H12" s="14"/>
      <c r="I12" s="14"/>
      <c r="J12" s="14"/>
      <c r="K12" s="5"/>
      <c r="O12" s="5"/>
      <c r="P12" s="5"/>
    </row>
    <row r="13" spans="1:17" x14ac:dyDescent="0.3">
      <c r="A13" s="14">
        <v>10</v>
      </c>
      <c r="B13" s="14"/>
      <c r="C13" s="14"/>
      <c r="D13" s="14"/>
      <c r="E13" s="14"/>
      <c r="G13" s="14"/>
      <c r="H13" s="14"/>
      <c r="I13" s="14"/>
      <c r="J13" s="14"/>
      <c r="K13" s="5"/>
      <c r="O13" s="5"/>
      <c r="P13" s="5"/>
    </row>
    <row r="14" spans="1:17" x14ac:dyDescent="0.3">
      <c r="A14" s="14">
        <v>11</v>
      </c>
      <c r="B14" s="14"/>
      <c r="C14" s="14"/>
      <c r="D14" s="14"/>
      <c r="E14" s="14">
        <f t="shared" si="0"/>
        <v>0</v>
      </c>
      <c r="G14" s="14"/>
      <c r="H14" s="14"/>
      <c r="I14" s="14"/>
      <c r="J14" s="14"/>
      <c r="K14" s="5">
        <f t="shared" ref="K14" si="1">I14*J14</f>
        <v>0</v>
      </c>
      <c r="O14" s="5"/>
      <c r="P14" s="5"/>
    </row>
    <row r="15" spans="1:17" x14ac:dyDescent="0.3">
      <c r="A15" s="17" t="s">
        <v>31</v>
      </c>
      <c r="B15" s="17"/>
      <c r="C15" s="17"/>
      <c r="D15" s="17"/>
      <c r="E15" s="14">
        <f>SUM(E4:E14)</f>
        <v>2734</v>
      </c>
      <c r="G15" s="18" t="s">
        <v>4</v>
      </c>
      <c r="H15" s="19"/>
      <c r="I15" s="20"/>
      <c r="J15" s="14"/>
      <c r="K15" s="5">
        <f>SUM(K4:K14)</f>
        <v>39</v>
      </c>
      <c r="O15" s="5"/>
      <c r="P15" s="5"/>
    </row>
  </sheetData>
  <mergeCells count="2">
    <mergeCell ref="A15:D15"/>
    <mergeCell ref="G15:I1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15"/>
  <sheetViews>
    <sheetView workbookViewId="0">
      <selection activeCell="R18" sqref="A2:R18"/>
    </sheetView>
  </sheetViews>
  <sheetFormatPr defaultRowHeight="14.4" x14ac:dyDescent="0.3"/>
  <cols>
    <col min="1" max="1" width="7.109375" customWidth="1"/>
    <col min="2" max="2" width="20" customWidth="1"/>
  </cols>
  <sheetData>
    <row r="3" spans="1:17" x14ac:dyDescent="0.3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G3" s="14" t="s">
        <v>0</v>
      </c>
      <c r="H3" s="14" t="s">
        <v>95</v>
      </c>
      <c r="I3" s="14" t="s">
        <v>96</v>
      </c>
      <c r="J3" s="14" t="s">
        <v>97</v>
      </c>
      <c r="K3" s="5" t="s">
        <v>98</v>
      </c>
      <c r="O3" s="5" t="s">
        <v>114</v>
      </c>
      <c r="P3" s="5" t="s">
        <v>108</v>
      </c>
    </row>
    <row r="4" spans="1:17" x14ac:dyDescent="0.3">
      <c r="A4" s="14">
        <v>1</v>
      </c>
      <c r="B4" s="14" t="s">
        <v>21</v>
      </c>
      <c r="C4" s="14">
        <v>650</v>
      </c>
      <c r="D4" s="14">
        <v>1</v>
      </c>
      <c r="E4" s="14">
        <f>D4*C4</f>
        <v>650</v>
      </c>
      <c r="G4" s="14">
        <v>1</v>
      </c>
      <c r="H4" s="14" t="s">
        <v>117</v>
      </c>
      <c r="I4" s="14">
        <v>3</v>
      </c>
      <c r="J4" s="14">
        <v>3</v>
      </c>
      <c r="K4" s="5">
        <f>J4*I4</f>
        <v>9</v>
      </c>
      <c r="O4" s="5" t="s">
        <v>115</v>
      </c>
      <c r="P4" s="5">
        <v>1200</v>
      </c>
      <c r="Q4">
        <v>1000</v>
      </c>
    </row>
    <row r="5" spans="1:17" x14ac:dyDescent="0.3">
      <c r="A5" s="14">
        <v>2</v>
      </c>
      <c r="B5" s="14" t="s">
        <v>22</v>
      </c>
      <c r="C5" s="14">
        <f>50+50+10</f>
        <v>110</v>
      </c>
      <c r="D5" s="14">
        <v>1</v>
      </c>
      <c r="E5" s="14">
        <f t="shared" ref="E5:E14" si="0">D5*C5</f>
        <v>110</v>
      </c>
      <c r="G5" s="14">
        <v>2</v>
      </c>
      <c r="H5" s="14" t="s">
        <v>101</v>
      </c>
      <c r="I5" s="14">
        <v>5</v>
      </c>
      <c r="J5" s="14">
        <v>4</v>
      </c>
      <c r="K5" s="5">
        <f t="shared" ref="K5:K13" si="1">J5*I5</f>
        <v>20</v>
      </c>
      <c r="O5" s="5" t="s">
        <v>116</v>
      </c>
      <c r="P5" s="5">
        <v>240</v>
      </c>
      <c r="Q5">
        <v>240</v>
      </c>
    </row>
    <row r="6" spans="1:17" x14ac:dyDescent="0.3">
      <c r="A6" s="14">
        <v>3</v>
      </c>
      <c r="B6" s="14" t="s">
        <v>23</v>
      </c>
      <c r="C6" s="14">
        <v>200</v>
      </c>
      <c r="D6" s="14">
        <v>0</v>
      </c>
      <c r="E6" s="14">
        <f t="shared" si="0"/>
        <v>0</v>
      </c>
      <c r="G6" s="14">
        <v>3</v>
      </c>
      <c r="H6" s="14" t="s">
        <v>118</v>
      </c>
      <c r="I6" s="14">
        <v>50</v>
      </c>
      <c r="J6" s="14">
        <v>1</v>
      </c>
      <c r="K6" s="5">
        <f t="shared" si="1"/>
        <v>50</v>
      </c>
      <c r="O6" s="5" t="s">
        <v>111</v>
      </c>
      <c r="P6" s="5">
        <v>1200</v>
      </c>
      <c r="Q6">
        <v>1200</v>
      </c>
    </row>
    <row r="7" spans="1:17" x14ac:dyDescent="0.3">
      <c r="A7" s="14">
        <v>4</v>
      </c>
      <c r="B7" s="14" t="s">
        <v>24</v>
      </c>
      <c r="C7" s="14">
        <v>20</v>
      </c>
      <c r="D7" s="14">
        <v>0</v>
      </c>
      <c r="E7" s="14">
        <f t="shared" si="0"/>
        <v>0</v>
      </c>
      <c r="G7" s="14">
        <v>4</v>
      </c>
      <c r="H7" s="14"/>
      <c r="I7" s="14"/>
      <c r="J7" s="14"/>
      <c r="K7" s="5">
        <f t="shared" si="1"/>
        <v>0</v>
      </c>
      <c r="O7" s="5"/>
      <c r="P7" s="5"/>
    </row>
    <row r="8" spans="1:17" x14ac:dyDescent="0.3">
      <c r="A8" s="14">
        <v>5</v>
      </c>
      <c r="B8" s="14" t="s">
        <v>25</v>
      </c>
      <c r="C8" s="14">
        <f>50+90</f>
        <v>140</v>
      </c>
      <c r="D8" s="14">
        <v>1</v>
      </c>
      <c r="E8" s="14">
        <f t="shared" si="0"/>
        <v>140</v>
      </c>
      <c r="G8" s="14"/>
      <c r="H8" s="14"/>
      <c r="I8" s="14"/>
      <c r="J8" s="14"/>
      <c r="K8" s="5">
        <f t="shared" si="1"/>
        <v>0</v>
      </c>
      <c r="O8" s="5"/>
      <c r="P8" s="5"/>
    </row>
    <row r="9" spans="1:17" x14ac:dyDescent="0.3">
      <c r="A9" s="14">
        <v>6</v>
      </c>
      <c r="B9" s="14" t="s">
        <v>8</v>
      </c>
      <c r="C9" s="14">
        <v>35</v>
      </c>
      <c r="D9" s="14">
        <v>1</v>
      </c>
      <c r="E9" s="14">
        <f t="shared" si="0"/>
        <v>35</v>
      </c>
      <c r="G9" s="14"/>
      <c r="H9" s="14"/>
      <c r="I9" s="14"/>
      <c r="J9" s="14"/>
      <c r="K9" s="5">
        <f t="shared" si="1"/>
        <v>0</v>
      </c>
      <c r="O9" s="5"/>
      <c r="P9" s="5"/>
    </row>
    <row r="10" spans="1:17" x14ac:dyDescent="0.3">
      <c r="A10" s="14">
        <v>7</v>
      </c>
      <c r="B10" s="14" t="s">
        <v>27</v>
      </c>
      <c r="C10" s="14">
        <v>59</v>
      </c>
      <c r="D10" s="14">
        <v>2</v>
      </c>
      <c r="E10" s="14">
        <f t="shared" si="0"/>
        <v>118</v>
      </c>
      <c r="G10" s="14"/>
      <c r="H10" s="14"/>
      <c r="I10" s="14"/>
      <c r="J10" s="14"/>
      <c r="K10" s="5">
        <f t="shared" si="1"/>
        <v>0</v>
      </c>
      <c r="O10" s="5"/>
      <c r="P10" s="5"/>
    </row>
    <row r="11" spans="1:17" x14ac:dyDescent="0.3">
      <c r="A11" s="14">
        <v>8</v>
      </c>
      <c r="B11" s="14" t="s">
        <v>104</v>
      </c>
      <c r="C11" s="14">
        <v>790</v>
      </c>
      <c r="D11" s="14">
        <v>1</v>
      </c>
      <c r="E11" s="14">
        <f t="shared" si="0"/>
        <v>790</v>
      </c>
      <c r="G11" s="14"/>
      <c r="H11" s="14"/>
      <c r="I11" s="14"/>
      <c r="J11" s="14"/>
      <c r="K11" s="5">
        <f t="shared" si="1"/>
        <v>0</v>
      </c>
      <c r="O11" s="5"/>
      <c r="P11" s="5"/>
    </row>
    <row r="12" spans="1:17" x14ac:dyDescent="0.3">
      <c r="A12" s="14">
        <v>9</v>
      </c>
      <c r="B12" s="14" t="s">
        <v>105</v>
      </c>
      <c r="C12" s="14">
        <f>K15</f>
        <v>79</v>
      </c>
      <c r="D12" s="14">
        <v>1</v>
      </c>
      <c r="E12" s="14">
        <f>D12*C12</f>
        <v>79</v>
      </c>
      <c r="G12" s="14"/>
      <c r="H12" s="14"/>
      <c r="I12" s="14"/>
      <c r="J12" s="14"/>
      <c r="K12" s="5">
        <f t="shared" si="1"/>
        <v>0</v>
      </c>
      <c r="O12" s="5"/>
      <c r="P12" s="5"/>
    </row>
    <row r="13" spans="1:17" x14ac:dyDescent="0.3">
      <c r="A13" s="14">
        <v>10</v>
      </c>
      <c r="B13" s="14"/>
      <c r="C13" s="14"/>
      <c r="D13" s="14"/>
      <c r="E13" s="14"/>
      <c r="G13" s="14"/>
      <c r="H13" s="14"/>
      <c r="I13" s="14"/>
      <c r="J13" s="14"/>
      <c r="K13" s="5">
        <f t="shared" si="1"/>
        <v>0</v>
      </c>
      <c r="O13" s="5"/>
      <c r="P13" s="5"/>
    </row>
    <row r="14" spans="1:17" x14ac:dyDescent="0.3">
      <c r="A14" s="14">
        <v>11</v>
      </c>
      <c r="B14" s="14"/>
      <c r="C14" s="14"/>
      <c r="D14" s="14"/>
      <c r="E14" s="14">
        <f t="shared" si="0"/>
        <v>0</v>
      </c>
      <c r="G14" s="14"/>
      <c r="H14" s="14"/>
      <c r="I14" s="14"/>
      <c r="J14" s="14"/>
      <c r="K14" s="5">
        <f t="shared" ref="K14" si="2">I14*J14</f>
        <v>0</v>
      </c>
      <c r="O14" s="5"/>
      <c r="P14" s="5"/>
    </row>
    <row r="15" spans="1:17" x14ac:dyDescent="0.3">
      <c r="A15" s="17" t="s">
        <v>31</v>
      </c>
      <c r="B15" s="17"/>
      <c r="C15" s="17"/>
      <c r="D15" s="17"/>
      <c r="E15" s="14">
        <f>SUM(E4:E14)</f>
        <v>1922</v>
      </c>
      <c r="G15" s="18" t="s">
        <v>4</v>
      </c>
      <c r="H15" s="19"/>
      <c r="I15" s="20"/>
      <c r="J15" s="14"/>
      <c r="K15" s="5">
        <f>SUM(K4:K14)</f>
        <v>79</v>
      </c>
      <c r="O15" s="5"/>
      <c r="P15" s="5"/>
    </row>
  </sheetData>
  <mergeCells count="2">
    <mergeCell ref="A15:D15"/>
    <mergeCell ref="G15:I1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4"/>
  <sheetViews>
    <sheetView workbookViewId="0">
      <selection sqref="A1:Q15"/>
    </sheetView>
  </sheetViews>
  <sheetFormatPr defaultRowHeight="14.4" x14ac:dyDescent="0.3"/>
  <cols>
    <col min="2" max="2" width="16.109375" customWidth="1"/>
  </cols>
  <sheetData>
    <row r="2" spans="1:16" x14ac:dyDescent="0.3">
      <c r="A2" s="14" t="s">
        <v>0</v>
      </c>
      <c r="B2" s="14" t="s">
        <v>1</v>
      </c>
      <c r="C2" s="14" t="s">
        <v>2</v>
      </c>
      <c r="D2" s="14" t="s">
        <v>3</v>
      </c>
      <c r="E2" s="14" t="s">
        <v>4</v>
      </c>
      <c r="G2" s="14" t="s">
        <v>0</v>
      </c>
      <c r="H2" s="14" t="s">
        <v>95</v>
      </c>
      <c r="I2" s="14" t="s">
        <v>96</v>
      </c>
      <c r="J2" s="14" t="s">
        <v>97</v>
      </c>
      <c r="K2" s="5" t="s">
        <v>98</v>
      </c>
      <c r="O2" s="5" t="s">
        <v>114</v>
      </c>
      <c r="P2" s="5" t="s">
        <v>108</v>
      </c>
    </row>
    <row r="3" spans="1:16" x14ac:dyDescent="0.3">
      <c r="A3" s="14">
        <v>1</v>
      </c>
      <c r="B3" s="14" t="s">
        <v>21</v>
      </c>
      <c r="C3" s="14">
        <v>650</v>
      </c>
      <c r="D3" s="14">
        <v>1</v>
      </c>
      <c r="E3" s="14">
        <f>D3*C3</f>
        <v>650</v>
      </c>
      <c r="G3" s="14">
        <v>1</v>
      </c>
      <c r="H3" s="14" t="s">
        <v>117</v>
      </c>
      <c r="I3" s="14">
        <v>3</v>
      </c>
      <c r="J3" s="14">
        <v>0</v>
      </c>
      <c r="K3" s="5">
        <f>J3*I3</f>
        <v>0</v>
      </c>
      <c r="O3" s="5" t="s">
        <v>115</v>
      </c>
      <c r="P3" s="5">
        <v>0</v>
      </c>
    </row>
    <row r="4" spans="1:16" x14ac:dyDescent="0.3">
      <c r="A4" s="14">
        <v>2</v>
      </c>
      <c r="B4" s="14" t="s">
        <v>22</v>
      </c>
      <c r="C4" s="14">
        <f>50+50+10</f>
        <v>110</v>
      </c>
      <c r="D4" s="14">
        <v>1</v>
      </c>
      <c r="E4" s="14">
        <f t="shared" ref="E4:E13" si="0">D4*C4</f>
        <v>110</v>
      </c>
      <c r="G4" s="14">
        <v>2</v>
      </c>
      <c r="H4" s="14" t="s">
        <v>101</v>
      </c>
      <c r="I4" s="14">
        <v>5</v>
      </c>
      <c r="J4" s="14">
        <v>0</v>
      </c>
      <c r="K4" s="5">
        <f t="shared" ref="K4:K12" si="1">J4*I4</f>
        <v>0</v>
      </c>
      <c r="O4" s="5" t="s">
        <v>116</v>
      </c>
      <c r="P4" s="5">
        <v>240</v>
      </c>
    </row>
    <row r="5" spans="1:16" x14ac:dyDescent="0.3">
      <c r="A5" s="14">
        <v>3</v>
      </c>
      <c r="B5" s="14" t="s">
        <v>23</v>
      </c>
      <c r="C5" s="14">
        <v>200</v>
      </c>
      <c r="D5" s="14">
        <v>0</v>
      </c>
      <c r="E5" s="14">
        <f t="shared" si="0"/>
        <v>0</v>
      </c>
      <c r="G5" s="14">
        <v>3</v>
      </c>
      <c r="H5" s="14" t="s">
        <v>118</v>
      </c>
      <c r="I5" s="14">
        <v>50</v>
      </c>
      <c r="J5" s="14">
        <v>0</v>
      </c>
      <c r="K5" s="5">
        <f t="shared" si="1"/>
        <v>0</v>
      </c>
      <c r="O5" s="5" t="s">
        <v>111</v>
      </c>
      <c r="P5" s="5">
        <v>0</v>
      </c>
    </row>
    <row r="6" spans="1:16" x14ac:dyDescent="0.3">
      <c r="A6" s="14">
        <v>4</v>
      </c>
      <c r="B6" s="14" t="s">
        <v>24</v>
      </c>
      <c r="C6" s="14">
        <v>20</v>
      </c>
      <c r="D6" s="14">
        <v>0</v>
      </c>
      <c r="E6" s="14">
        <f t="shared" si="0"/>
        <v>0</v>
      </c>
      <c r="G6" s="14">
        <v>4</v>
      </c>
      <c r="H6" s="14"/>
      <c r="I6" s="14"/>
      <c r="J6" s="14"/>
      <c r="K6" s="5">
        <f t="shared" si="1"/>
        <v>0</v>
      </c>
      <c r="O6" s="5"/>
      <c r="P6" s="5"/>
    </row>
    <row r="7" spans="1:16" x14ac:dyDescent="0.3">
      <c r="A7" s="14">
        <v>5</v>
      </c>
      <c r="B7" s="14" t="s">
        <v>25</v>
      </c>
      <c r="C7" s="14">
        <f>50+90</f>
        <v>140</v>
      </c>
      <c r="D7" s="14">
        <v>0</v>
      </c>
      <c r="E7" s="14">
        <f>D7*C7</f>
        <v>0</v>
      </c>
      <c r="G7" s="14"/>
      <c r="H7" s="14"/>
      <c r="I7" s="14"/>
      <c r="J7" s="14"/>
      <c r="K7" s="5">
        <f t="shared" si="1"/>
        <v>0</v>
      </c>
      <c r="O7" s="5"/>
      <c r="P7" s="5"/>
    </row>
    <row r="8" spans="1:16" x14ac:dyDescent="0.3">
      <c r="A8" s="14">
        <v>6</v>
      </c>
      <c r="B8" s="14" t="s">
        <v>8</v>
      </c>
      <c r="C8" s="14">
        <v>35</v>
      </c>
      <c r="D8" s="14">
        <v>1</v>
      </c>
      <c r="E8" s="14">
        <f t="shared" si="0"/>
        <v>35</v>
      </c>
      <c r="G8" s="14"/>
      <c r="H8" s="14"/>
      <c r="I8" s="14"/>
      <c r="J8" s="14"/>
      <c r="K8" s="5">
        <f t="shared" si="1"/>
        <v>0</v>
      </c>
      <c r="O8" s="5"/>
      <c r="P8" s="5"/>
    </row>
    <row r="9" spans="1:16" x14ac:dyDescent="0.3">
      <c r="A9" s="14">
        <v>7</v>
      </c>
      <c r="B9" s="14" t="s">
        <v>27</v>
      </c>
      <c r="C9" s="14">
        <v>54</v>
      </c>
      <c r="D9" s="14">
        <v>2</v>
      </c>
      <c r="E9" s="14">
        <f t="shared" si="0"/>
        <v>108</v>
      </c>
      <c r="G9" s="14"/>
      <c r="H9" s="14"/>
      <c r="I9" s="14"/>
      <c r="J9" s="14"/>
      <c r="K9" s="5">
        <f t="shared" si="1"/>
        <v>0</v>
      </c>
      <c r="O9" s="5"/>
      <c r="P9" s="5"/>
    </row>
    <row r="10" spans="1:16" x14ac:dyDescent="0.3">
      <c r="A10" s="14">
        <v>8</v>
      </c>
      <c r="B10" s="14" t="s">
        <v>104</v>
      </c>
      <c r="C10" s="14">
        <v>790</v>
      </c>
      <c r="D10" s="14">
        <v>0</v>
      </c>
      <c r="E10" s="14">
        <f t="shared" si="0"/>
        <v>0</v>
      </c>
      <c r="G10" s="14"/>
      <c r="H10" s="14"/>
      <c r="I10" s="14"/>
      <c r="J10" s="14"/>
      <c r="K10" s="5">
        <f t="shared" si="1"/>
        <v>0</v>
      </c>
      <c r="O10" s="5"/>
      <c r="P10" s="5"/>
    </row>
    <row r="11" spans="1:16" x14ac:dyDescent="0.3">
      <c r="A11" s="14">
        <v>9</v>
      </c>
      <c r="B11" s="14" t="s">
        <v>105</v>
      </c>
      <c r="C11" s="14">
        <f>K14</f>
        <v>0</v>
      </c>
      <c r="D11" s="14">
        <v>1</v>
      </c>
      <c r="E11" s="14">
        <f>D11*C11</f>
        <v>0</v>
      </c>
      <c r="G11" s="14"/>
      <c r="H11" s="14"/>
      <c r="I11" s="14"/>
      <c r="J11" s="14"/>
      <c r="K11" s="5">
        <f t="shared" si="1"/>
        <v>0</v>
      </c>
      <c r="O11" s="5"/>
      <c r="P11" s="5"/>
    </row>
    <row r="12" spans="1:16" x14ac:dyDescent="0.3">
      <c r="A12" s="14">
        <v>10</v>
      </c>
      <c r="B12" s="14"/>
      <c r="C12" s="14"/>
      <c r="D12" s="14"/>
      <c r="E12" s="14"/>
      <c r="G12" s="14"/>
      <c r="H12" s="14"/>
      <c r="I12" s="14"/>
      <c r="J12" s="14"/>
      <c r="K12" s="5">
        <f t="shared" si="1"/>
        <v>0</v>
      </c>
      <c r="O12" s="5"/>
      <c r="P12" s="5"/>
    </row>
    <row r="13" spans="1:16" x14ac:dyDescent="0.3">
      <c r="A13" s="14">
        <v>11</v>
      </c>
      <c r="B13" s="14"/>
      <c r="C13" s="14"/>
      <c r="D13" s="14"/>
      <c r="E13" s="14">
        <f t="shared" si="0"/>
        <v>0</v>
      </c>
      <c r="G13" s="14"/>
      <c r="H13" s="14"/>
      <c r="I13" s="14"/>
      <c r="J13" s="14"/>
      <c r="K13" s="5">
        <f t="shared" ref="K13" si="2">I13*J13</f>
        <v>0</v>
      </c>
      <c r="O13" s="5"/>
      <c r="P13" s="5"/>
    </row>
    <row r="14" spans="1:16" x14ac:dyDescent="0.3">
      <c r="A14" s="17" t="s">
        <v>31</v>
      </c>
      <c r="B14" s="17"/>
      <c r="C14" s="17"/>
      <c r="D14" s="17"/>
      <c r="E14" s="14">
        <f>SUM(E3:E13)</f>
        <v>903</v>
      </c>
      <c r="G14" s="18" t="s">
        <v>4</v>
      </c>
      <c r="H14" s="19"/>
      <c r="I14" s="20"/>
      <c r="J14" s="14"/>
      <c r="K14" s="5">
        <f>SUM(K3:K13)</f>
        <v>0</v>
      </c>
      <c r="O14" s="5"/>
      <c r="P14" s="5"/>
    </row>
  </sheetData>
  <mergeCells count="2">
    <mergeCell ref="A14:D14"/>
    <mergeCell ref="G14:I1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Q18"/>
  <sheetViews>
    <sheetView workbookViewId="0">
      <selection activeCell="J20" sqref="J20"/>
    </sheetView>
  </sheetViews>
  <sheetFormatPr defaultRowHeight="14.4" x14ac:dyDescent="0.3"/>
  <cols>
    <col min="2" max="2" width="6.6640625" customWidth="1"/>
    <col min="3" max="3" width="20.109375" customWidth="1"/>
    <col min="4" max="4" width="13.21875" customWidth="1"/>
  </cols>
  <sheetData>
    <row r="5" spans="2:17" x14ac:dyDescent="0.3">
      <c r="B5" s="14" t="s">
        <v>0</v>
      </c>
      <c r="C5" s="14" t="s">
        <v>1</v>
      </c>
      <c r="D5" s="14" t="s">
        <v>2</v>
      </c>
      <c r="E5" s="14" t="s">
        <v>3</v>
      </c>
      <c r="F5" s="14" t="s">
        <v>4</v>
      </c>
      <c r="H5" s="14" t="s">
        <v>0</v>
      </c>
      <c r="I5" s="14" t="s">
        <v>95</v>
      </c>
      <c r="J5" s="14" t="s">
        <v>96</v>
      </c>
      <c r="K5" s="14" t="s">
        <v>97</v>
      </c>
      <c r="L5" s="5" t="s">
        <v>98</v>
      </c>
      <c r="P5" s="5" t="s">
        <v>114</v>
      </c>
      <c r="Q5" s="5" t="s">
        <v>108</v>
      </c>
    </row>
    <row r="6" spans="2:17" x14ac:dyDescent="0.3">
      <c r="B6" s="14">
        <v>1</v>
      </c>
      <c r="C6" s="14" t="s">
        <v>21</v>
      </c>
      <c r="D6" s="14">
        <v>650</v>
      </c>
      <c r="E6" s="14">
        <v>1</v>
      </c>
      <c r="F6" s="14">
        <f>E6*D6</f>
        <v>650</v>
      </c>
      <c r="H6" s="14">
        <v>1</v>
      </c>
      <c r="I6" s="14" t="s">
        <v>117</v>
      </c>
      <c r="J6" s="14">
        <v>3</v>
      </c>
      <c r="K6" s="14">
        <v>0</v>
      </c>
      <c r="L6" s="5">
        <f>K6*J6</f>
        <v>0</v>
      </c>
      <c r="P6" s="5" t="s">
        <v>115</v>
      </c>
      <c r="Q6" s="5">
        <v>840</v>
      </c>
    </row>
    <row r="7" spans="2:17" x14ac:dyDescent="0.3">
      <c r="B7" s="14">
        <v>2</v>
      </c>
      <c r="C7" s="14" t="s">
        <v>22</v>
      </c>
      <c r="D7" s="14">
        <f>50+25+10</f>
        <v>85</v>
      </c>
      <c r="E7" s="14">
        <v>1</v>
      </c>
      <c r="F7" s="14">
        <f t="shared" ref="F7:F16" si="0">E7*D7</f>
        <v>85</v>
      </c>
      <c r="H7" s="14">
        <v>2</v>
      </c>
      <c r="I7" s="14" t="s">
        <v>101</v>
      </c>
      <c r="J7" s="14">
        <v>5</v>
      </c>
      <c r="K7" s="14">
        <v>0</v>
      </c>
      <c r="L7" s="5">
        <f t="shared" ref="L7:L15" si="1">K7*J7</f>
        <v>0</v>
      </c>
      <c r="P7" s="5" t="s">
        <v>116</v>
      </c>
      <c r="Q7" s="5">
        <v>360</v>
      </c>
    </row>
    <row r="8" spans="2:17" x14ac:dyDescent="0.3">
      <c r="B8" s="14">
        <v>3</v>
      </c>
      <c r="C8" s="14" t="s">
        <v>23</v>
      </c>
      <c r="D8" s="14">
        <v>200</v>
      </c>
      <c r="E8" s="14">
        <v>1</v>
      </c>
      <c r="F8" s="14">
        <f t="shared" si="0"/>
        <v>200</v>
      </c>
      <c r="H8" s="14">
        <v>3</v>
      </c>
      <c r="I8" s="14" t="s">
        <v>118</v>
      </c>
      <c r="J8" s="14">
        <v>50</v>
      </c>
      <c r="K8" s="14">
        <v>0</v>
      </c>
      <c r="L8" s="5">
        <f t="shared" si="1"/>
        <v>0</v>
      </c>
      <c r="P8" s="5" t="s">
        <v>111</v>
      </c>
      <c r="Q8" s="5">
        <v>900</v>
      </c>
    </row>
    <row r="9" spans="2:17" x14ac:dyDescent="0.3">
      <c r="B9" s="14">
        <v>4</v>
      </c>
      <c r="C9" s="14" t="s">
        <v>24</v>
      </c>
      <c r="D9" s="14">
        <v>20</v>
      </c>
      <c r="E9" s="14">
        <v>1</v>
      </c>
      <c r="F9" s="14">
        <f t="shared" si="0"/>
        <v>20</v>
      </c>
      <c r="H9" s="14">
        <v>4</v>
      </c>
      <c r="I9" s="14" t="s">
        <v>119</v>
      </c>
      <c r="J9" s="14">
        <f>14+13</f>
        <v>27</v>
      </c>
      <c r="K9" s="14">
        <v>1</v>
      </c>
      <c r="L9" s="5">
        <f t="shared" si="1"/>
        <v>27</v>
      </c>
      <c r="P9" s="5" t="s">
        <v>120</v>
      </c>
      <c r="Q9" s="5">
        <v>1200</v>
      </c>
    </row>
    <row r="10" spans="2:17" x14ac:dyDescent="0.3">
      <c r="B10" s="14">
        <v>5</v>
      </c>
      <c r="C10" s="14" t="s">
        <v>25</v>
      </c>
      <c r="D10" s="14">
        <f>200</f>
        <v>200</v>
      </c>
      <c r="E10" s="14">
        <v>1</v>
      </c>
      <c r="F10" s="14">
        <f t="shared" si="0"/>
        <v>200</v>
      </c>
      <c r="H10" s="14">
        <v>5</v>
      </c>
      <c r="I10" s="14" t="s">
        <v>121</v>
      </c>
      <c r="J10" s="14">
        <v>34</v>
      </c>
      <c r="K10" s="14">
        <v>1</v>
      </c>
      <c r="L10" s="5">
        <f t="shared" si="1"/>
        <v>34</v>
      </c>
      <c r="P10" s="5"/>
      <c r="Q10" s="5"/>
    </row>
    <row r="11" spans="2:17" x14ac:dyDescent="0.3">
      <c r="B11" s="14">
        <v>6</v>
      </c>
      <c r="C11" s="14" t="s">
        <v>8</v>
      </c>
      <c r="D11" s="14">
        <v>42</v>
      </c>
      <c r="E11" s="14">
        <v>1</v>
      </c>
      <c r="F11" s="14">
        <f t="shared" si="0"/>
        <v>42</v>
      </c>
      <c r="H11" s="14">
        <v>6</v>
      </c>
      <c r="I11" s="14" t="s">
        <v>122</v>
      </c>
      <c r="J11" s="14">
        <v>20</v>
      </c>
      <c r="K11" s="14">
        <v>1</v>
      </c>
      <c r="L11" s="5">
        <f t="shared" si="1"/>
        <v>20</v>
      </c>
      <c r="P11" s="5"/>
      <c r="Q11" s="5"/>
    </row>
    <row r="12" spans="2:17" x14ac:dyDescent="0.3">
      <c r="B12" s="14">
        <v>7</v>
      </c>
      <c r="C12" s="14" t="s">
        <v>27</v>
      </c>
      <c r="D12" s="14">
        <v>57</v>
      </c>
      <c r="E12" s="14">
        <v>2</v>
      </c>
      <c r="F12" s="14">
        <f t="shared" si="0"/>
        <v>114</v>
      </c>
      <c r="H12" s="14"/>
      <c r="I12" s="14"/>
      <c r="J12" s="14"/>
      <c r="K12" s="14"/>
      <c r="L12" s="5">
        <f t="shared" si="1"/>
        <v>0</v>
      </c>
      <c r="P12" s="5"/>
      <c r="Q12" s="5"/>
    </row>
    <row r="13" spans="2:17" x14ac:dyDescent="0.3">
      <c r="B13" s="14">
        <v>8</v>
      </c>
      <c r="C13" s="14" t="s">
        <v>104</v>
      </c>
      <c r="D13" s="14">
        <f>99+1340+10+50+10+15</f>
        <v>1524</v>
      </c>
      <c r="E13" s="14">
        <v>1</v>
      </c>
      <c r="F13" s="14">
        <f t="shared" si="0"/>
        <v>1524</v>
      </c>
      <c r="H13" s="14"/>
      <c r="I13" s="14"/>
      <c r="J13" s="14"/>
      <c r="K13" s="14"/>
      <c r="L13" s="5">
        <f t="shared" si="1"/>
        <v>0</v>
      </c>
      <c r="P13" s="5"/>
      <c r="Q13" s="5"/>
    </row>
    <row r="14" spans="2:17" x14ac:dyDescent="0.3">
      <c r="B14" s="14">
        <v>9</v>
      </c>
      <c r="C14" s="14" t="s">
        <v>105</v>
      </c>
      <c r="D14" s="14">
        <f>L17</f>
        <v>81</v>
      </c>
      <c r="E14" s="14">
        <v>1</v>
      </c>
      <c r="F14" s="14">
        <f t="shared" si="0"/>
        <v>81</v>
      </c>
      <c r="H14" s="14"/>
      <c r="I14" s="14"/>
      <c r="J14" s="14"/>
      <c r="K14" s="14"/>
      <c r="L14" s="5">
        <f t="shared" si="1"/>
        <v>0</v>
      </c>
      <c r="P14" s="5"/>
      <c r="Q14" s="5"/>
    </row>
    <row r="15" spans="2:17" x14ac:dyDescent="0.3">
      <c r="B15" s="14">
        <v>10</v>
      </c>
      <c r="C15" s="14" t="s">
        <v>123</v>
      </c>
      <c r="D15" s="14">
        <v>46</v>
      </c>
      <c r="E15" s="14">
        <v>1</v>
      </c>
      <c r="F15" s="14">
        <f t="shared" si="0"/>
        <v>46</v>
      </c>
      <c r="H15" s="14"/>
      <c r="I15" s="14"/>
      <c r="J15" s="14"/>
      <c r="K15" s="14"/>
      <c r="L15" s="5">
        <f t="shared" si="1"/>
        <v>0</v>
      </c>
      <c r="P15" s="5"/>
      <c r="Q15" s="5"/>
    </row>
    <row r="16" spans="2:17" x14ac:dyDescent="0.3">
      <c r="B16" s="14">
        <v>11</v>
      </c>
      <c r="C16" s="14" t="s">
        <v>124</v>
      </c>
      <c r="D16" s="14">
        <v>20</v>
      </c>
      <c r="E16" s="14">
        <v>1</v>
      </c>
      <c r="F16" s="14">
        <f t="shared" si="0"/>
        <v>20</v>
      </c>
      <c r="H16" s="14"/>
      <c r="I16" s="14"/>
      <c r="J16" s="14"/>
      <c r="K16" s="14"/>
      <c r="L16" s="5">
        <f t="shared" ref="L16" si="2">J16*K16</f>
        <v>0</v>
      </c>
      <c r="P16" s="5"/>
      <c r="Q16" s="5"/>
    </row>
    <row r="17" spans="2:17" x14ac:dyDescent="0.3">
      <c r="B17" s="17" t="s">
        <v>31</v>
      </c>
      <c r="C17" s="17"/>
      <c r="D17" s="17"/>
      <c r="E17" s="17"/>
      <c r="F17" s="14">
        <f>SUM(F6:F16)</f>
        <v>2982</v>
      </c>
      <c r="H17" s="18" t="s">
        <v>4</v>
      </c>
      <c r="I17" s="19"/>
      <c r="J17" s="20"/>
      <c r="K17" s="14"/>
      <c r="L17" s="5">
        <f>SUM(L6:L16)</f>
        <v>81</v>
      </c>
      <c r="P17" s="5"/>
      <c r="Q17" s="5"/>
    </row>
    <row r="18" spans="2:17" x14ac:dyDescent="0.3">
      <c r="Q18">
        <f>SUM(Q6:Q9)</f>
        <v>3300</v>
      </c>
    </row>
  </sheetData>
  <mergeCells count="2">
    <mergeCell ref="B17:E17"/>
    <mergeCell ref="H17:J1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R21"/>
  <sheetViews>
    <sheetView topLeftCell="A3" workbookViewId="0">
      <selection activeCell="S23" sqref="S23"/>
    </sheetView>
  </sheetViews>
  <sheetFormatPr defaultRowHeight="14.4" x14ac:dyDescent="0.3"/>
  <cols>
    <col min="3" max="3" width="7.21875" customWidth="1"/>
    <col min="4" max="4" width="18.88671875" customWidth="1"/>
  </cols>
  <sheetData>
    <row r="6" spans="3:18" x14ac:dyDescent="0.3">
      <c r="C6" s="14" t="s">
        <v>0</v>
      </c>
      <c r="D6" s="14" t="s">
        <v>1</v>
      </c>
      <c r="E6" s="14" t="s">
        <v>2</v>
      </c>
      <c r="F6" s="14" t="s">
        <v>3</v>
      </c>
      <c r="G6" s="14" t="s">
        <v>4</v>
      </c>
      <c r="I6" s="14" t="s">
        <v>0</v>
      </c>
      <c r="J6" s="14" t="s">
        <v>95</v>
      </c>
      <c r="K6" s="14" t="s">
        <v>96</v>
      </c>
      <c r="L6" s="14" t="s">
        <v>97</v>
      </c>
      <c r="M6" s="5" t="s">
        <v>98</v>
      </c>
      <c r="Q6" s="5" t="s">
        <v>114</v>
      </c>
      <c r="R6" s="5" t="s">
        <v>108</v>
      </c>
    </row>
    <row r="7" spans="3:18" x14ac:dyDescent="0.3">
      <c r="C7" s="14">
        <v>1</v>
      </c>
      <c r="D7" s="14" t="s">
        <v>21</v>
      </c>
      <c r="E7" s="14">
        <v>650</v>
      </c>
      <c r="F7" s="14">
        <v>1</v>
      </c>
      <c r="G7" s="14">
        <f>F7*E7</f>
        <v>650</v>
      </c>
      <c r="I7" s="14">
        <v>1</v>
      </c>
      <c r="J7" s="14" t="s">
        <v>117</v>
      </c>
      <c r="K7" s="14">
        <v>3</v>
      </c>
      <c r="L7" s="14">
        <v>0</v>
      </c>
      <c r="M7" s="5">
        <f>L7*K7</f>
        <v>0</v>
      </c>
      <c r="Q7" s="5" t="s">
        <v>115</v>
      </c>
      <c r="R7" s="5">
        <v>0</v>
      </c>
    </row>
    <row r="8" spans="3:18" x14ac:dyDescent="0.3">
      <c r="C8" s="14">
        <v>2</v>
      </c>
      <c r="D8" s="14" t="s">
        <v>22</v>
      </c>
      <c r="E8" s="14">
        <f>50+50+10</f>
        <v>110</v>
      </c>
      <c r="F8" s="14">
        <v>1</v>
      </c>
      <c r="G8" s="14">
        <f t="shared" ref="G8:G17" si="0">F8*E8</f>
        <v>110</v>
      </c>
      <c r="I8" s="14">
        <v>2</v>
      </c>
      <c r="J8" s="14" t="s">
        <v>101</v>
      </c>
      <c r="K8" s="14">
        <v>5</v>
      </c>
      <c r="L8" s="14">
        <v>0</v>
      </c>
      <c r="M8" s="5">
        <f t="shared" ref="M8:M16" si="1">L8*K8</f>
        <v>0</v>
      </c>
      <c r="Q8" s="5" t="s">
        <v>116</v>
      </c>
      <c r="R8" s="5">
        <v>0</v>
      </c>
    </row>
    <row r="9" spans="3:18" x14ac:dyDescent="0.3">
      <c r="C9" s="14">
        <v>3</v>
      </c>
      <c r="D9" s="14" t="s">
        <v>23</v>
      </c>
      <c r="E9" s="14">
        <v>200</v>
      </c>
      <c r="F9" s="14">
        <v>0</v>
      </c>
      <c r="G9" s="14">
        <f t="shared" si="0"/>
        <v>0</v>
      </c>
      <c r="I9" s="14">
        <v>3</v>
      </c>
      <c r="J9" s="14" t="s">
        <v>118</v>
      </c>
      <c r="K9" s="14">
        <v>50</v>
      </c>
      <c r="L9" s="14">
        <v>0</v>
      </c>
      <c r="M9" s="5">
        <f t="shared" si="1"/>
        <v>0</v>
      </c>
      <c r="Q9" s="5" t="s">
        <v>111</v>
      </c>
      <c r="R9" s="5">
        <v>1050</v>
      </c>
    </row>
    <row r="10" spans="3:18" x14ac:dyDescent="0.3">
      <c r="C10" s="14">
        <v>4</v>
      </c>
      <c r="D10" s="14" t="s">
        <v>24</v>
      </c>
      <c r="E10" s="14">
        <v>20</v>
      </c>
      <c r="F10" s="14">
        <v>2</v>
      </c>
      <c r="G10" s="14">
        <f t="shared" si="0"/>
        <v>40</v>
      </c>
      <c r="I10" s="14">
        <v>4</v>
      </c>
      <c r="J10" s="14" t="s">
        <v>119</v>
      </c>
      <c r="K10" s="14">
        <f>20</f>
        <v>20</v>
      </c>
      <c r="L10" s="14">
        <v>1</v>
      </c>
      <c r="M10" s="5">
        <f t="shared" si="1"/>
        <v>20</v>
      </c>
      <c r="Q10" s="5" t="s">
        <v>120</v>
      </c>
      <c r="R10" s="5">
        <v>720</v>
      </c>
    </row>
    <row r="11" spans="3:18" x14ac:dyDescent="0.3">
      <c r="C11" s="14">
        <v>5</v>
      </c>
      <c r="D11" s="14" t="s">
        <v>25</v>
      </c>
      <c r="E11" s="14">
        <f>300+20</f>
        <v>320</v>
      </c>
      <c r="F11" s="14">
        <v>1</v>
      </c>
      <c r="G11" s="14">
        <f t="shared" si="0"/>
        <v>320</v>
      </c>
      <c r="I11" s="14">
        <v>5</v>
      </c>
      <c r="J11" s="14" t="s">
        <v>121</v>
      </c>
      <c r="K11" s="14">
        <v>34</v>
      </c>
      <c r="L11" s="14">
        <v>0</v>
      </c>
      <c r="M11" s="5">
        <f t="shared" si="1"/>
        <v>0</v>
      </c>
      <c r="Q11" s="5"/>
      <c r="R11" s="5"/>
    </row>
    <row r="12" spans="3:18" x14ac:dyDescent="0.3">
      <c r="C12" s="14">
        <v>6</v>
      </c>
      <c r="D12" s="14" t="s">
        <v>8</v>
      </c>
      <c r="E12" s="14">
        <v>42</v>
      </c>
      <c r="F12" s="14">
        <v>1</v>
      </c>
      <c r="G12" s="14">
        <f>F12*E12</f>
        <v>42</v>
      </c>
      <c r="I12" s="14">
        <v>6</v>
      </c>
      <c r="J12" s="14" t="s">
        <v>122</v>
      </c>
      <c r="K12" s="14">
        <v>20</v>
      </c>
      <c r="L12" s="14">
        <v>0</v>
      </c>
      <c r="M12" s="5">
        <f t="shared" si="1"/>
        <v>0</v>
      </c>
      <c r="Q12" s="5"/>
      <c r="R12" s="5"/>
    </row>
    <row r="13" spans="3:18" x14ac:dyDescent="0.3">
      <c r="C13" s="14">
        <v>7</v>
      </c>
      <c r="D13" s="14" t="s">
        <v>27</v>
      </c>
      <c r="E13" s="14">
        <v>47</v>
      </c>
      <c r="F13" s="14">
        <v>2</v>
      </c>
      <c r="G13" s="14">
        <f t="shared" si="0"/>
        <v>94</v>
      </c>
      <c r="I13" s="14">
        <v>7</v>
      </c>
      <c r="J13" s="14" t="s">
        <v>125</v>
      </c>
      <c r="K13" s="14">
        <v>4</v>
      </c>
      <c r="L13" s="14">
        <v>2</v>
      </c>
      <c r="M13" s="5">
        <f t="shared" si="1"/>
        <v>8</v>
      </c>
      <c r="Q13" s="5"/>
      <c r="R13" s="5"/>
    </row>
    <row r="14" spans="3:18" x14ac:dyDescent="0.3">
      <c r="C14" s="14">
        <v>8</v>
      </c>
      <c r="D14" s="14" t="s">
        <v>104</v>
      </c>
      <c r="E14" s="14">
        <f>106+20</f>
        <v>126</v>
      </c>
      <c r="F14" s="14">
        <v>1</v>
      </c>
      <c r="G14" s="14">
        <f t="shared" si="0"/>
        <v>126</v>
      </c>
      <c r="I14" s="14"/>
      <c r="J14" s="14"/>
      <c r="K14" s="14"/>
      <c r="L14" s="14"/>
      <c r="M14" s="5">
        <f t="shared" si="1"/>
        <v>0</v>
      </c>
      <c r="Q14" s="5"/>
      <c r="R14" s="5"/>
    </row>
    <row r="15" spans="3:18" x14ac:dyDescent="0.3">
      <c r="C15" s="14">
        <v>9</v>
      </c>
      <c r="D15" s="14" t="s">
        <v>105</v>
      </c>
      <c r="E15" s="14">
        <f>M18</f>
        <v>28</v>
      </c>
      <c r="F15" s="14">
        <v>1</v>
      </c>
      <c r="G15" s="14">
        <f t="shared" si="0"/>
        <v>28</v>
      </c>
      <c r="I15" s="14"/>
      <c r="J15" s="14"/>
      <c r="K15" s="14"/>
      <c r="L15" s="14"/>
      <c r="M15" s="5">
        <f t="shared" si="1"/>
        <v>0</v>
      </c>
      <c r="Q15" s="5"/>
      <c r="R15" s="5"/>
    </row>
    <row r="16" spans="3:18" x14ac:dyDescent="0.3">
      <c r="C16" s="14">
        <v>10</v>
      </c>
      <c r="D16" s="14" t="s">
        <v>126</v>
      </c>
      <c r="E16" s="14">
        <v>3000</v>
      </c>
      <c r="F16" s="14">
        <v>1</v>
      </c>
      <c r="G16" s="14">
        <f t="shared" si="0"/>
        <v>3000</v>
      </c>
      <c r="I16" s="14"/>
      <c r="J16" s="14"/>
      <c r="K16" s="14"/>
      <c r="L16" s="14"/>
      <c r="M16" s="5">
        <f t="shared" si="1"/>
        <v>0</v>
      </c>
      <c r="Q16" s="5"/>
      <c r="R16" s="5"/>
    </row>
    <row r="17" spans="3:18" x14ac:dyDescent="0.3">
      <c r="C17" s="14">
        <v>11</v>
      </c>
      <c r="D17" s="14" t="s">
        <v>127</v>
      </c>
      <c r="E17" s="14">
        <v>3000</v>
      </c>
      <c r="F17" s="14">
        <v>1</v>
      </c>
      <c r="G17" s="14">
        <f t="shared" si="0"/>
        <v>3000</v>
      </c>
      <c r="I17" s="14"/>
      <c r="J17" s="14"/>
      <c r="K17" s="14"/>
      <c r="L17" s="14"/>
      <c r="M17" s="5">
        <f t="shared" ref="M17" si="2">K17*L17</f>
        <v>0</v>
      </c>
      <c r="Q17" s="5"/>
      <c r="R17" s="5"/>
    </row>
    <row r="18" spans="3:18" x14ac:dyDescent="0.3">
      <c r="C18" s="17" t="s">
        <v>31</v>
      </c>
      <c r="D18" s="17"/>
      <c r="E18" s="17"/>
      <c r="F18" s="17"/>
      <c r="G18" s="14">
        <f>SUM(G7:G17)</f>
        <v>7410</v>
      </c>
      <c r="I18" s="18" t="s">
        <v>4</v>
      </c>
      <c r="J18" s="19"/>
      <c r="K18" s="20"/>
      <c r="L18" s="14"/>
      <c r="M18" s="5">
        <f>SUM(M7:M17)</f>
        <v>28</v>
      </c>
      <c r="Q18" s="5"/>
      <c r="R18" s="5"/>
    </row>
    <row r="20" spans="3:18" x14ac:dyDescent="0.3">
      <c r="P20" t="s">
        <v>128</v>
      </c>
      <c r="Q20">
        <v>200</v>
      </c>
    </row>
    <row r="21" spans="3:18" x14ac:dyDescent="0.3">
      <c r="P21" t="s">
        <v>129</v>
      </c>
      <c r="Q21">
        <v>20</v>
      </c>
    </row>
  </sheetData>
  <mergeCells count="2">
    <mergeCell ref="C18:F18"/>
    <mergeCell ref="I18:K1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S18"/>
  <sheetViews>
    <sheetView workbookViewId="0">
      <selection activeCell="I19" sqref="I19"/>
    </sheetView>
  </sheetViews>
  <sheetFormatPr defaultRowHeight="14.4" x14ac:dyDescent="0.3"/>
  <cols>
    <col min="4" max="4" width="7.109375" customWidth="1"/>
    <col min="5" max="5" width="16.21875" customWidth="1"/>
  </cols>
  <sheetData>
    <row r="5" spans="4:19" x14ac:dyDescent="0.3">
      <c r="D5" s="14" t="s">
        <v>0</v>
      </c>
      <c r="E5" s="14" t="s">
        <v>1</v>
      </c>
      <c r="F5" s="14" t="s">
        <v>2</v>
      </c>
      <c r="G5" s="14" t="s">
        <v>3</v>
      </c>
      <c r="H5" s="14" t="s">
        <v>4</v>
      </c>
      <c r="J5" s="14" t="s">
        <v>0</v>
      </c>
      <c r="K5" s="14" t="s">
        <v>95</v>
      </c>
      <c r="L5" s="14" t="s">
        <v>96</v>
      </c>
      <c r="M5" s="14" t="s">
        <v>97</v>
      </c>
      <c r="N5" s="5" t="s">
        <v>98</v>
      </c>
      <c r="R5" s="5" t="s">
        <v>114</v>
      </c>
      <c r="S5" s="5" t="s">
        <v>108</v>
      </c>
    </row>
    <row r="6" spans="4:19" x14ac:dyDescent="0.3">
      <c r="D6" s="14">
        <v>1</v>
      </c>
      <c r="E6" s="14" t="s">
        <v>21</v>
      </c>
      <c r="F6" s="14">
        <v>650</v>
      </c>
      <c r="G6" s="14">
        <v>1</v>
      </c>
      <c r="H6" s="14">
        <f>G6*F6</f>
        <v>650</v>
      </c>
      <c r="J6" s="14">
        <v>1</v>
      </c>
      <c r="K6" s="14" t="s">
        <v>117</v>
      </c>
      <c r="L6" s="14">
        <v>10</v>
      </c>
      <c r="M6" s="14">
        <v>1</v>
      </c>
      <c r="N6" s="5">
        <f>M6*L6</f>
        <v>10</v>
      </c>
      <c r="R6" s="5" t="s">
        <v>115</v>
      </c>
      <c r="S6" s="5">
        <v>0</v>
      </c>
    </row>
    <row r="7" spans="4:19" x14ac:dyDescent="0.3">
      <c r="D7" s="14">
        <v>2</v>
      </c>
      <c r="E7" s="14" t="s">
        <v>22</v>
      </c>
      <c r="F7" s="14">
        <f>50+50+10</f>
        <v>110</v>
      </c>
      <c r="G7" s="14">
        <v>1</v>
      </c>
      <c r="H7" s="14">
        <f t="shared" ref="H7:H16" si="0">G7*F7</f>
        <v>110</v>
      </c>
      <c r="J7" s="14">
        <v>2</v>
      </c>
      <c r="K7" s="14" t="s">
        <v>101</v>
      </c>
      <c r="L7" s="14"/>
      <c r="M7" s="14"/>
      <c r="N7" s="5">
        <f t="shared" ref="N7:N15" si="1">M7*L7</f>
        <v>0</v>
      </c>
      <c r="R7" s="5" t="s">
        <v>116</v>
      </c>
      <c r="S7" s="5">
        <v>0</v>
      </c>
    </row>
    <row r="8" spans="4:19" x14ac:dyDescent="0.3">
      <c r="D8" s="14">
        <v>3</v>
      </c>
      <c r="E8" s="14" t="s">
        <v>23</v>
      </c>
      <c r="F8" s="14">
        <v>180</v>
      </c>
      <c r="G8" s="14">
        <v>1</v>
      </c>
      <c r="H8" s="14">
        <f t="shared" si="0"/>
        <v>180</v>
      </c>
      <c r="J8" s="14">
        <v>3</v>
      </c>
      <c r="K8" s="14" t="s">
        <v>118</v>
      </c>
      <c r="L8" s="14"/>
      <c r="M8" s="14"/>
      <c r="N8" s="5">
        <f t="shared" si="1"/>
        <v>0</v>
      </c>
      <c r="R8" s="5" t="s">
        <v>111</v>
      </c>
      <c r="S8" s="5">
        <v>1500</v>
      </c>
    </row>
    <row r="9" spans="4:19" x14ac:dyDescent="0.3">
      <c r="D9" s="14">
        <v>4</v>
      </c>
      <c r="E9" s="14" t="s">
        <v>24</v>
      </c>
      <c r="F9" s="14">
        <v>70</v>
      </c>
      <c r="G9" s="14">
        <v>1</v>
      </c>
      <c r="H9" s="14">
        <f t="shared" si="0"/>
        <v>70</v>
      </c>
      <c r="J9" s="14">
        <v>4</v>
      </c>
      <c r="K9" s="14" t="s">
        <v>119</v>
      </c>
      <c r="L9" s="14"/>
      <c r="M9" s="14"/>
      <c r="N9" s="5">
        <f t="shared" si="1"/>
        <v>0</v>
      </c>
      <c r="R9" s="5" t="s">
        <v>120</v>
      </c>
      <c r="S9" s="5">
        <v>1050</v>
      </c>
    </row>
    <row r="10" spans="4:19" x14ac:dyDescent="0.3">
      <c r="D10" s="14">
        <v>5</v>
      </c>
      <c r="E10" s="14" t="s">
        <v>25</v>
      </c>
      <c r="F10" s="14">
        <f>515</f>
        <v>515</v>
      </c>
      <c r="G10" s="14">
        <v>1</v>
      </c>
      <c r="H10" s="14">
        <f t="shared" si="0"/>
        <v>515</v>
      </c>
      <c r="J10" s="14">
        <v>5</v>
      </c>
      <c r="K10" s="14" t="s">
        <v>121</v>
      </c>
      <c r="L10" s="14"/>
      <c r="M10" s="14"/>
      <c r="N10" s="5">
        <f t="shared" si="1"/>
        <v>0</v>
      </c>
      <c r="R10" s="5"/>
      <c r="S10" s="5"/>
    </row>
    <row r="11" spans="4:19" x14ac:dyDescent="0.3">
      <c r="D11" s="14">
        <v>6</v>
      </c>
      <c r="E11" s="14" t="s">
        <v>8</v>
      </c>
      <c r="F11" s="14">
        <v>42</v>
      </c>
      <c r="G11" s="14">
        <v>1</v>
      </c>
      <c r="H11" s="14">
        <f>G11*F11</f>
        <v>42</v>
      </c>
      <c r="J11" s="14">
        <v>6</v>
      </c>
      <c r="K11" s="14" t="s">
        <v>122</v>
      </c>
      <c r="L11" s="14">
        <v>20</v>
      </c>
      <c r="M11" s="14">
        <v>1</v>
      </c>
      <c r="N11" s="5">
        <f t="shared" si="1"/>
        <v>20</v>
      </c>
      <c r="R11" s="5"/>
      <c r="S11" s="5"/>
    </row>
    <row r="12" spans="4:19" x14ac:dyDescent="0.3">
      <c r="D12" s="14">
        <v>7</v>
      </c>
      <c r="E12" s="14" t="s">
        <v>27</v>
      </c>
      <c r="F12" s="14">
        <v>44</v>
      </c>
      <c r="G12" s="14">
        <v>2</v>
      </c>
      <c r="H12" s="14">
        <f t="shared" si="0"/>
        <v>88</v>
      </c>
      <c r="J12" s="14">
        <v>7</v>
      </c>
      <c r="K12" s="14" t="s">
        <v>125</v>
      </c>
      <c r="L12" s="14"/>
      <c r="M12" s="14"/>
      <c r="N12" s="5">
        <f t="shared" si="1"/>
        <v>0</v>
      </c>
      <c r="R12" s="5"/>
      <c r="S12" s="5"/>
    </row>
    <row r="13" spans="4:19" x14ac:dyDescent="0.3">
      <c r="D13" s="14">
        <v>8</v>
      </c>
      <c r="E13" s="14" t="s">
        <v>104</v>
      </c>
      <c r="F13" s="14">
        <f>106+20</f>
        <v>126</v>
      </c>
      <c r="G13" s="14"/>
      <c r="H13" s="14">
        <f t="shared" si="0"/>
        <v>0</v>
      </c>
      <c r="J13" s="14"/>
      <c r="K13" s="14"/>
      <c r="L13" s="14"/>
      <c r="M13" s="14"/>
      <c r="N13" s="5">
        <f t="shared" si="1"/>
        <v>0</v>
      </c>
      <c r="R13" s="5"/>
      <c r="S13" s="5"/>
    </row>
    <row r="14" spans="4:19" x14ac:dyDescent="0.3">
      <c r="D14" s="14">
        <v>9</v>
      </c>
      <c r="E14" s="14" t="s">
        <v>105</v>
      </c>
      <c r="F14" s="14">
        <f>N17</f>
        <v>30</v>
      </c>
      <c r="G14" s="14"/>
      <c r="H14" s="14">
        <f t="shared" si="0"/>
        <v>0</v>
      </c>
      <c r="J14" s="14"/>
      <c r="K14" s="14"/>
      <c r="L14" s="14"/>
      <c r="M14" s="14"/>
      <c r="N14" s="5">
        <f t="shared" si="1"/>
        <v>0</v>
      </c>
      <c r="R14" s="5"/>
      <c r="S14" s="5"/>
    </row>
    <row r="15" spans="4:19" x14ac:dyDescent="0.3">
      <c r="D15" s="14">
        <v>10</v>
      </c>
      <c r="E15" s="14" t="s">
        <v>126</v>
      </c>
      <c r="F15" s="14">
        <v>3000</v>
      </c>
      <c r="G15" s="14">
        <v>1</v>
      </c>
      <c r="H15" s="14">
        <f t="shared" si="0"/>
        <v>3000</v>
      </c>
      <c r="J15" s="14"/>
      <c r="K15" s="14"/>
      <c r="L15" s="14"/>
      <c r="M15" s="14"/>
      <c r="N15" s="5">
        <f t="shared" si="1"/>
        <v>0</v>
      </c>
      <c r="R15" s="5"/>
      <c r="S15" s="5"/>
    </row>
    <row r="16" spans="4:19" x14ac:dyDescent="0.3">
      <c r="D16" s="14">
        <v>11</v>
      </c>
      <c r="E16" s="14" t="s">
        <v>127</v>
      </c>
      <c r="F16" s="14">
        <v>4000</v>
      </c>
      <c r="G16" s="14">
        <v>1</v>
      </c>
      <c r="H16" s="14">
        <f t="shared" si="0"/>
        <v>4000</v>
      </c>
      <c r="I16" s="6">
        <v>750</v>
      </c>
      <c r="J16" s="14"/>
      <c r="K16" s="14"/>
      <c r="L16" s="14"/>
      <c r="M16" s="14"/>
      <c r="N16" s="5">
        <f t="shared" ref="N16" si="2">L16*M16</f>
        <v>0</v>
      </c>
      <c r="R16" s="5"/>
      <c r="S16" s="5"/>
    </row>
    <row r="17" spans="4:19" x14ac:dyDescent="0.3">
      <c r="D17" s="17" t="s">
        <v>31</v>
      </c>
      <c r="E17" s="17"/>
      <c r="F17" s="17"/>
      <c r="G17" s="17"/>
      <c r="H17" s="14">
        <f>SUM(H6:H16)</f>
        <v>8655</v>
      </c>
      <c r="J17" s="18" t="s">
        <v>4</v>
      </c>
      <c r="K17" s="19"/>
      <c r="L17" s="20"/>
      <c r="M17" s="14"/>
      <c r="N17" s="5">
        <f>SUM(N6:N16)</f>
        <v>30</v>
      </c>
      <c r="R17" s="5"/>
      <c r="S17" s="5"/>
    </row>
    <row r="18" spans="4:19" x14ac:dyDescent="0.3">
      <c r="S18">
        <f>SUM(S6:S9)</f>
        <v>2550</v>
      </c>
    </row>
  </sheetData>
  <mergeCells count="2">
    <mergeCell ref="D17:G17"/>
    <mergeCell ref="J17:L17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Q19"/>
  <sheetViews>
    <sheetView workbookViewId="0">
      <selection activeCell="F14" sqref="F14"/>
    </sheetView>
  </sheetViews>
  <sheetFormatPr defaultRowHeight="14.4" x14ac:dyDescent="0.3"/>
  <cols>
    <col min="4" max="4" width="5.6640625" customWidth="1"/>
    <col min="5" max="5" width="20.77734375" customWidth="1"/>
  </cols>
  <sheetData>
    <row r="3" spans="4:17" x14ac:dyDescent="0.3">
      <c r="I3">
        <f>H8+H9</f>
        <v>760</v>
      </c>
    </row>
    <row r="7" spans="4:17" x14ac:dyDescent="0.3">
      <c r="D7" s="14" t="s">
        <v>0</v>
      </c>
      <c r="E7" s="14" t="s">
        <v>1</v>
      </c>
      <c r="F7" s="14" t="s">
        <v>2</v>
      </c>
      <c r="G7" s="14" t="s">
        <v>3</v>
      </c>
      <c r="H7" s="14" t="s">
        <v>4</v>
      </c>
      <c r="J7" s="14" t="s">
        <v>0</v>
      </c>
      <c r="K7" s="14" t="s">
        <v>95</v>
      </c>
      <c r="L7" s="14" t="s">
        <v>96</v>
      </c>
      <c r="M7" s="14" t="s">
        <v>97</v>
      </c>
      <c r="N7" s="5" t="s">
        <v>98</v>
      </c>
      <c r="P7" s="21" t="s">
        <v>130</v>
      </c>
      <c r="Q7" s="22"/>
    </row>
    <row r="8" spans="4:17" x14ac:dyDescent="0.3">
      <c r="D8" s="14">
        <v>1</v>
      </c>
      <c r="E8" s="14" t="s">
        <v>21</v>
      </c>
      <c r="F8" s="14">
        <v>650</v>
      </c>
      <c r="G8" s="14">
        <v>1</v>
      </c>
      <c r="H8" s="14">
        <f>G8*F8</f>
        <v>650</v>
      </c>
      <c r="J8" s="14">
        <v>1</v>
      </c>
      <c r="K8" s="14" t="s">
        <v>117</v>
      </c>
      <c r="L8" s="14">
        <v>10</v>
      </c>
      <c r="M8" s="14">
        <v>1</v>
      </c>
      <c r="N8" s="5">
        <f>M8*L8</f>
        <v>10</v>
      </c>
      <c r="P8" s="7" t="s">
        <v>120</v>
      </c>
      <c r="Q8" s="7">
        <v>480</v>
      </c>
    </row>
    <row r="9" spans="4:17" x14ac:dyDescent="0.3">
      <c r="D9" s="14">
        <v>2</v>
      </c>
      <c r="E9" s="14" t="s">
        <v>22</v>
      </c>
      <c r="F9" s="14">
        <f>50+50+10</f>
        <v>110</v>
      </c>
      <c r="G9" s="14">
        <v>1</v>
      </c>
      <c r="H9" s="14">
        <f t="shared" ref="H9:H18" si="0">G9*F9</f>
        <v>110</v>
      </c>
      <c r="J9" s="14">
        <v>2</v>
      </c>
      <c r="K9" s="14" t="s">
        <v>101</v>
      </c>
      <c r="L9" s="14"/>
      <c r="M9" s="14"/>
      <c r="N9" s="5">
        <f t="shared" ref="N9:N17" si="1">M9*L9</f>
        <v>0</v>
      </c>
      <c r="P9" s="7" t="s">
        <v>115</v>
      </c>
      <c r="Q9" s="7">
        <v>700</v>
      </c>
    </row>
    <row r="10" spans="4:17" x14ac:dyDescent="0.3">
      <c r="D10" s="14">
        <v>3</v>
      </c>
      <c r="E10" s="14" t="s">
        <v>23</v>
      </c>
      <c r="F10" s="14">
        <f>60+80</f>
        <v>140</v>
      </c>
      <c r="G10" s="14">
        <v>1</v>
      </c>
      <c r="H10" s="14">
        <f t="shared" si="0"/>
        <v>140</v>
      </c>
      <c r="J10" s="14">
        <v>3</v>
      </c>
      <c r="K10" s="14" t="s">
        <v>118</v>
      </c>
      <c r="L10" s="14"/>
      <c r="M10" s="14"/>
      <c r="N10" s="5">
        <f t="shared" si="1"/>
        <v>0</v>
      </c>
      <c r="P10" s="7"/>
      <c r="Q10" s="7"/>
    </row>
    <row r="11" spans="4:17" x14ac:dyDescent="0.3">
      <c r="D11" s="14">
        <v>4</v>
      </c>
      <c r="E11" s="14" t="s">
        <v>24</v>
      </c>
      <c r="F11" s="14">
        <v>20</v>
      </c>
      <c r="G11" s="14">
        <v>1</v>
      </c>
      <c r="H11" s="14">
        <f t="shared" si="0"/>
        <v>20</v>
      </c>
      <c r="J11" s="14">
        <v>4</v>
      </c>
      <c r="K11" s="14" t="s">
        <v>119</v>
      </c>
      <c r="L11" s="14"/>
      <c r="M11" s="14"/>
      <c r="N11" s="5">
        <f t="shared" si="1"/>
        <v>0</v>
      </c>
      <c r="P11" s="7" t="s">
        <v>131</v>
      </c>
      <c r="Q11" s="7">
        <f>SUM(Q8:Q9)</f>
        <v>1180</v>
      </c>
    </row>
    <row r="12" spans="4:17" x14ac:dyDescent="0.3">
      <c r="D12" s="14">
        <v>5</v>
      </c>
      <c r="E12" s="14" t="s">
        <v>25</v>
      </c>
      <c r="F12" s="14">
        <f>500</f>
        <v>500</v>
      </c>
      <c r="G12" s="14">
        <v>1</v>
      </c>
      <c r="H12" s="14">
        <f t="shared" si="0"/>
        <v>500</v>
      </c>
      <c r="J12" s="14">
        <v>5</v>
      </c>
      <c r="K12" s="14" t="s">
        <v>121</v>
      </c>
      <c r="L12" s="14"/>
      <c r="M12" s="14"/>
      <c r="N12" s="5">
        <f t="shared" si="1"/>
        <v>0</v>
      </c>
    </row>
    <row r="13" spans="4:17" x14ac:dyDescent="0.3">
      <c r="D13" s="14">
        <v>6</v>
      </c>
      <c r="E13" s="14" t="s">
        <v>8</v>
      </c>
      <c r="F13" s="14">
        <v>42</v>
      </c>
      <c r="G13" s="14">
        <v>1</v>
      </c>
      <c r="H13" s="14">
        <f>G13*F13</f>
        <v>42</v>
      </c>
      <c r="J13" s="14">
        <v>6</v>
      </c>
      <c r="K13" s="14" t="s">
        <v>122</v>
      </c>
      <c r="L13" s="14">
        <v>20</v>
      </c>
      <c r="M13" s="14">
        <v>1</v>
      </c>
      <c r="N13" s="5">
        <f t="shared" si="1"/>
        <v>20</v>
      </c>
    </row>
    <row r="14" spans="4:17" x14ac:dyDescent="0.3">
      <c r="D14" s="14">
        <v>7</v>
      </c>
      <c r="E14" s="14" t="s">
        <v>27</v>
      </c>
      <c r="F14" s="14">
        <v>44</v>
      </c>
      <c r="G14" s="14">
        <v>2</v>
      </c>
      <c r="H14" s="14">
        <f t="shared" si="0"/>
        <v>88</v>
      </c>
      <c r="J14" s="14">
        <v>7</v>
      </c>
      <c r="K14" s="14" t="s">
        <v>125</v>
      </c>
      <c r="L14" s="14"/>
      <c r="M14" s="14"/>
      <c r="N14" s="5">
        <f t="shared" si="1"/>
        <v>0</v>
      </c>
    </row>
    <row r="15" spans="4:17" x14ac:dyDescent="0.3">
      <c r="D15" s="14">
        <v>8</v>
      </c>
      <c r="E15" s="14" t="s">
        <v>104</v>
      </c>
      <c r="F15" s="14">
        <f>106+20</f>
        <v>126</v>
      </c>
      <c r="G15" s="14"/>
      <c r="H15" s="14">
        <f t="shared" si="0"/>
        <v>0</v>
      </c>
      <c r="J15" s="14"/>
      <c r="K15" s="14"/>
      <c r="L15" s="14"/>
      <c r="M15" s="14"/>
      <c r="N15" s="5">
        <f t="shared" si="1"/>
        <v>0</v>
      </c>
    </row>
    <row r="16" spans="4:17" x14ac:dyDescent="0.3">
      <c r="D16" s="14">
        <v>9</v>
      </c>
      <c r="E16" s="14" t="s">
        <v>105</v>
      </c>
      <c r="F16" s="14">
        <f>N19</f>
        <v>30</v>
      </c>
      <c r="G16" s="14"/>
      <c r="H16" s="14">
        <f t="shared" si="0"/>
        <v>0</v>
      </c>
      <c r="J16" s="14"/>
      <c r="K16" s="14"/>
      <c r="L16" s="14"/>
      <c r="M16" s="14"/>
      <c r="N16" s="5">
        <f t="shared" si="1"/>
        <v>0</v>
      </c>
    </row>
    <row r="17" spans="4:14" x14ac:dyDescent="0.3">
      <c r="D17" s="14">
        <v>10</v>
      </c>
      <c r="E17" s="14" t="s">
        <v>126</v>
      </c>
      <c r="F17" s="14">
        <v>3000</v>
      </c>
      <c r="G17" s="14">
        <v>0</v>
      </c>
      <c r="H17" s="14">
        <f t="shared" si="0"/>
        <v>0</v>
      </c>
      <c r="J17" s="14"/>
      <c r="K17" s="14"/>
      <c r="L17" s="14"/>
      <c r="M17" s="14"/>
      <c r="N17" s="5">
        <f t="shared" si="1"/>
        <v>0</v>
      </c>
    </row>
    <row r="18" spans="4:14" x14ac:dyDescent="0.3">
      <c r="D18" s="14">
        <v>11</v>
      </c>
      <c r="E18" s="14" t="s">
        <v>127</v>
      </c>
      <c r="F18" s="14">
        <v>4000</v>
      </c>
      <c r="G18" s="14">
        <v>0</v>
      </c>
      <c r="H18" s="14">
        <f t="shared" si="0"/>
        <v>0</v>
      </c>
      <c r="I18" s="6"/>
      <c r="J18" s="14"/>
      <c r="K18" s="14"/>
      <c r="L18" s="14"/>
      <c r="M18" s="14"/>
      <c r="N18" s="5">
        <f t="shared" ref="N18" si="2">L18*M18</f>
        <v>0</v>
      </c>
    </row>
    <row r="19" spans="4:14" x14ac:dyDescent="0.3">
      <c r="D19" s="17" t="s">
        <v>31</v>
      </c>
      <c r="E19" s="17"/>
      <c r="F19" s="17"/>
      <c r="G19" s="17"/>
      <c r="H19" s="14">
        <f>SUM(H8:H18)</f>
        <v>1550</v>
      </c>
      <c r="J19" s="18" t="s">
        <v>4</v>
      </c>
      <c r="K19" s="19"/>
      <c r="L19" s="20"/>
      <c r="M19" s="14"/>
      <c r="N19" s="5">
        <f>SUM(N8:N18)</f>
        <v>30</v>
      </c>
    </row>
  </sheetData>
  <mergeCells count="3">
    <mergeCell ref="D19:G19"/>
    <mergeCell ref="J19:L19"/>
    <mergeCell ref="P7:Q7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Q35"/>
  <sheetViews>
    <sheetView topLeftCell="C1" workbookViewId="0">
      <selection activeCell="O5" sqref="O5:P9"/>
    </sheetView>
  </sheetViews>
  <sheetFormatPr defaultRowHeight="14.4" x14ac:dyDescent="0.3"/>
  <cols>
    <col min="3" max="3" width="6.21875" customWidth="1"/>
    <col min="4" max="4" width="20.109375" customWidth="1"/>
    <col min="10" max="10" width="14.21875" customWidth="1"/>
    <col min="11" max="11" width="17.6640625" customWidth="1"/>
  </cols>
  <sheetData>
    <row r="5" spans="3:16" x14ac:dyDescent="0.3">
      <c r="C5" s="14" t="s">
        <v>0</v>
      </c>
      <c r="D5" s="14" t="s">
        <v>1</v>
      </c>
      <c r="E5" s="14" t="s">
        <v>2</v>
      </c>
      <c r="F5" s="14" t="s">
        <v>3</v>
      </c>
      <c r="G5" s="14" t="s">
        <v>4</v>
      </c>
      <c r="I5" s="14" t="s">
        <v>0</v>
      </c>
      <c r="J5" s="14" t="s">
        <v>95</v>
      </c>
      <c r="K5" s="14" t="s">
        <v>96</v>
      </c>
      <c r="L5" s="14" t="s">
        <v>97</v>
      </c>
      <c r="M5" s="5" t="s">
        <v>98</v>
      </c>
      <c r="O5" s="21" t="s">
        <v>130</v>
      </c>
      <c r="P5" s="22"/>
    </row>
    <row r="6" spans="3:16" x14ac:dyDescent="0.3">
      <c r="C6" s="14">
        <v>1</v>
      </c>
      <c r="D6" s="14" t="s">
        <v>21</v>
      </c>
      <c r="E6" s="14">
        <v>650</v>
      </c>
      <c r="F6" s="14">
        <v>1</v>
      </c>
      <c r="G6" s="14">
        <f>F6*E6</f>
        <v>650</v>
      </c>
      <c r="I6" s="14">
        <v>1</v>
      </c>
      <c r="J6" s="14" t="s">
        <v>117</v>
      </c>
      <c r="K6" s="14"/>
      <c r="L6" s="14"/>
      <c r="M6" s="5">
        <f>L6*K6</f>
        <v>0</v>
      </c>
      <c r="O6" s="7" t="s">
        <v>120</v>
      </c>
      <c r="P6" s="7">
        <f>SUM(L22:L35)</f>
        <v>1140</v>
      </c>
    </row>
    <row r="7" spans="3:16" x14ac:dyDescent="0.3">
      <c r="C7" s="14">
        <v>2</v>
      </c>
      <c r="D7" s="14" t="s">
        <v>22</v>
      </c>
      <c r="E7" s="14">
        <f>50+50+10</f>
        <v>110</v>
      </c>
      <c r="F7" s="14">
        <v>1</v>
      </c>
      <c r="G7" s="14">
        <f t="shared" ref="G7:G16" si="0">F7*E7</f>
        <v>110</v>
      </c>
      <c r="I7" s="14">
        <v>2</v>
      </c>
      <c r="J7" s="14" t="s">
        <v>101</v>
      </c>
      <c r="K7" s="14"/>
      <c r="L7" s="14"/>
      <c r="M7" s="5">
        <f t="shared" ref="M7:M15" si="1">L7*K7</f>
        <v>0</v>
      </c>
      <c r="O7" s="7" t="s">
        <v>132</v>
      </c>
      <c r="P7" s="7">
        <f>SUM(L24:L35)</f>
        <v>900</v>
      </c>
    </row>
    <row r="8" spans="3:16" x14ac:dyDescent="0.3">
      <c r="C8" s="14">
        <v>3</v>
      </c>
      <c r="D8" s="14" t="s">
        <v>23</v>
      </c>
      <c r="E8" s="14">
        <f>60+80</f>
        <v>140</v>
      </c>
      <c r="F8" s="14">
        <v>0</v>
      </c>
      <c r="G8" s="14">
        <f t="shared" si="0"/>
        <v>0</v>
      </c>
      <c r="I8" s="14">
        <v>3</v>
      </c>
      <c r="J8" s="14" t="s">
        <v>118</v>
      </c>
      <c r="K8" s="14"/>
      <c r="L8" s="14"/>
      <c r="M8" s="5">
        <f t="shared" si="1"/>
        <v>0</v>
      </c>
      <c r="O8" s="7"/>
      <c r="P8" s="7"/>
    </row>
    <row r="9" spans="3:16" x14ac:dyDescent="0.3">
      <c r="C9" s="14">
        <v>4</v>
      </c>
      <c r="D9" s="14" t="s">
        <v>24</v>
      </c>
      <c r="E9" s="14">
        <v>20</v>
      </c>
      <c r="F9" s="14">
        <v>0</v>
      </c>
      <c r="G9" s="14">
        <f t="shared" si="0"/>
        <v>0</v>
      </c>
      <c r="I9" s="14">
        <v>4</v>
      </c>
      <c r="J9" s="14" t="s">
        <v>119</v>
      </c>
      <c r="K9" s="14"/>
      <c r="L9" s="14"/>
      <c r="M9" s="5">
        <f t="shared" si="1"/>
        <v>0</v>
      </c>
      <c r="O9" s="7" t="s">
        <v>131</v>
      </c>
      <c r="P9" s="7">
        <f>SUM(P6:P7)</f>
        <v>2040</v>
      </c>
    </row>
    <row r="10" spans="3:16" x14ac:dyDescent="0.3">
      <c r="C10" s="14">
        <v>5</v>
      </c>
      <c r="D10" s="14" t="s">
        <v>25</v>
      </c>
      <c r="E10" s="14">
        <f>120+45+170+100</f>
        <v>435</v>
      </c>
      <c r="F10" s="14">
        <v>1</v>
      </c>
      <c r="G10" s="14">
        <f t="shared" si="0"/>
        <v>435</v>
      </c>
      <c r="I10" s="14">
        <v>5</v>
      </c>
      <c r="J10" s="14" t="s">
        <v>121</v>
      </c>
      <c r="K10" s="14">
        <v>10</v>
      </c>
      <c r="L10" s="14">
        <v>1</v>
      </c>
      <c r="M10" s="5">
        <f t="shared" si="1"/>
        <v>10</v>
      </c>
    </row>
    <row r="11" spans="3:16" x14ac:dyDescent="0.3">
      <c r="C11" s="14">
        <v>6</v>
      </c>
      <c r="D11" s="14" t="s">
        <v>133</v>
      </c>
      <c r="E11" s="14">
        <f>10+5+5+25</f>
        <v>45</v>
      </c>
      <c r="F11" s="14">
        <v>1</v>
      </c>
      <c r="G11" s="14">
        <f t="shared" si="0"/>
        <v>45</v>
      </c>
      <c r="I11" s="14">
        <v>6</v>
      </c>
      <c r="J11" s="14" t="s">
        <v>122</v>
      </c>
      <c r="K11" s="14"/>
      <c r="L11" s="14"/>
      <c r="M11" s="5">
        <f t="shared" si="1"/>
        <v>0</v>
      </c>
    </row>
    <row r="12" spans="3:16" x14ac:dyDescent="0.3">
      <c r="C12" s="14">
        <v>7</v>
      </c>
      <c r="D12" s="14" t="s">
        <v>27</v>
      </c>
      <c r="E12" s="14">
        <v>57</v>
      </c>
      <c r="F12" s="14">
        <v>2</v>
      </c>
      <c r="G12" s="14">
        <f t="shared" si="0"/>
        <v>114</v>
      </c>
      <c r="I12" s="14">
        <v>7</v>
      </c>
      <c r="J12" s="14" t="s">
        <v>125</v>
      </c>
      <c r="K12" s="14"/>
      <c r="L12" s="14"/>
      <c r="M12" s="5">
        <f t="shared" si="1"/>
        <v>0</v>
      </c>
    </row>
    <row r="13" spans="3:16" x14ac:dyDescent="0.3">
      <c r="C13" s="14">
        <v>8</v>
      </c>
      <c r="D13" s="14" t="s">
        <v>104</v>
      </c>
      <c r="E13" s="14">
        <f>106+20+167+185+170+75</f>
        <v>723</v>
      </c>
      <c r="F13" s="14">
        <v>1</v>
      </c>
      <c r="G13" s="14">
        <f t="shared" si="0"/>
        <v>723</v>
      </c>
      <c r="I13" s="14">
        <v>8</v>
      </c>
      <c r="J13" s="14" t="s">
        <v>134</v>
      </c>
      <c r="K13" s="14">
        <v>20</v>
      </c>
      <c r="L13" s="14">
        <v>1</v>
      </c>
      <c r="M13" s="5">
        <f t="shared" si="1"/>
        <v>20</v>
      </c>
    </row>
    <row r="14" spans="3:16" x14ac:dyDescent="0.3">
      <c r="C14" s="14">
        <v>9</v>
      </c>
      <c r="D14" s="14" t="s">
        <v>105</v>
      </c>
      <c r="E14" s="14">
        <f>M17</f>
        <v>30</v>
      </c>
      <c r="F14" s="14">
        <v>1</v>
      </c>
      <c r="G14" s="14">
        <f t="shared" si="0"/>
        <v>30</v>
      </c>
      <c r="I14" s="14"/>
      <c r="J14" s="14"/>
      <c r="K14" s="14"/>
      <c r="L14" s="14"/>
      <c r="M14" s="5">
        <f t="shared" si="1"/>
        <v>0</v>
      </c>
    </row>
    <row r="15" spans="3:16" x14ac:dyDescent="0.3">
      <c r="C15" s="14">
        <v>10</v>
      </c>
      <c r="D15" s="14" t="s">
        <v>135</v>
      </c>
      <c r="E15" s="14">
        <v>3000</v>
      </c>
      <c r="F15" s="14">
        <v>0</v>
      </c>
      <c r="G15" s="14">
        <f t="shared" si="0"/>
        <v>0</v>
      </c>
      <c r="I15" s="14"/>
      <c r="J15" s="14"/>
      <c r="K15" s="14"/>
      <c r="L15" s="14"/>
      <c r="M15" s="5">
        <f t="shared" si="1"/>
        <v>0</v>
      </c>
      <c r="O15" s="17" t="s">
        <v>136</v>
      </c>
      <c r="P15" s="17"/>
    </row>
    <row r="16" spans="3:16" x14ac:dyDescent="0.3">
      <c r="C16" s="14">
        <v>11</v>
      </c>
      <c r="D16" s="14" t="s">
        <v>137</v>
      </c>
      <c r="E16" s="14">
        <f>50</f>
        <v>50</v>
      </c>
      <c r="F16" s="14">
        <v>1</v>
      </c>
      <c r="G16" s="14">
        <f t="shared" si="0"/>
        <v>50</v>
      </c>
      <c r="H16" s="6"/>
      <c r="I16" s="14"/>
      <c r="J16" s="14"/>
      <c r="K16" s="14"/>
      <c r="L16" s="14"/>
      <c r="M16" s="5">
        <f t="shared" ref="M16" si="2">K16*L16</f>
        <v>0</v>
      </c>
      <c r="O16" s="14" t="s">
        <v>120</v>
      </c>
      <c r="P16" s="14" t="s">
        <v>132</v>
      </c>
    </row>
    <row r="17" spans="3:17" x14ac:dyDescent="0.3">
      <c r="C17" s="17" t="s">
        <v>31</v>
      </c>
      <c r="D17" s="17"/>
      <c r="E17" s="17"/>
      <c r="F17" s="17"/>
      <c r="G17" s="14">
        <f>SUM(G6:G16)</f>
        <v>2157</v>
      </c>
      <c r="I17" s="18" t="s">
        <v>4</v>
      </c>
      <c r="J17" s="19"/>
      <c r="K17" s="20"/>
      <c r="L17" s="14"/>
      <c r="M17" s="5">
        <f>SUM(M6:M16)</f>
        <v>30</v>
      </c>
      <c r="O17" s="14">
        <v>6</v>
      </c>
      <c r="P17" s="14">
        <v>7.5</v>
      </c>
    </row>
    <row r="18" spans="3:17" x14ac:dyDescent="0.3">
      <c r="O18" s="14">
        <v>7</v>
      </c>
      <c r="P18" s="14">
        <v>7.5</v>
      </c>
    </row>
    <row r="19" spans="3:17" x14ac:dyDescent="0.3">
      <c r="O19" s="14" t="s">
        <v>138</v>
      </c>
      <c r="P19" s="14" t="s">
        <v>139</v>
      </c>
    </row>
    <row r="20" spans="3:17" x14ac:dyDescent="0.3">
      <c r="O20" s="9">
        <v>8</v>
      </c>
      <c r="P20" s="9">
        <v>10</v>
      </c>
    </row>
    <row r="21" spans="3:17" x14ac:dyDescent="0.3">
      <c r="I21" s="14" t="s">
        <v>0</v>
      </c>
      <c r="J21" s="14" t="s">
        <v>120</v>
      </c>
      <c r="K21" s="14" t="s">
        <v>132</v>
      </c>
      <c r="L21" s="14" t="s">
        <v>127</v>
      </c>
      <c r="O21" s="10"/>
      <c r="P21" s="10"/>
      <c r="Q21" s="8"/>
    </row>
    <row r="22" spans="3:17" x14ac:dyDescent="0.3">
      <c r="I22" s="14">
        <v>1</v>
      </c>
      <c r="J22" s="3">
        <v>43634</v>
      </c>
      <c r="K22" s="14" t="s">
        <v>34</v>
      </c>
      <c r="L22" s="14">
        <v>120</v>
      </c>
      <c r="O22" s="10"/>
      <c r="P22" s="10"/>
      <c r="Q22" s="8"/>
    </row>
    <row r="23" spans="3:17" x14ac:dyDescent="0.3">
      <c r="I23" s="14">
        <v>2</v>
      </c>
      <c r="J23" s="3">
        <v>43636</v>
      </c>
      <c r="K23" s="14" t="s">
        <v>34</v>
      </c>
      <c r="L23" s="14">
        <v>120</v>
      </c>
      <c r="O23" s="10"/>
      <c r="P23" s="10"/>
      <c r="Q23" s="8"/>
    </row>
    <row r="24" spans="3:17" x14ac:dyDescent="0.3">
      <c r="I24" s="14">
        <v>3</v>
      </c>
      <c r="J24" s="3">
        <v>43643</v>
      </c>
      <c r="K24" s="3">
        <v>43643</v>
      </c>
      <c r="L24" s="14">
        <v>100</v>
      </c>
      <c r="O24" s="10"/>
      <c r="P24" s="10"/>
      <c r="Q24" s="8"/>
    </row>
    <row r="25" spans="3:17" x14ac:dyDescent="0.3">
      <c r="I25" s="14">
        <v>4</v>
      </c>
      <c r="J25" s="3">
        <v>43648</v>
      </c>
      <c r="K25" s="3">
        <v>43648</v>
      </c>
      <c r="L25" s="14">
        <v>100</v>
      </c>
    </row>
    <row r="26" spans="3:17" x14ac:dyDescent="0.3">
      <c r="I26" s="14">
        <v>5</v>
      </c>
      <c r="J26" s="3">
        <v>43650</v>
      </c>
      <c r="K26" s="3">
        <v>43650</v>
      </c>
      <c r="L26" s="14">
        <v>100</v>
      </c>
    </row>
    <row r="27" spans="3:17" x14ac:dyDescent="0.3">
      <c r="I27" s="14">
        <v>6</v>
      </c>
      <c r="J27" s="3">
        <v>43655</v>
      </c>
      <c r="K27" s="3">
        <v>43655</v>
      </c>
      <c r="L27" s="14">
        <v>100</v>
      </c>
    </row>
    <row r="28" spans="3:17" x14ac:dyDescent="0.3">
      <c r="I28" s="14">
        <v>7</v>
      </c>
      <c r="J28" s="3">
        <v>43662</v>
      </c>
      <c r="K28" s="3">
        <v>43662</v>
      </c>
      <c r="L28" s="14">
        <v>100</v>
      </c>
    </row>
    <row r="29" spans="3:17" x14ac:dyDescent="0.3">
      <c r="I29" s="14">
        <v>8</v>
      </c>
      <c r="J29" s="3">
        <v>43664</v>
      </c>
      <c r="K29" s="3">
        <v>43664</v>
      </c>
      <c r="L29" s="14">
        <v>100</v>
      </c>
    </row>
    <row r="30" spans="3:17" x14ac:dyDescent="0.3">
      <c r="I30" s="14">
        <v>9</v>
      </c>
      <c r="J30" s="3">
        <v>43669</v>
      </c>
      <c r="K30" s="3">
        <v>43669</v>
      </c>
      <c r="L30" s="14">
        <v>100</v>
      </c>
      <c r="N30" s="7" t="s">
        <v>120</v>
      </c>
      <c r="O30" s="7">
        <f>SUM(L22:L32)</f>
        <v>1140</v>
      </c>
      <c r="P30" t="s">
        <v>140</v>
      </c>
    </row>
    <row r="31" spans="3:17" x14ac:dyDescent="0.3">
      <c r="I31" s="14">
        <v>10</v>
      </c>
      <c r="J31" s="3">
        <v>43672</v>
      </c>
      <c r="K31" s="3">
        <v>43672</v>
      </c>
      <c r="L31" s="14">
        <v>100</v>
      </c>
      <c r="N31" s="7" t="s">
        <v>132</v>
      </c>
      <c r="O31" s="7">
        <f>SUM(L24:L32)</f>
        <v>900</v>
      </c>
      <c r="P31" t="s">
        <v>140</v>
      </c>
    </row>
    <row r="32" spans="3:17" x14ac:dyDescent="0.3">
      <c r="I32" s="14">
        <v>11</v>
      </c>
      <c r="J32" s="3">
        <v>43676</v>
      </c>
      <c r="K32" s="3">
        <v>43676</v>
      </c>
      <c r="L32" s="14">
        <v>100</v>
      </c>
      <c r="N32" s="7"/>
      <c r="O32" s="7"/>
    </row>
    <row r="33" spans="9:15" x14ac:dyDescent="0.3">
      <c r="I33" s="14">
        <v>12</v>
      </c>
      <c r="J33" s="14"/>
      <c r="K33" s="14"/>
      <c r="L33" s="14"/>
      <c r="N33" s="7" t="s">
        <v>131</v>
      </c>
      <c r="O33" s="7">
        <f>SUM(O30:O31)</f>
        <v>2040</v>
      </c>
    </row>
    <row r="34" spans="9:15" x14ac:dyDescent="0.3">
      <c r="I34" s="14">
        <v>13</v>
      </c>
      <c r="J34" s="14"/>
      <c r="K34" s="14"/>
      <c r="L34" s="14"/>
    </row>
    <row r="35" spans="9:15" x14ac:dyDescent="0.3">
      <c r="I35" s="14">
        <v>14</v>
      </c>
      <c r="J35" s="14"/>
      <c r="K35" s="14"/>
      <c r="L35" s="14"/>
    </row>
  </sheetData>
  <mergeCells count="4">
    <mergeCell ref="O5:P5"/>
    <mergeCell ref="C17:F17"/>
    <mergeCell ref="I17:K17"/>
    <mergeCell ref="O15:P15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N34"/>
  <sheetViews>
    <sheetView topLeftCell="A4" workbookViewId="0">
      <selection activeCell="L26" sqref="L26"/>
    </sheetView>
  </sheetViews>
  <sheetFormatPr defaultRowHeight="14.4" x14ac:dyDescent="0.3"/>
  <cols>
    <col min="1" max="1" width="4.6640625" customWidth="1"/>
    <col min="2" max="2" width="21.77734375" customWidth="1"/>
    <col min="3" max="3" width="13.44140625" customWidth="1"/>
    <col min="6" max="6" width="6.6640625" customWidth="1"/>
    <col min="7" max="7" width="14.6640625" customWidth="1"/>
    <col min="8" max="8" width="12.44140625" customWidth="1"/>
  </cols>
  <sheetData>
    <row r="5" spans="1:14" x14ac:dyDescent="0.3">
      <c r="A5" s="14" t="s">
        <v>0</v>
      </c>
      <c r="B5" s="14" t="s">
        <v>1</v>
      </c>
      <c r="C5" s="14" t="s">
        <v>2</v>
      </c>
      <c r="D5" s="14" t="s">
        <v>3</v>
      </c>
      <c r="E5" s="14" t="s">
        <v>4</v>
      </c>
      <c r="G5" s="14" t="s">
        <v>0</v>
      </c>
      <c r="H5" s="14" t="s">
        <v>95</v>
      </c>
      <c r="I5" s="14" t="s">
        <v>96</v>
      </c>
      <c r="J5" s="14" t="s">
        <v>97</v>
      </c>
      <c r="K5" s="5" t="s">
        <v>98</v>
      </c>
    </row>
    <row r="6" spans="1:14" x14ac:dyDescent="0.3">
      <c r="A6" s="14">
        <v>1</v>
      </c>
      <c r="B6" s="14" t="s">
        <v>21</v>
      </c>
      <c r="C6" s="14">
        <v>650</v>
      </c>
      <c r="D6" s="14">
        <v>1</v>
      </c>
      <c r="E6" s="14">
        <f>D6*C6</f>
        <v>650</v>
      </c>
      <c r="G6" s="14">
        <v>1</v>
      </c>
      <c r="H6" s="14" t="s">
        <v>117</v>
      </c>
      <c r="I6" s="14">
        <v>22</v>
      </c>
      <c r="J6" s="14">
        <v>3</v>
      </c>
      <c r="K6" s="5">
        <f>J6*I6</f>
        <v>66</v>
      </c>
    </row>
    <row r="7" spans="1:14" x14ac:dyDescent="0.3">
      <c r="A7" s="14">
        <v>2</v>
      </c>
      <c r="B7" s="14" t="s">
        <v>22</v>
      </c>
      <c r="C7" s="14">
        <f>50+50+10</f>
        <v>110</v>
      </c>
      <c r="D7" s="14">
        <v>1</v>
      </c>
      <c r="E7" s="14">
        <f t="shared" ref="E7:E16" si="0">D7*C7</f>
        <v>110</v>
      </c>
      <c r="G7" s="14">
        <v>2</v>
      </c>
      <c r="H7" s="14" t="s">
        <v>101</v>
      </c>
      <c r="I7" s="14"/>
      <c r="J7" s="14"/>
      <c r="K7" s="5">
        <f t="shared" ref="K7:K15" si="1">J7*I7</f>
        <v>0</v>
      </c>
    </row>
    <row r="8" spans="1:14" x14ac:dyDescent="0.3">
      <c r="A8" s="14">
        <v>3</v>
      </c>
      <c r="B8" s="14" t="s">
        <v>23</v>
      </c>
      <c r="C8" s="14">
        <f>160</f>
        <v>160</v>
      </c>
      <c r="D8" s="14">
        <v>1</v>
      </c>
      <c r="E8" s="14">
        <f t="shared" si="0"/>
        <v>160</v>
      </c>
      <c r="G8" s="14">
        <v>3</v>
      </c>
      <c r="H8" s="14" t="s">
        <v>118</v>
      </c>
      <c r="I8" s="14"/>
      <c r="J8" s="14"/>
      <c r="K8" s="5">
        <f t="shared" si="1"/>
        <v>0</v>
      </c>
      <c r="M8" s="21" t="s">
        <v>130</v>
      </c>
      <c r="N8" s="22"/>
    </row>
    <row r="9" spans="1:14" x14ac:dyDescent="0.3">
      <c r="A9" s="14">
        <v>4</v>
      </c>
      <c r="B9" s="14" t="s">
        <v>24</v>
      </c>
      <c r="C9" s="14">
        <v>20</v>
      </c>
      <c r="D9" s="14">
        <v>2</v>
      </c>
      <c r="E9" s="14">
        <f t="shared" si="0"/>
        <v>40</v>
      </c>
      <c r="G9" s="14">
        <v>4</v>
      </c>
      <c r="H9" s="14" t="s">
        <v>119</v>
      </c>
      <c r="I9" s="14"/>
      <c r="J9" s="14"/>
      <c r="K9" s="5">
        <f t="shared" si="1"/>
        <v>0</v>
      </c>
      <c r="M9" s="7" t="s">
        <v>120</v>
      </c>
      <c r="N9" s="7">
        <f>SUM(I21:I34)</f>
        <v>600</v>
      </c>
    </row>
    <row r="10" spans="1:14" x14ac:dyDescent="0.3">
      <c r="A10" s="14">
        <v>5</v>
      </c>
      <c r="B10" s="14" t="s">
        <v>25</v>
      </c>
      <c r="C10" s="14">
        <f>110+150</f>
        <v>260</v>
      </c>
      <c r="D10" s="14">
        <v>1</v>
      </c>
      <c r="E10" s="14">
        <f t="shared" si="0"/>
        <v>260</v>
      </c>
      <c r="G10" s="14">
        <v>5</v>
      </c>
      <c r="H10" s="14" t="s">
        <v>121</v>
      </c>
      <c r="I10" s="14">
        <f>16+24</f>
        <v>40</v>
      </c>
      <c r="J10" s="14">
        <v>1</v>
      </c>
      <c r="K10" s="5">
        <f t="shared" si="1"/>
        <v>40</v>
      </c>
      <c r="M10" s="7" t="s">
        <v>132</v>
      </c>
      <c r="N10" s="7">
        <f>SUM(I21:I34)</f>
        <v>600</v>
      </c>
    </row>
    <row r="11" spans="1:14" x14ac:dyDescent="0.3">
      <c r="A11" s="14">
        <v>6</v>
      </c>
      <c r="B11" s="14" t="s">
        <v>133</v>
      </c>
      <c r="C11" s="14">
        <f>5+3</f>
        <v>8</v>
      </c>
      <c r="D11" s="14">
        <v>1</v>
      </c>
      <c r="E11" s="14">
        <f t="shared" si="0"/>
        <v>8</v>
      </c>
      <c r="G11" s="14">
        <v>6</v>
      </c>
      <c r="H11" s="14" t="s">
        <v>122</v>
      </c>
      <c r="I11" s="14">
        <v>20</v>
      </c>
      <c r="J11" s="14">
        <v>1</v>
      </c>
      <c r="K11" s="5">
        <f t="shared" si="1"/>
        <v>20</v>
      </c>
      <c r="M11" s="7"/>
      <c r="N11" s="7"/>
    </row>
    <row r="12" spans="1:14" x14ac:dyDescent="0.3">
      <c r="A12" s="14">
        <v>7</v>
      </c>
      <c r="B12" s="14" t="s">
        <v>27</v>
      </c>
      <c r="C12" s="14">
        <v>97</v>
      </c>
      <c r="D12" s="14">
        <v>2</v>
      </c>
      <c r="E12" s="14">
        <f t="shared" si="0"/>
        <v>194</v>
      </c>
      <c r="G12" s="14">
        <v>7</v>
      </c>
      <c r="H12" s="14" t="s">
        <v>125</v>
      </c>
      <c r="I12" s="14"/>
      <c r="J12" s="14"/>
      <c r="K12" s="5">
        <f t="shared" si="1"/>
        <v>0</v>
      </c>
      <c r="M12" s="7" t="s">
        <v>131</v>
      </c>
      <c r="N12" s="7">
        <f>SUM(N9:N10)</f>
        <v>1200</v>
      </c>
    </row>
    <row r="13" spans="1:14" x14ac:dyDescent="0.3">
      <c r="A13" s="14">
        <v>8</v>
      </c>
      <c r="B13" s="14" t="s">
        <v>104</v>
      </c>
      <c r="C13" s="14">
        <f>200+30+114+155+99+100</f>
        <v>698</v>
      </c>
      <c r="D13" s="14">
        <v>1</v>
      </c>
      <c r="E13" s="14">
        <f t="shared" si="0"/>
        <v>698</v>
      </c>
      <c r="G13" s="14">
        <v>8</v>
      </c>
      <c r="H13" s="14" t="s">
        <v>134</v>
      </c>
      <c r="I13" s="14">
        <v>20</v>
      </c>
      <c r="J13" s="14">
        <v>0</v>
      </c>
      <c r="K13" s="5">
        <f t="shared" si="1"/>
        <v>0</v>
      </c>
    </row>
    <row r="14" spans="1:14" x14ac:dyDescent="0.3">
      <c r="A14" s="14">
        <v>9</v>
      </c>
      <c r="B14" s="14" t="s">
        <v>105</v>
      </c>
      <c r="C14" s="14">
        <f>K17</f>
        <v>226</v>
      </c>
      <c r="D14" s="14">
        <v>1</v>
      </c>
      <c r="E14" s="14">
        <f t="shared" si="0"/>
        <v>226</v>
      </c>
      <c r="G14" s="14">
        <v>10</v>
      </c>
      <c r="H14" s="14" t="s">
        <v>141</v>
      </c>
      <c r="I14" s="14">
        <v>40</v>
      </c>
      <c r="J14" s="14">
        <v>2</v>
      </c>
      <c r="K14" s="5">
        <f t="shared" si="1"/>
        <v>80</v>
      </c>
    </row>
    <row r="15" spans="1:14" x14ac:dyDescent="0.3">
      <c r="A15" s="14">
        <v>10</v>
      </c>
      <c r="B15" s="14" t="s">
        <v>135</v>
      </c>
      <c r="C15" s="14">
        <v>3000</v>
      </c>
      <c r="D15" s="14">
        <v>0</v>
      </c>
      <c r="E15" s="14">
        <f t="shared" si="0"/>
        <v>0</v>
      </c>
      <c r="G15" s="14">
        <v>11</v>
      </c>
      <c r="H15" s="14" t="s">
        <v>142</v>
      </c>
      <c r="I15" s="14">
        <v>20</v>
      </c>
      <c r="J15" s="14">
        <v>1</v>
      </c>
      <c r="K15" s="5">
        <f t="shared" si="1"/>
        <v>20</v>
      </c>
    </row>
    <row r="16" spans="1:14" x14ac:dyDescent="0.3">
      <c r="A16" s="14">
        <v>11</v>
      </c>
      <c r="B16" s="14" t="s">
        <v>137</v>
      </c>
      <c r="C16" s="14">
        <f>50</f>
        <v>50</v>
      </c>
      <c r="D16" s="14">
        <v>1</v>
      </c>
      <c r="E16" s="14">
        <f t="shared" si="0"/>
        <v>50</v>
      </c>
      <c r="F16" s="6"/>
      <c r="G16" s="14"/>
      <c r="H16" s="14"/>
      <c r="I16" s="14"/>
      <c r="J16" s="14"/>
      <c r="K16" s="5">
        <f t="shared" ref="K16" si="2">I16*J16</f>
        <v>0</v>
      </c>
    </row>
    <row r="17" spans="1:11" x14ac:dyDescent="0.3">
      <c r="A17" s="17" t="s">
        <v>31</v>
      </c>
      <c r="B17" s="17"/>
      <c r="C17" s="17"/>
      <c r="D17" s="17"/>
      <c r="E17" s="14">
        <f>SUM(E6:E16)</f>
        <v>2396</v>
      </c>
      <c r="G17" s="18" t="s">
        <v>4</v>
      </c>
      <c r="H17" s="19"/>
      <c r="I17" s="20"/>
      <c r="J17" s="14"/>
      <c r="K17" s="5">
        <f>SUM(K6:K16)</f>
        <v>226</v>
      </c>
    </row>
    <row r="20" spans="1:11" x14ac:dyDescent="0.3">
      <c r="C20" t="s">
        <v>143</v>
      </c>
      <c r="D20">
        <f>1500-40-155-50-92-30</f>
        <v>1133</v>
      </c>
      <c r="F20" s="14" t="s">
        <v>0</v>
      </c>
      <c r="G20" s="14" t="s">
        <v>120</v>
      </c>
      <c r="H20" s="14" t="s">
        <v>132</v>
      </c>
      <c r="I20" s="14" t="s">
        <v>127</v>
      </c>
    </row>
    <row r="21" spans="1:11" x14ac:dyDescent="0.3">
      <c r="F21" s="14">
        <v>1</v>
      </c>
      <c r="G21" s="3">
        <v>43683</v>
      </c>
      <c r="H21" s="3">
        <v>43683</v>
      </c>
      <c r="I21" s="14">
        <v>100</v>
      </c>
    </row>
    <row r="22" spans="1:11" x14ac:dyDescent="0.3">
      <c r="F22" s="14">
        <v>2</v>
      </c>
      <c r="G22" s="3">
        <v>43690</v>
      </c>
      <c r="H22" s="3">
        <v>43690</v>
      </c>
      <c r="I22" s="14">
        <v>100</v>
      </c>
    </row>
    <row r="23" spans="1:11" x14ac:dyDescent="0.3">
      <c r="F23" s="14">
        <v>3</v>
      </c>
      <c r="G23" s="3">
        <v>43692</v>
      </c>
      <c r="H23" s="3">
        <v>43692</v>
      </c>
      <c r="I23" s="14">
        <v>100</v>
      </c>
    </row>
    <row r="24" spans="1:11" x14ac:dyDescent="0.3">
      <c r="F24" s="14">
        <v>4</v>
      </c>
      <c r="G24" s="3">
        <v>43697</v>
      </c>
      <c r="H24" s="3">
        <v>43697</v>
      </c>
      <c r="I24" s="14">
        <v>100</v>
      </c>
    </row>
    <row r="25" spans="1:11" x14ac:dyDescent="0.3">
      <c r="F25" s="14">
        <v>5</v>
      </c>
      <c r="G25" s="3">
        <v>43699</v>
      </c>
      <c r="H25" s="3">
        <v>43699</v>
      </c>
      <c r="I25" s="14">
        <v>100</v>
      </c>
    </row>
    <row r="26" spans="1:11" x14ac:dyDescent="0.3">
      <c r="F26" s="14">
        <v>6</v>
      </c>
      <c r="G26" s="3">
        <v>43704</v>
      </c>
      <c r="H26" s="3">
        <v>43704</v>
      </c>
      <c r="I26" s="14">
        <v>100</v>
      </c>
    </row>
    <row r="27" spans="1:11" x14ac:dyDescent="0.3">
      <c r="F27" s="14">
        <v>7</v>
      </c>
      <c r="G27" s="3"/>
      <c r="H27" s="3"/>
      <c r="I27" s="14"/>
    </row>
    <row r="28" spans="1:11" x14ac:dyDescent="0.3">
      <c r="F28" s="14">
        <v>8</v>
      </c>
      <c r="G28" s="3"/>
      <c r="H28" s="3"/>
      <c r="I28" s="14"/>
    </row>
    <row r="29" spans="1:11" x14ac:dyDescent="0.3">
      <c r="F29" s="14">
        <v>9</v>
      </c>
      <c r="G29" s="3"/>
      <c r="H29" s="3"/>
      <c r="I29" s="14"/>
    </row>
    <row r="30" spans="1:11" x14ac:dyDescent="0.3">
      <c r="F30" s="14">
        <v>10</v>
      </c>
      <c r="G30" s="3"/>
      <c r="H30" s="3"/>
      <c r="I30" s="14"/>
    </row>
    <row r="31" spans="1:11" x14ac:dyDescent="0.3">
      <c r="F31" s="14">
        <v>11</v>
      </c>
      <c r="G31" s="3"/>
      <c r="H31" s="3"/>
      <c r="I31" s="14"/>
    </row>
    <row r="32" spans="1:11" x14ac:dyDescent="0.3">
      <c r="F32" s="14">
        <v>12</v>
      </c>
      <c r="G32" s="14"/>
      <c r="H32" s="14"/>
      <c r="I32" s="14"/>
    </row>
    <row r="33" spans="6:9" x14ac:dyDescent="0.3">
      <c r="F33" s="14">
        <v>13</v>
      </c>
      <c r="G33" s="14"/>
      <c r="H33" s="14"/>
      <c r="I33" s="14"/>
    </row>
    <row r="34" spans="6:9" x14ac:dyDescent="0.3">
      <c r="F34" s="14">
        <v>14</v>
      </c>
      <c r="G34" s="14"/>
      <c r="H34" s="14"/>
      <c r="I34" s="14"/>
    </row>
  </sheetData>
  <mergeCells count="3">
    <mergeCell ref="A17:D17"/>
    <mergeCell ref="G17:I17"/>
    <mergeCell ref="M8:N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27"/>
  <sheetViews>
    <sheetView workbookViewId="0">
      <selection activeCell="C24" sqref="C24"/>
    </sheetView>
  </sheetViews>
  <sheetFormatPr defaultRowHeight="14.4" x14ac:dyDescent="0.3"/>
  <cols>
    <col min="1" max="1" width="7.33203125" customWidth="1"/>
    <col min="2" max="2" width="16.109375" customWidth="1"/>
    <col min="3" max="3" width="11.77734375" customWidth="1"/>
    <col min="7" max="7" width="13.6640625" customWidth="1"/>
    <col min="8" max="8" width="14.21875" customWidth="1"/>
  </cols>
  <sheetData>
    <row r="3" spans="1:15" x14ac:dyDescent="0.3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G3" s="14" t="s">
        <v>0</v>
      </c>
      <c r="H3" s="14" t="s">
        <v>95</v>
      </c>
      <c r="I3" s="14" t="s">
        <v>96</v>
      </c>
      <c r="J3" s="14" t="s">
        <v>97</v>
      </c>
      <c r="K3" s="5" t="s">
        <v>98</v>
      </c>
    </row>
    <row r="4" spans="1:15" x14ac:dyDescent="0.3">
      <c r="A4" s="14">
        <v>1</v>
      </c>
      <c r="B4" s="14" t="s">
        <v>21</v>
      </c>
      <c r="C4" s="14">
        <v>650</v>
      </c>
      <c r="D4" s="14">
        <v>1</v>
      </c>
      <c r="E4" s="14">
        <f>D4*C4</f>
        <v>650</v>
      </c>
      <c r="G4" s="14">
        <v>1</v>
      </c>
      <c r="H4" s="14" t="s">
        <v>117</v>
      </c>
      <c r="I4" s="14"/>
      <c r="J4" s="14"/>
      <c r="K4" s="5">
        <f t="shared" ref="K4:K13" si="0">I4*J4</f>
        <v>0</v>
      </c>
    </row>
    <row r="5" spans="1:15" x14ac:dyDescent="0.3">
      <c r="A5" s="14">
        <v>2</v>
      </c>
      <c r="B5" s="14" t="s">
        <v>22</v>
      </c>
      <c r="C5" s="14">
        <f>50+50+10</f>
        <v>110</v>
      </c>
      <c r="D5" s="14">
        <v>1</v>
      </c>
      <c r="E5" s="14">
        <f t="shared" ref="E5:E14" si="1">D5*C5</f>
        <v>110</v>
      </c>
      <c r="G5" s="14">
        <v>2</v>
      </c>
      <c r="H5" s="14" t="s">
        <v>101</v>
      </c>
      <c r="I5" s="14"/>
      <c r="J5" s="14"/>
      <c r="K5" s="5">
        <f t="shared" si="0"/>
        <v>0</v>
      </c>
    </row>
    <row r="6" spans="1:15" x14ac:dyDescent="0.3">
      <c r="A6" s="14">
        <v>3</v>
      </c>
      <c r="B6" s="14" t="s">
        <v>23</v>
      </c>
      <c r="C6" s="14">
        <f>160</f>
        <v>160</v>
      </c>
      <c r="D6" s="14">
        <v>0</v>
      </c>
      <c r="E6" s="14">
        <f t="shared" si="1"/>
        <v>0</v>
      </c>
      <c r="G6" s="14">
        <v>3</v>
      </c>
      <c r="H6" s="14" t="s">
        <v>118</v>
      </c>
      <c r="I6" s="14"/>
      <c r="J6" s="14"/>
      <c r="K6" s="5">
        <f t="shared" si="0"/>
        <v>0</v>
      </c>
      <c r="M6" s="21" t="s">
        <v>130</v>
      </c>
      <c r="N6" s="22"/>
    </row>
    <row r="7" spans="1:15" x14ac:dyDescent="0.3">
      <c r="A7" s="14">
        <v>4</v>
      </c>
      <c r="B7" s="14" t="s">
        <v>24</v>
      </c>
      <c r="C7" s="14">
        <v>10</v>
      </c>
      <c r="D7" s="14">
        <v>0</v>
      </c>
      <c r="E7" s="14">
        <f t="shared" si="1"/>
        <v>0</v>
      </c>
      <c r="G7" s="14">
        <v>4</v>
      </c>
      <c r="H7" s="14" t="s">
        <v>119</v>
      </c>
      <c r="I7" s="14"/>
      <c r="J7" s="14"/>
      <c r="K7" s="5">
        <f t="shared" si="0"/>
        <v>0</v>
      </c>
      <c r="M7" s="7" t="s">
        <v>120</v>
      </c>
      <c r="N7" s="7">
        <f>SUM(I19:I32)</f>
        <v>800</v>
      </c>
      <c r="O7" t="s">
        <v>144</v>
      </c>
    </row>
    <row r="8" spans="1:15" x14ac:dyDescent="0.3">
      <c r="A8" s="14">
        <v>5</v>
      </c>
      <c r="B8" s="14" t="s">
        <v>25</v>
      </c>
      <c r="C8" s="14">
        <f>12+100+285+50+14+94</f>
        <v>555</v>
      </c>
      <c r="D8" s="14">
        <v>1</v>
      </c>
      <c r="E8" s="14">
        <f t="shared" si="1"/>
        <v>555</v>
      </c>
      <c r="G8" s="14">
        <v>5</v>
      </c>
      <c r="H8" s="14" t="s">
        <v>121</v>
      </c>
      <c r="I8" s="14">
        <v>12</v>
      </c>
      <c r="J8" s="14">
        <v>1</v>
      </c>
      <c r="K8" s="5">
        <f t="shared" si="0"/>
        <v>12</v>
      </c>
      <c r="M8" s="7" t="s">
        <v>132</v>
      </c>
      <c r="N8" s="7">
        <f>SUM(I19:I32)</f>
        <v>800</v>
      </c>
      <c r="O8" t="s">
        <v>144</v>
      </c>
    </row>
    <row r="9" spans="1:15" x14ac:dyDescent="0.3">
      <c r="A9" s="14">
        <v>6</v>
      </c>
      <c r="B9" s="14" t="s">
        <v>133</v>
      </c>
      <c r="C9" s="14">
        <f>3+5</f>
        <v>8</v>
      </c>
      <c r="D9" s="14">
        <v>1</v>
      </c>
      <c r="E9" s="14">
        <f t="shared" si="1"/>
        <v>8</v>
      </c>
      <c r="G9" s="14">
        <v>6</v>
      </c>
      <c r="H9" s="14" t="s">
        <v>122</v>
      </c>
      <c r="I9" s="14"/>
      <c r="J9" s="14"/>
      <c r="K9" s="5">
        <f t="shared" si="0"/>
        <v>0</v>
      </c>
      <c r="M9" s="7"/>
      <c r="N9" s="7"/>
    </row>
    <row r="10" spans="1:15" x14ac:dyDescent="0.3">
      <c r="A10" s="14">
        <v>7</v>
      </c>
      <c r="B10" s="14" t="s">
        <v>27</v>
      </c>
      <c r="C10" s="14">
        <f>80</f>
        <v>80</v>
      </c>
      <c r="D10" s="14">
        <v>1</v>
      </c>
      <c r="E10" s="14">
        <f t="shared" si="1"/>
        <v>80</v>
      </c>
      <c r="G10" s="14">
        <v>7</v>
      </c>
      <c r="H10" s="14" t="s">
        <v>125</v>
      </c>
      <c r="I10" s="14"/>
      <c r="J10" s="14"/>
      <c r="K10" s="5">
        <f t="shared" si="0"/>
        <v>0</v>
      </c>
      <c r="M10" s="7" t="s">
        <v>131</v>
      </c>
      <c r="N10" s="7">
        <f>SUM(N7:N8)</f>
        <v>1600</v>
      </c>
    </row>
    <row r="11" spans="1:15" x14ac:dyDescent="0.3">
      <c r="A11" s="14">
        <v>8</v>
      </c>
      <c r="B11" s="14" t="s">
        <v>104</v>
      </c>
      <c r="C11" s="14">
        <f>69+18+17+11+110+34</f>
        <v>259</v>
      </c>
      <c r="D11" s="14">
        <v>1</v>
      </c>
      <c r="E11" s="14">
        <f t="shared" si="1"/>
        <v>259</v>
      </c>
      <c r="G11" s="14">
        <v>8</v>
      </c>
      <c r="H11" s="14" t="s">
        <v>134</v>
      </c>
      <c r="I11" s="14"/>
      <c r="J11" s="14"/>
      <c r="K11" s="5">
        <f t="shared" si="0"/>
        <v>0</v>
      </c>
    </row>
    <row r="12" spans="1:15" x14ac:dyDescent="0.3">
      <c r="A12" s="14">
        <v>9</v>
      </c>
      <c r="B12" s="14" t="s">
        <v>105</v>
      </c>
      <c r="C12" s="14">
        <f>K15</f>
        <v>33</v>
      </c>
      <c r="D12" s="14">
        <v>1</v>
      </c>
      <c r="E12" s="14">
        <f t="shared" si="1"/>
        <v>33</v>
      </c>
      <c r="G12" s="14">
        <v>10</v>
      </c>
      <c r="H12" s="14" t="s">
        <v>141</v>
      </c>
      <c r="I12" s="14"/>
      <c r="J12" s="14"/>
      <c r="K12" s="5">
        <f t="shared" si="0"/>
        <v>0</v>
      </c>
    </row>
    <row r="13" spans="1:15" x14ac:dyDescent="0.3">
      <c r="A13" s="14">
        <v>10</v>
      </c>
      <c r="B13" s="14" t="s">
        <v>145</v>
      </c>
      <c r="C13" s="14">
        <v>200</v>
      </c>
      <c r="D13" s="14">
        <v>1</v>
      </c>
      <c r="E13" s="14">
        <f t="shared" si="1"/>
        <v>200</v>
      </c>
      <c r="G13" s="14">
        <v>11</v>
      </c>
      <c r="H13" s="14" t="s">
        <v>146</v>
      </c>
      <c r="I13" s="14">
        <v>10</v>
      </c>
      <c r="J13" s="14">
        <v>1</v>
      </c>
      <c r="K13" s="5">
        <f t="shared" si="0"/>
        <v>10</v>
      </c>
    </row>
    <row r="14" spans="1:15" x14ac:dyDescent="0.3">
      <c r="A14" s="14">
        <v>11</v>
      </c>
      <c r="B14" s="14" t="s">
        <v>137</v>
      </c>
      <c r="C14" s="14">
        <f>50</f>
        <v>50</v>
      </c>
      <c r="D14" s="14">
        <v>2</v>
      </c>
      <c r="E14" s="14">
        <f t="shared" si="1"/>
        <v>100</v>
      </c>
      <c r="F14" s="6"/>
      <c r="G14" s="14">
        <v>12</v>
      </c>
      <c r="H14" s="14" t="s">
        <v>147</v>
      </c>
      <c r="I14" s="14">
        <v>11</v>
      </c>
      <c r="J14" s="14">
        <v>1</v>
      </c>
      <c r="K14" s="5">
        <f t="shared" ref="K14" si="2">I14*J14</f>
        <v>11</v>
      </c>
    </row>
    <row r="15" spans="1:15" x14ac:dyDescent="0.3">
      <c r="A15" s="17" t="s">
        <v>31</v>
      </c>
      <c r="B15" s="17"/>
      <c r="C15" s="17"/>
      <c r="D15" s="17"/>
      <c r="E15" s="14">
        <f>SUM(E4:E14)</f>
        <v>1995</v>
      </c>
      <c r="G15" s="18" t="s">
        <v>4</v>
      </c>
      <c r="H15" s="19"/>
      <c r="I15" s="20"/>
      <c r="J15" s="14"/>
      <c r="K15" s="5">
        <f>SUM(K4:K14)</f>
        <v>33</v>
      </c>
    </row>
    <row r="18" spans="2:9" x14ac:dyDescent="0.3">
      <c r="F18" s="14" t="s">
        <v>0</v>
      </c>
      <c r="G18" s="14" t="s">
        <v>120</v>
      </c>
      <c r="H18" s="14" t="s">
        <v>132</v>
      </c>
      <c r="I18" s="14" t="s">
        <v>127</v>
      </c>
    </row>
    <row r="19" spans="2:9" x14ac:dyDescent="0.3">
      <c r="B19" t="s">
        <v>148</v>
      </c>
      <c r="C19" s="11">
        <v>43721</v>
      </c>
      <c r="F19" s="14">
        <v>1</v>
      </c>
      <c r="G19" s="3">
        <v>43711</v>
      </c>
      <c r="H19" s="3">
        <v>43711</v>
      </c>
      <c r="I19" s="14">
        <v>100</v>
      </c>
    </row>
    <row r="20" spans="2:9" x14ac:dyDescent="0.3">
      <c r="B20" t="s">
        <v>148</v>
      </c>
      <c r="C20" s="11">
        <v>43734</v>
      </c>
      <c r="F20" s="14">
        <v>2</v>
      </c>
      <c r="G20" s="3">
        <v>43714</v>
      </c>
      <c r="H20" s="3">
        <v>43714</v>
      </c>
      <c r="I20" s="14">
        <v>100</v>
      </c>
    </row>
    <row r="21" spans="2:9" x14ac:dyDescent="0.3">
      <c r="B21" t="s">
        <v>148</v>
      </c>
      <c r="F21" s="14">
        <v>3</v>
      </c>
      <c r="G21" s="3">
        <v>43718</v>
      </c>
      <c r="H21" s="3">
        <v>43718</v>
      </c>
      <c r="I21" s="14">
        <v>100</v>
      </c>
    </row>
    <row r="22" spans="2:9" x14ac:dyDescent="0.3">
      <c r="F22" s="14">
        <v>4</v>
      </c>
      <c r="G22" s="3">
        <v>43720</v>
      </c>
      <c r="H22" s="3">
        <v>43720</v>
      </c>
      <c r="I22" s="14">
        <v>100</v>
      </c>
    </row>
    <row r="23" spans="2:9" x14ac:dyDescent="0.3">
      <c r="B23" t="s">
        <v>149</v>
      </c>
      <c r="C23">
        <v>2000</v>
      </c>
      <c r="F23" s="14">
        <v>5</v>
      </c>
      <c r="G23" s="3">
        <v>43725</v>
      </c>
      <c r="H23" s="3">
        <v>43725</v>
      </c>
      <c r="I23" s="14">
        <v>100</v>
      </c>
    </row>
    <row r="24" spans="2:9" x14ac:dyDescent="0.3">
      <c r="B24" t="s">
        <v>150</v>
      </c>
      <c r="C24">
        <v>2400</v>
      </c>
      <c r="F24" s="14">
        <v>6</v>
      </c>
      <c r="G24" s="3">
        <v>43727</v>
      </c>
      <c r="H24" s="3">
        <v>43727</v>
      </c>
      <c r="I24" s="14">
        <v>100</v>
      </c>
    </row>
    <row r="25" spans="2:9" x14ac:dyDescent="0.3">
      <c r="F25" s="14">
        <v>7</v>
      </c>
      <c r="G25" s="3">
        <v>43732</v>
      </c>
      <c r="H25" s="3">
        <v>43732</v>
      </c>
      <c r="I25" s="14">
        <v>100</v>
      </c>
    </row>
    <row r="26" spans="2:9" x14ac:dyDescent="0.3">
      <c r="F26" s="14">
        <v>8</v>
      </c>
      <c r="G26" s="3">
        <v>43734</v>
      </c>
      <c r="H26" s="3">
        <v>43734</v>
      </c>
      <c r="I26" s="14">
        <v>100</v>
      </c>
    </row>
    <row r="27" spans="2:9" x14ac:dyDescent="0.3">
      <c r="F27" s="12">
        <v>9</v>
      </c>
      <c r="G27" s="3"/>
      <c r="H27" s="3"/>
      <c r="I27" s="12"/>
    </row>
  </sheetData>
  <mergeCells count="3">
    <mergeCell ref="M6:N6"/>
    <mergeCell ref="A15:D15"/>
    <mergeCell ref="G15:I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26"/>
  <sheetViews>
    <sheetView workbookViewId="0">
      <selection activeCell="C6" sqref="C6"/>
    </sheetView>
  </sheetViews>
  <sheetFormatPr defaultColWidth="9.109375" defaultRowHeight="14.4" x14ac:dyDescent="0.3"/>
  <cols>
    <col min="1" max="1" width="7.88671875" style="1" customWidth="1"/>
    <col min="2" max="2" width="24.77734375" style="1" customWidth="1"/>
    <col min="3" max="3" width="13.77734375" style="1" customWidth="1"/>
    <col min="4" max="4" width="13.88671875" style="1" customWidth="1"/>
    <col min="5" max="5" width="13.6640625" style="1" customWidth="1"/>
    <col min="6" max="6" width="9.109375" style="1"/>
    <col min="7" max="7" width="11.21875" style="1" customWidth="1"/>
    <col min="8" max="8" width="23.88671875" style="1" customWidth="1"/>
    <col min="9" max="9" width="19.88671875" style="1" customWidth="1"/>
    <col min="10" max="10" width="17.88671875" style="1" customWidth="1"/>
    <col min="11" max="16384" width="9.109375" style="1"/>
  </cols>
  <sheetData>
    <row r="4" spans="1:10" x14ac:dyDescent="0.3">
      <c r="A4" s="14" t="s">
        <v>0</v>
      </c>
      <c r="B4" s="14" t="s">
        <v>1</v>
      </c>
      <c r="C4" s="14" t="s">
        <v>2</v>
      </c>
      <c r="D4" s="14" t="s">
        <v>3</v>
      </c>
      <c r="E4" s="14" t="s">
        <v>4</v>
      </c>
      <c r="F4" s="16"/>
      <c r="G4" s="14" t="s">
        <v>0</v>
      </c>
      <c r="H4" s="14" t="s">
        <v>18</v>
      </c>
      <c r="I4" s="14" t="s">
        <v>19</v>
      </c>
      <c r="J4" s="14" t="s">
        <v>20</v>
      </c>
    </row>
    <row r="5" spans="1:10" x14ac:dyDescent="0.3">
      <c r="A5" s="14">
        <v>1</v>
      </c>
      <c r="B5" s="14" t="s">
        <v>21</v>
      </c>
      <c r="C5" s="14">
        <v>650</v>
      </c>
      <c r="D5" s="14">
        <v>1</v>
      </c>
      <c r="E5" s="14">
        <f>C5*D5</f>
        <v>650</v>
      </c>
      <c r="F5" s="16"/>
      <c r="G5" s="14"/>
      <c r="H5" s="14"/>
      <c r="I5" s="14"/>
      <c r="J5" s="14"/>
    </row>
    <row r="6" spans="1:10" x14ac:dyDescent="0.3">
      <c r="A6" s="14">
        <v>2</v>
      </c>
      <c r="B6" s="14" t="s">
        <v>22</v>
      </c>
      <c r="C6" s="14">
        <v>110</v>
      </c>
      <c r="D6" s="14">
        <v>1</v>
      </c>
      <c r="E6" s="14">
        <f t="shared" ref="E6:E19" si="0">C6*D6</f>
        <v>110</v>
      </c>
      <c r="F6" s="16"/>
      <c r="G6" s="14"/>
      <c r="H6" s="14"/>
      <c r="I6" s="14"/>
      <c r="J6" s="14"/>
    </row>
    <row r="7" spans="1:10" x14ac:dyDescent="0.3">
      <c r="A7" s="14">
        <v>3</v>
      </c>
      <c r="B7" s="14" t="s">
        <v>23</v>
      </c>
      <c r="C7" s="14">
        <v>70</v>
      </c>
      <c r="D7" s="14">
        <v>2</v>
      </c>
      <c r="E7" s="14">
        <f t="shared" si="0"/>
        <v>140</v>
      </c>
      <c r="F7" s="16"/>
      <c r="G7" s="14"/>
      <c r="H7" s="14"/>
      <c r="I7" s="14"/>
      <c r="J7" s="14"/>
    </row>
    <row r="8" spans="1:10" x14ac:dyDescent="0.3">
      <c r="A8" s="14">
        <v>4</v>
      </c>
      <c r="B8" s="14" t="s">
        <v>24</v>
      </c>
      <c r="C8" s="14">
        <v>50</v>
      </c>
      <c r="D8" s="14">
        <v>1</v>
      </c>
      <c r="E8" s="14">
        <f t="shared" si="0"/>
        <v>50</v>
      </c>
      <c r="F8" s="16"/>
      <c r="G8" s="14"/>
      <c r="H8" s="14"/>
      <c r="I8" s="14"/>
      <c r="J8" s="14"/>
    </row>
    <row r="9" spans="1:10" x14ac:dyDescent="0.3">
      <c r="A9" s="14">
        <v>5</v>
      </c>
      <c r="B9" s="14" t="s">
        <v>25</v>
      </c>
      <c r="C9" s="14">
        <v>500</v>
      </c>
      <c r="D9" s="14">
        <v>0</v>
      </c>
      <c r="E9" s="14">
        <f t="shared" si="0"/>
        <v>0</v>
      </c>
      <c r="F9" s="16"/>
      <c r="G9" s="14"/>
      <c r="H9" s="14"/>
      <c r="I9" s="14"/>
      <c r="J9" s="14"/>
    </row>
    <row r="10" spans="1:10" x14ac:dyDescent="0.3">
      <c r="A10" s="14">
        <v>6</v>
      </c>
      <c r="B10" s="14" t="s">
        <v>26</v>
      </c>
      <c r="C10" s="14">
        <v>190</v>
      </c>
      <c r="D10" s="14">
        <v>2</v>
      </c>
      <c r="E10" s="14">
        <f t="shared" si="0"/>
        <v>380</v>
      </c>
      <c r="F10" s="16"/>
      <c r="G10" s="14"/>
      <c r="H10" s="14"/>
      <c r="I10" s="14"/>
      <c r="J10" s="14"/>
    </row>
    <row r="11" spans="1:10" x14ac:dyDescent="0.3">
      <c r="A11" s="14">
        <v>7</v>
      </c>
      <c r="B11" s="14" t="s">
        <v>14</v>
      </c>
      <c r="C11" s="14">
        <v>30</v>
      </c>
      <c r="D11" s="14">
        <v>2</v>
      </c>
      <c r="E11" s="14">
        <f t="shared" si="0"/>
        <v>60</v>
      </c>
      <c r="F11" s="16"/>
      <c r="G11" s="14"/>
      <c r="H11" s="14"/>
      <c r="I11" s="14"/>
      <c r="J11" s="14"/>
    </row>
    <row r="12" spans="1:10" x14ac:dyDescent="0.3">
      <c r="A12" s="14">
        <v>8</v>
      </c>
      <c r="B12" s="14" t="s">
        <v>8</v>
      </c>
      <c r="C12" s="14">
        <v>22</v>
      </c>
      <c r="D12" s="14">
        <v>1</v>
      </c>
      <c r="E12" s="14">
        <f t="shared" si="0"/>
        <v>22</v>
      </c>
      <c r="F12" s="16"/>
      <c r="G12" s="14"/>
      <c r="H12" s="14"/>
      <c r="I12" s="14"/>
      <c r="J12" s="14"/>
    </row>
    <row r="13" spans="1:10" x14ac:dyDescent="0.3">
      <c r="A13" s="14">
        <v>9</v>
      </c>
      <c r="B13" s="14" t="s">
        <v>27</v>
      </c>
      <c r="C13" s="14">
        <v>2</v>
      </c>
      <c r="D13" s="14">
        <v>59</v>
      </c>
      <c r="E13" s="14">
        <f t="shared" si="0"/>
        <v>118</v>
      </c>
      <c r="F13" s="16"/>
      <c r="G13" s="14"/>
      <c r="H13" s="14"/>
      <c r="I13" s="14"/>
      <c r="J13" s="14"/>
    </row>
    <row r="14" spans="1:10" x14ac:dyDescent="0.3">
      <c r="A14" s="14">
        <v>10</v>
      </c>
      <c r="B14" s="14" t="s">
        <v>28</v>
      </c>
      <c r="C14" s="14">
        <v>2.5</v>
      </c>
      <c r="D14" s="14">
        <v>20</v>
      </c>
      <c r="E14" s="14">
        <f t="shared" si="0"/>
        <v>50</v>
      </c>
      <c r="F14" s="16"/>
      <c r="G14" s="14"/>
      <c r="H14" s="14"/>
      <c r="I14" s="14"/>
      <c r="J14" s="14"/>
    </row>
    <row r="15" spans="1:10" x14ac:dyDescent="0.3">
      <c r="A15" s="14">
        <v>11</v>
      </c>
      <c r="B15" s="14" t="s">
        <v>29</v>
      </c>
      <c r="C15" s="14">
        <v>35</v>
      </c>
      <c r="D15" s="14">
        <v>1</v>
      </c>
      <c r="E15" s="14">
        <f t="shared" si="0"/>
        <v>35</v>
      </c>
      <c r="F15" s="16"/>
      <c r="G15" s="14"/>
      <c r="H15" s="14"/>
      <c r="I15" s="14"/>
      <c r="J15" s="14"/>
    </row>
    <row r="16" spans="1:10" x14ac:dyDescent="0.3">
      <c r="A16" s="14">
        <v>12</v>
      </c>
      <c r="B16" s="14" t="s">
        <v>30</v>
      </c>
      <c r="C16" s="14">
        <v>10</v>
      </c>
      <c r="D16" s="14">
        <v>1</v>
      </c>
      <c r="E16" s="14">
        <f>C16*D16</f>
        <v>10</v>
      </c>
      <c r="F16" s="16"/>
      <c r="G16" s="14"/>
      <c r="H16" s="14"/>
      <c r="I16" s="14"/>
      <c r="J16" s="14"/>
    </row>
    <row r="17" spans="1:10" x14ac:dyDescent="0.3">
      <c r="A17" s="14">
        <v>13</v>
      </c>
      <c r="B17" s="14" t="s">
        <v>14</v>
      </c>
      <c r="C17" s="14">
        <v>100</v>
      </c>
      <c r="D17" s="14">
        <v>1</v>
      </c>
      <c r="E17" s="14">
        <f t="shared" si="0"/>
        <v>100</v>
      </c>
      <c r="F17" s="16"/>
      <c r="G17" s="14"/>
      <c r="H17" s="14"/>
      <c r="I17" s="14"/>
      <c r="J17" s="14"/>
    </row>
    <row r="18" spans="1:10" x14ac:dyDescent="0.3">
      <c r="A18" s="14">
        <v>14</v>
      </c>
      <c r="B18" s="14"/>
      <c r="C18" s="14"/>
      <c r="D18" s="14"/>
      <c r="E18" s="14">
        <f t="shared" si="0"/>
        <v>0</v>
      </c>
      <c r="F18" s="16"/>
      <c r="G18" s="14"/>
      <c r="H18" s="14"/>
      <c r="I18" s="14"/>
      <c r="J18" s="14"/>
    </row>
    <row r="19" spans="1:10" x14ac:dyDescent="0.3">
      <c r="A19" s="14">
        <v>15</v>
      </c>
      <c r="B19" s="14"/>
      <c r="C19" s="14"/>
      <c r="D19" s="14"/>
      <c r="E19" s="14">
        <f t="shared" si="0"/>
        <v>0</v>
      </c>
      <c r="F19" s="16"/>
      <c r="G19" s="14"/>
      <c r="H19" s="14"/>
      <c r="I19" s="14"/>
      <c r="J19" s="14"/>
    </row>
    <row r="20" spans="1:10" x14ac:dyDescent="0.3">
      <c r="A20" s="17" t="s">
        <v>31</v>
      </c>
      <c r="B20" s="17"/>
      <c r="C20" s="17"/>
      <c r="D20" s="17"/>
      <c r="E20" s="14">
        <f>SUM(E5:E19)</f>
        <v>1725</v>
      </c>
      <c r="F20" s="16"/>
      <c r="G20" s="14"/>
      <c r="H20" s="14"/>
      <c r="I20" s="14"/>
      <c r="J20" s="14"/>
    </row>
    <row r="22" spans="1:10" x14ac:dyDescent="0.3">
      <c r="A22" s="16"/>
      <c r="B22" s="14" t="s">
        <v>0</v>
      </c>
      <c r="C22" s="14" t="s">
        <v>2</v>
      </c>
      <c r="D22" s="16"/>
      <c r="E22" s="16"/>
      <c r="F22" s="16"/>
      <c r="G22" s="16"/>
      <c r="H22" s="16"/>
      <c r="I22" s="16"/>
      <c r="J22" s="16"/>
    </row>
    <row r="23" spans="1:10" x14ac:dyDescent="0.3">
      <c r="A23" s="16"/>
      <c r="B23" s="14">
        <v>1</v>
      </c>
      <c r="C23" s="14"/>
      <c r="D23" s="16"/>
      <c r="E23" s="16"/>
      <c r="F23" s="16"/>
      <c r="G23" s="16"/>
      <c r="H23" s="16"/>
      <c r="I23" s="16"/>
      <c r="J23" s="16"/>
    </row>
    <row r="24" spans="1:10" x14ac:dyDescent="0.3">
      <c r="A24" s="16"/>
      <c r="B24" s="14">
        <v>2</v>
      </c>
      <c r="C24" s="14"/>
      <c r="D24" s="16"/>
      <c r="E24" s="16"/>
      <c r="F24" s="16"/>
      <c r="G24" s="16"/>
      <c r="H24" s="16"/>
      <c r="I24" s="16"/>
      <c r="J24" s="16"/>
    </row>
    <row r="25" spans="1:10" x14ac:dyDescent="0.3">
      <c r="A25" s="16"/>
      <c r="B25" s="14">
        <v>3</v>
      </c>
      <c r="C25" s="14"/>
      <c r="D25" s="16"/>
      <c r="E25" s="16"/>
      <c r="F25" s="16"/>
      <c r="G25" s="16"/>
      <c r="H25" s="16"/>
      <c r="I25" s="16"/>
      <c r="J25" s="16"/>
    </row>
    <row r="26" spans="1:10" x14ac:dyDescent="0.3">
      <c r="A26" s="16"/>
      <c r="B26" s="14" t="s">
        <v>32</v>
      </c>
      <c r="C26" s="14"/>
      <c r="D26" s="16"/>
      <c r="E26" s="16"/>
      <c r="F26" s="16"/>
      <c r="G26" s="16"/>
      <c r="H26" s="16"/>
      <c r="I26" s="16"/>
      <c r="J26" s="16"/>
    </row>
  </sheetData>
  <mergeCells count="1">
    <mergeCell ref="A20:D20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29"/>
  <sheetViews>
    <sheetView workbookViewId="0">
      <selection activeCell="N16" sqref="N16"/>
    </sheetView>
  </sheetViews>
  <sheetFormatPr defaultRowHeight="14.4" x14ac:dyDescent="0.3"/>
  <cols>
    <col min="1" max="1" width="6.6640625" customWidth="1"/>
    <col min="2" max="2" width="18.88671875" customWidth="1"/>
    <col min="3" max="3" width="10.33203125" customWidth="1"/>
    <col min="7" max="8" width="14.6640625" customWidth="1"/>
  </cols>
  <sheetData>
    <row r="4" spans="1:15" x14ac:dyDescent="0.3">
      <c r="A4" s="14" t="s">
        <v>0</v>
      </c>
      <c r="B4" s="14" t="s">
        <v>1</v>
      </c>
      <c r="C4" s="14" t="s">
        <v>2</v>
      </c>
      <c r="D4" s="14" t="s">
        <v>3</v>
      </c>
      <c r="E4" s="14" t="s">
        <v>4</v>
      </c>
      <c r="G4" s="14" t="s">
        <v>0</v>
      </c>
      <c r="H4" s="14" t="s">
        <v>95</v>
      </c>
      <c r="I4" s="14" t="s">
        <v>96</v>
      </c>
      <c r="J4" s="14" t="s">
        <v>97</v>
      </c>
      <c r="K4" s="5" t="s">
        <v>98</v>
      </c>
    </row>
    <row r="5" spans="1:15" x14ac:dyDescent="0.3">
      <c r="A5" s="14">
        <v>1</v>
      </c>
      <c r="B5" s="14" t="s">
        <v>21</v>
      </c>
      <c r="C5" s="14">
        <v>600</v>
      </c>
      <c r="D5" s="14">
        <v>1</v>
      </c>
      <c r="E5" s="14">
        <f>D5*C5</f>
        <v>600</v>
      </c>
      <c r="G5" s="14">
        <v>1</v>
      </c>
      <c r="H5" s="14" t="s">
        <v>151</v>
      </c>
      <c r="I5" s="14">
        <v>23</v>
      </c>
      <c r="J5" s="14">
        <v>1</v>
      </c>
      <c r="K5" s="5">
        <f t="shared" ref="K5:K15" si="0">I5*J5</f>
        <v>23</v>
      </c>
    </row>
    <row r="6" spans="1:15" x14ac:dyDescent="0.3">
      <c r="A6" s="14">
        <v>2</v>
      </c>
      <c r="B6" s="14" t="s">
        <v>22</v>
      </c>
      <c r="C6" s="14">
        <f>50+50+10</f>
        <v>110</v>
      </c>
      <c r="D6" s="14">
        <v>1</v>
      </c>
      <c r="E6" s="14">
        <f t="shared" ref="E6:E15" si="1">D6*C6</f>
        <v>110</v>
      </c>
      <c r="G6" s="14">
        <v>2</v>
      </c>
      <c r="H6" s="14" t="s">
        <v>101</v>
      </c>
      <c r="I6" s="14"/>
      <c r="J6" s="14">
        <v>0</v>
      </c>
      <c r="K6" s="5">
        <f t="shared" si="0"/>
        <v>0</v>
      </c>
    </row>
    <row r="7" spans="1:15" x14ac:dyDescent="0.3">
      <c r="A7" s="14">
        <v>3</v>
      </c>
      <c r="B7" s="14" t="s">
        <v>23</v>
      </c>
      <c r="C7" s="14">
        <f>160</f>
        <v>160</v>
      </c>
      <c r="D7" s="14">
        <v>0</v>
      </c>
      <c r="E7" s="14">
        <f t="shared" si="1"/>
        <v>0</v>
      </c>
      <c r="G7" s="14">
        <v>3</v>
      </c>
      <c r="H7" s="14" t="s">
        <v>118</v>
      </c>
      <c r="I7" s="14"/>
      <c r="J7" s="14">
        <v>0</v>
      </c>
      <c r="K7" s="5">
        <f t="shared" si="0"/>
        <v>0</v>
      </c>
      <c r="M7" s="21" t="s">
        <v>130</v>
      </c>
      <c r="N7" s="22"/>
    </row>
    <row r="8" spans="1:15" x14ac:dyDescent="0.3">
      <c r="A8" s="14">
        <v>4</v>
      </c>
      <c r="B8" s="14" t="s">
        <v>24</v>
      </c>
      <c r="C8" s="14">
        <v>20</v>
      </c>
      <c r="D8" s="14">
        <v>1</v>
      </c>
      <c r="E8" s="14">
        <f t="shared" si="1"/>
        <v>20</v>
      </c>
      <c r="G8" s="14">
        <v>4</v>
      </c>
      <c r="H8" s="14" t="s">
        <v>119</v>
      </c>
      <c r="I8" s="14">
        <f>9.5+10.5+7.5*2+34</f>
        <v>69</v>
      </c>
      <c r="J8" s="14">
        <v>1</v>
      </c>
      <c r="K8" s="5">
        <f t="shared" si="0"/>
        <v>69</v>
      </c>
      <c r="M8" s="7" t="s">
        <v>120</v>
      </c>
      <c r="N8" s="7">
        <f>SUM(I20:I33)</f>
        <v>1000</v>
      </c>
      <c r="O8" t="s">
        <v>152</v>
      </c>
    </row>
    <row r="9" spans="1:15" x14ac:dyDescent="0.3">
      <c r="A9" s="14">
        <v>5</v>
      </c>
      <c r="B9" s="14" t="s">
        <v>25</v>
      </c>
      <c r="C9" s="14">
        <f>487+28+100</f>
        <v>615</v>
      </c>
      <c r="D9" s="14">
        <v>1</v>
      </c>
      <c r="E9" s="14">
        <f t="shared" si="1"/>
        <v>615</v>
      </c>
      <c r="G9" s="14">
        <v>5</v>
      </c>
      <c r="H9" s="14" t="s">
        <v>121</v>
      </c>
      <c r="I9" s="14">
        <v>12</v>
      </c>
      <c r="J9" s="14">
        <v>0</v>
      </c>
      <c r="K9" s="5">
        <f t="shared" si="0"/>
        <v>0</v>
      </c>
      <c r="M9" s="7" t="s">
        <v>132</v>
      </c>
      <c r="N9" s="7">
        <f>SUM(I20:I33)</f>
        <v>1000</v>
      </c>
      <c r="O9" t="s">
        <v>152</v>
      </c>
    </row>
    <row r="10" spans="1:15" x14ac:dyDescent="0.3">
      <c r="A10" s="14">
        <v>6</v>
      </c>
      <c r="B10" s="14" t="s">
        <v>133</v>
      </c>
      <c r="C10" s="14">
        <f>5</f>
        <v>5</v>
      </c>
      <c r="D10" s="14">
        <v>2</v>
      </c>
      <c r="E10" s="14">
        <f t="shared" si="1"/>
        <v>10</v>
      </c>
      <c r="G10" s="14">
        <v>6</v>
      </c>
      <c r="H10" s="14" t="s">
        <v>153</v>
      </c>
      <c r="I10" s="14">
        <v>6</v>
      </c>
      <c r="J10" s="14">
        <v>1</v>
      </c>
      <c r="K10" s="5">
        <f t="shared" si="0"/>
        <v>6</v>
      </c>
      <c r="M10" s="7"/>
      <c r="N10" s="7"/>
    </row>
    <row r="11" spans="1:15" x14ac:dyDescent="0.3">
      <c r="A11" s="14">
        <v>7</v>
      </c>
      <c r="B11" s="14" t="s">
        <v>27</v>
      </c>
      <c r="C11" s="14">
        <f>66</f>
        <v>66</v>
      </c>
      <c r="D11" s="14">
        <v>2</v>
      </c>
      <c r="E11" s="14">
        <f t="shared" si="1"/>
        <v>132</v>
      </c>
      <c r="G11" s="14">
        <v>7</v>
      </c>
      <c r="H11" s="14" t="s">
        <v>125</v>
      </c>
      <c r="I11" s="14"/>
      <c r="J11" s="14">
        <v>0</v>
      </c>
      <c r="K11" s="5">
        <f t="shared" si="0"/>
        <v>0</v>
      </c>
      <c r="M11" s="7" t="s">
        <v>131</v>
      </c>
      <c r="N11" s="7">
        <f>SUM(N8:N9)</f>
        <v>2000</v>
      </c>
    </row>
    <row r="12" spans="1:15" x14ac:dyDescent="0.3">
      <c r="A12" s="14">
        <v>8</v>
      </c>
      <c r="B12" s="14" t="s">
        <v>104</v>
      </c>
      <c r="C12" s="14">
        <f>69+18+17+11+49+37+3+80+1+45+11</f>
        <v>341</v>
      </c>
      <c r="D12" s="14">
        <v>1</v>
      </c>
      <c r="E12" s="14">
        <f t="shared" si="1"/>
        <v>341</v>
      </c>
      <c r="G12" s="14">
        <v>8</v>
      </c>
      <c r="H12" s="14" t="s">
        <v>134</v>
      </c>
      <c r="I12" s="14"/>
      <c r="J12" s="14">
        <v>0</v>
      </c>
      <c r="K12" s="5">
        <f t="shared" si="0"/>
        <v>0</v>
      </c>
    </row>
    <row r="13" spans="1:15" x14ac:dyDescent="0.3">
      <c r="A13" s="14">
        <v>9</v>
      </c>
      <c r="B13" s="14" t="s">
        <v>105</v>
      </c>
      <c r="C13" s="14">
        <f>K16</f>
        <v>112</v>
      </c>
      <c r="D13" s="14">
        <v>1</v>
      </c>
      <c r="E13" s="14">
        <f t="shared" si="1"/>
        <v>112</v>
      </c>
      <c r="G13" s="14">
        <v>10</v>
      </c>
      <c r="H13" s="14" t="s">
        <v>141</v>
      </c>
      <c r="I13" s="14"/>
      <c r="J13" s="14">
        <v>0</v>
      </c>
      <c r="K13" s="5">
        <f t="shared" si="0"/>
        <v>0</v>
      </c>
    </row>
    <row r="14" spans="1:15" x14ac:dyDescent="0.3">
      <c r="A14" s="14">
        <v>10</v>
      </c>
      <c r="B14" s="14" t="s">
        <v>145</v>
      </c>
      <c r="C14" s="14">
        <v>200</v>
      </c>
      <c r="D14" s="14">
        <v>0</v>
      </c>
      <c r="E14" s="14">
        <f t="shared" si="1"/>
        <v>0</v>
      </c>
      <c r="G14" s="14">
        <v>11</v>
      </c>
      <c r="H14" s="14" t="s">
        <v>146</v>
      </c>
      <c r="I14" s="14">
        <v>7</v>
      </c>
      <c r="J14" s="14">
        <v>2</v>
      </c>
      <c r="K14" s="5">
        <f t="shared" si="0"/>
        <v>14</v>
      </c>
    </row>
    <row r="15" spans="1:15" x14ac:dyDescent="0.3">
      <c r="A15" s="14">
        <v>11</v>
      </c>
      <c r="B15" s="14" t="s">
        <v>137</v>
      </c>
      <c r="C15" s="14">
        <f>50</f>
        <v>50</v>
      </c>
      <c r="D15" s="14">
        <v>1</v>
      </c>
      <c r="E15" s="14">
        <f t="shared" si="1"/>
        <v>50</v>
      </c>
      <c r="F15" s="6"/>
      <c r="G15" s="14">
        <v>12</v>
      </c>
      <c r="H15" s="14" t="s">
        <v>147</v>
      </c>
      <c r="I15" s="14">
        <v>11</v>
      </c>
      <c r="J15" s="14">
        <v>0</v>
      </c>
      <c r="K15" s="5">
        <f t="shared" si="0"/>
        <v>0</v>
      </c>
    </row>
    <row r="16" spans="1:15" x14ac:dyDescent="0.3">
      <c r="A16" s="17" t="s">
        <v>31</v>
      </c>
      <c r="B16" s="17"/>
      <c r="C16" s="17"/>
      <c r="D16" s="17"/>
      <c r="E16" s="14">
        <f>SUM(E5:E15)</f>
        <v>1990</v>
      </c>
      <c r="G16" s="18" t="s">
        <v>4</v>
      </c>
      <c r="H16" s="19"/>
      <c r="I16" s="20"/>
      <c r="J16" s="14"/>
      <c r="K16" s="5">
        <f>SUM(K5:K15)</f>
        <v>112</v>
      </c>
    </row>
    <row r="19" spans="2:9" x14ac:dyDescent="0.3">
      <c r="F19" s="14" t="s">
        <v>0</v>
      </c>
      <c r="G19" s="14" t="s">
        <v>120</v>
      </c>
      <c r="H19" s="14" t="s">
        <v>132</v>
      </c>
      <c r="I19" s="14" t="s">
        <v>127</v>
      </c>
    </row>
    <row r="20" spans="2:9" x14ac:dyDescent="0.3">
      <c r="B20" t="s">
        <v>148</v>
      </c>
      <c r="C20" s="11">
        <v>43755</v>
      </c>
      <c r="F20" s="14">
        <v>1</v>
      </c>
      <c r="G20" s="3">
        <v>43739</v>
      </c>
      <c r="H20" s="3">
        <v>43739</v>
      </c>
      <c r="I20" s="14">
        <v>100</v>
      </c>
    </row>
    <row r="21" spans="2:9" x14ac:dyDescent="0.3">
      <c r="B21" t="s">
        <v>154</v>
      </c>
      <c r="C21">
        <f>1635</f>
        <v>1635</v>
      </c>
      <c r="F21" s="14">
        <v>2</v>
      </c>
      <c r="G21" s="3">
        <v>43741</v>
      </c>
      <c r="H21" s="3">
        <v>43741</v>
      </c>
      <c r="I21" s="14">
        <v>100</v>
      </c>
    </row>
    <row r="22" spans="2:9" x14ac:dyDescent="0.3">
      <c r="B22" t="s">
        <v>155</v>
      </c>
      <c r="C22">
        <f>SUM(E7,E8,E12,E10,E13,E15)</f>
        <v>533</v>
      </c>
      <c r="F22" s="14">
        <v>3</v>
      </c>
      <c r="G22" s="3">
        <v>43746</v>
      </c>
      <c r="H22" s="3">
        <v>43746</v>
      </c>
      <c r="I22" s="14">
        <v>100</v>
      </c>
    </row>
    <row r="23" spans="2:9" x14ac:dyDescent="0.3">
      <c r="F23" s="14">
        <v>4</v>
      </c>
      <c r="G23" s="3">
        <v>43748</v>
      </c>
      <c r="H23" s="3">
        <v>43748</v>
      </c>
      <c r="I23" s="14">
        <v>100</v>
      </c>
    </row>
    <row r="24" spans="2:9" x14ac:dyDescent="0.3">
      <c r="F24" s="14">
        <v>5</v>
      </c>
      <c r="G24" s="3">
        <v>43753</v>
      </c>
      <c r="H24" s="3">
        <v>43753</v>
      </c>
      <c r="I24" s="14">
        <v>100</v>
      </c>
    </row>
    <row r="25" spans="2:9" x14ac:dyDescent="0.3">
      <c r="F25" s="14">
        <v>6</v>
      </c>
      <c r="G25" s="3">
        <v>43755</v>
      </c>
      <c r="H25" s="3">
        <v>43755</v>
      </c>
      <c r="I25" s="14">
        <v>100</v>
      </c>
    </row>
    <row r="26" spans="2:9" x14ac:dyDescent="0.3">
      <c r="F26" s="14">
        <v>7</v>
      </c>
      <c r="G26" s="3">
        <v>43760</v>
      </c>
      <c r="H26" s="3">
        <v>43760</v>
      </c>
      <c r="I26" s="14">
        <v>100</v>
      </c>
    </row>
    <row r="27" spans="2:9" x14ac:dyDescent="0.3">
      <c r="F27" s="14">
        <v>8</v>
      </c>
      <c r="G27" s="3">
        <v>43762</v>
      </c>
      <c r="H27" s="3">
        <v>43762</v>
      </c>
      <c r="I27" s="14">
        <v>100</v>
      </c>
    </row>
    <row r="28" spans="2:9" x14ac:dyDescent="0.3">
      <c r="F28" s="14">
        <v>9</v>
      </c>
      <c r="G28" s="3">
        <v>43767</v>
      </c>
      <c r="H28" s="3">
        <v>43767</v>
      </c>
      <c r="I28" s="14">
        <v>100</v>
      </c>
    </row>
    <row r="29" spans="2:9" x14ac:dyDescent="0.3">
      <c r="F29" s="14">
        <v>10</v>
      </c>
      <c r="G29" s="3">
        <v>43769</v>
      </c>
      <c r="H29" s="3">
        <v>43769</v>
      </c>
      <c r="I29" s="14">
        <v>100</v>
      </c>
    </row>
  </sheetData>
  <mergeCells count="3">
    <mergeCell ref="M7:N7"/>
    <mergeCell ref="A16:D16"/>
    <mergeCell ref="G16:I1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topLeftCell="A7" workbookViewId="0">
      <selection activeCell="O10" sqref="O10"/>
    </sheetView>
  </sheetViews>
  <sheetFormatPr defaultRowHeight="14.4" x14ac:dyDescent="0.3"/>
  <cols>
    <col min="2" max="2" width="19.6640625" customWidth="1"/>
    <col min="3" max="3" width="11" customWidth="1"/>
    <col min="4" max="4" width="11.33203125" customWidth="1"/>
    <col min="8" max="8" width="14.77734375" customWidth="1"/>
    <col min="12" max="12" width="15.33203125" customWidth="1"/>
  </cols>
  <sheetData>
    <row r="2" spans="1:15" x14ac:dyDescent="0.3">
      <c r="D2" s="23" t="s">
        <v>156</v>
      </c>
      <c r="E2" s="23"/>
      <c r="F2" s="23"/>
      <c r="G2" s="23"/>
      <c r="H2" s="23"/>
    </row>
    <row r="5" spans="1:15" x14ac:dyDescent="0.3">
      <c r="A5" s="14" t="s">
        <v>0</v>
      </c>
      <c r="B5" s="14" t="s">
        <v>1</v>
      </c>
      <c r="C5" s="14" t="s">
        <v>2</v>
      </c>
      <c r="D5" s="14" t="s">
        <v>3</v>
      </c>
      <c r="E5" s="14" t="s">
        <v>4</v>
      </c>
      <c r="G5" s="14" t="s">
        <v>0</v>
      </c>
      <c r="H5" s="14" t="s">
        <v>95</v>
      </c>
      <c r="I5" s="14" t="s">
        <v>96</v>
      </c>
      <c r="J5" s="14" t="s">
        <v>97</v>
      </c>
      <c r="K5" s="5" t="s">
        <v>98</v>
      </c>
    </row>
    <row r="6" spans="1:15" x14ac:dyDescent="0.3">
      <c r="A6" s="14">
        <v>1</v>
      </c>
      <c r="B6" s="14" t="s">
        <v>21</v>
      </c>
      <c r="C6" s="14">
        <v>650</v>
      </c>
      <c r="D6" s="14">
        <v>1</v>
      </c>
      <c r="E6" s="14">
        <f>D6*C6</f>
        <v>650</v>
      </c>
      <c r="G6" s="14">
        <v>1</v>
      </c>
      <c r="H6" s="14" t="s">
        <v>151</v>
      </c>
      <c r="I6" s="14">
        <v>23</v>
      </c>
      <c r="J6" s="14">
        <v>0</v>
      </c>
      <c r="K6" s="5">
        <f t="shared" ref="K6:K16" si="0">I6*J6</f>
        <v>0</v>
      </c>
    </row>
    <row r="7" spans="1:15" x14ac:dyDescent="0.3">
      <c r="A7" s="14">
        <v>2</v>
      </c>
      <c r="B7" s="14" t="s">
        <v>22</v>
      </c>
      <c r="C7" s="14">
        <f>50+50+10</f>
        <v>110</v>
      </c>
      <c r="D7" s="14">
        <v>1</v>
      </c>
      <c r="E7" s="14">
        <f t="shared" ref="E7:E16" si="1">D7*C7</f>
        <v>110</v>
      </c>
      <c r="G7" s="14">
        <v>2</v>
      </c>
      <c r="H7" s="14" t="s">
        <v>101</v>
      </c>
      <c r="I7" s="14"/>
      <c r="J7" s="14">
        <v>0</v>
      </c>
      <c r="K7" s="5">
        <f t="shared" si="0"/>
        <v>0</v>
      </c>
    </row>
    <row r="8" spans="1:15" x14ac:dyDescent="0.3">
      <c r="A8" s="14">
        <v>3</v>
      </c>
      <c r="B8" s="14" t="s">
        <v>23</v>
      </c>
      <c r="C8" s="14">
        <f>160</f>
        <v>160</v>
      </c>
      <c r="D8" s="14">
        <v>1</v>
      </c>
      <c r="E8" s="14">
        <f t="shared" si="1"/>
        <v>160</v>
      </c>
      <c r="G8" s="14">
        <v>3</v>
      </c>
      <c r="H8" s="14" t="s">
        <v>118</v>
      </c>
      <c r="I8" s="14"/>
      <c r="J8" s="14">
        <v>0</v>
      </c>
      <c r="K8" s="5">
        <f t="shared" si="0"/>
        <v>0</v>
      </c>
      <c r="M8" s="21" t="s">
        <v>130</v>
      </c>
      <c r="N8" s="22"/>
    </row>
    <row r="9" spans="1:15" x14ac:dyDescent="0.3">
      <c r="A9" s="14">
        <v>4</v>
      </c>
      <c r="B9" s="14" t="s">
        <v>24</v>
      </c>
      <c r="C9" s="14">
        <v>20</v>
      </c>
      <c r="D9" s="14">
        <v>1</v>
      </c>
      <c r="E9" s="14">
        <f t="shared" si="1"/>
        <v>20</v>
      </c>
      <c r="G9" s="14">
        <v>4</v>
      </c>
      <c r="H9" s="14" t="s">
        <v>119</v>
      </c>
      <c r="I9" s="14">
        <f>55+24</f>
        <v>79</v>
      </c>
      <c r="J9" s="14">
        <v>1</v>
      </c>
      <c r="K9" s="5">
        <f t="shared" si="0"/>
        <v>79</v>
      </c>
      <c r="M9" s="7" t="s">
        <v>120</v>
      </c>
      <c r="N9" s="7">
        <f>SUM(I21:I34)</f>
        <v>400</v>
      </c>
      <c r="O9" t="s">
        <v>171</v>
      </c>
    </row>
    <row r="10" spans="1:15" x14ac:dyDescent="0.3">
      <c r="A10" s="14">
        <v>5</v>
      </c>
      <c r="B10" s="14" t="s">
        <v>25</v>
      </c>
      <c r="C10" s="14">
        <f>161</f>
        <v>161</v>
      </c>
      <c r="D10" s="14">
        <v>1</v>
      </c>
      <c r="E10" s="14">
        <f t="shared" si="1"/>
        <v>161</v>
      </c>
      <c r="G10" s="14">
        <v>5</v>
      </c>
      <c r="H10" s="14" t="s">
        <v>121</v>
      </c>
      <c r="I10" s="14">
        <v>12</v>
      </c>
      <c r="J10" s="14">
        <v>0</v>
      </c>
      <c r="K10" s="5">
        <f t="shared" si="0"/>
        <v>0</v>
      </c>
      <c r="M10" s="7" t="s">
        <v>132</v>
      </c>
      <c r="N10" s="7">
        <f>SUM(I21:I34)</f>
        <v>400</v>
      </c>
      <c r="O10" t="s">
        <v>170</v>
      </c>
    </row>
    <row r="11" spans="1:15" x14ac:dyDescent="0.3">
      <c r="A11" s="14">
        <v>6</v>
      </c>
      <c r="B11" s="14" t="s">
        <v>133</v>
      </c>
      <c r="C11" s="14">
        <f>5</f>
        <v>5</v>
      </c>
      <c r="D11" s="14">
        <v>0</v>
      </c>
      <c r="E11" s="14">
        <f t="shared" si="1"/>
        <v>0</v>
      </c>
      <c r="G11" s="14">
        <v>6</v>
      </c>
      <c r="H11" s="14" t="s">
        <v>153</v>
      </c>
      <c r="I11" s="14">
        <v>6</v>
      </c>
      <c r="J11" s="14">
        <v>0</v>
      </c>
      <c r="K11" s="5">
        <f t="shared" si="0"/>
        <v>0</v>
      </c>
      <c r="M11" s="7"/>
      <c r="N11" s="7"/>
    </row>
    <row r="12" spans="1:15" x14ac:dyDescent="0.3">
      <c r="A12" s="14">
        <v>7</v>
      </c>
      <c r="B12" s="14" t="s">
        <v>27</v>
      </c>
      <c r="C12" s="14">
        <v>63</v>
      </c>
      <c r="D12" s="14">
        <v>2</v>
      </c>
      <c r="E12" s="14">
        <f t="shared" si="1"/>
        <v>126</v>
      </c>
      <c r="G12" s="14">
        <v>7</v>
      </c>
      <c r="H12" s="14" t="s">
        <v>125</v>
      </c>
      <c r="I12" s="14"/>
      <c r="J12" s="14">
        <v>0</v>
      </c>
      <c r="K12" s="5">
        <f t="shared" si="0"/>
        <v>0</v>
      </c>
      <c r="M12" s="7" t="s">
        <v>131</v>
      </c>
      <c r="N12" s="7">
        <f>SUM(N9:N10)</f>
        <v>800</v>
      </c>
    </row>
    <row r="13" spans="1:15" x14ac:dyDescent="0.3">
      <c r="A13" s="14">
        <v>8</v>
      </c>
      <c r="B13" s="14" t="s">
        <v>104</v>
      </c>
      <c r="C13" s="14">
        <f>11+M24+M25+14+M28</f>
        <v>134</v>
      </c>
      <c r="D13" s="14">
        <v>1</v>
      </c>
      <c r="E13" s="14">
        <f t="shared" si="1"/>
        <v>134</v>
      </c>
      <c r="G13" s="14">
        <v>8</v>
      </c>
      <c r="H13" s="14" t="s">
        <v>134</v>
      </c>
      <c r="I13" s="14"/>
      <c r="J13" s="14">
        <v>0</v>
      </c>
      <c r="K13" s="5">
        <f t="shared" si="0"/>
        <v>0</v>
      </c>
    </row>
    <row r="14" spans="1:15" x14ac:dyDescent="0.3">
      <c r="A14" s="14">
        <v>9</v>
      </c>
      <c r="B14" s="14" t="s">
        <v>105</v>
      </c>
      <c r="C14" s="14">
        <f>K17</f>
        <v>79</v>
      </c>
      <c r="D14" s="14">
        <v>1</v>
      </c>
      <c r="E14" s="14">
        <f t="shared" si="1"/>
        <v>79</v>
      </c>
      <c r="G14" s="14">
        <v>10</v>
      </c>
      <c r="H14" s="14" t="s">
        <v>141</v>
      </c>
      <c r="I14" s="14"/>
      <c r="J14" s="14">
        <v>0</v>
      </c>
      <c r="K14" s="5">
        <f t="shared" si="0"/>
        <v>0</v>
      </c>
    </row>
    <row r="15" spans="1:15" x14ac:dyDescent="0.3">
      <c r="A15" s="14">
        <v>10</v>
      </c>
      <c r="B15" s="14" t="s">
        <v>157</v>
      </c>
      <c r="C15" s="14">
        <v>290</v>
      </c>
      <c r="D15" s="14">
        <v>1</v>
      </c>
      <c r="E15" s="14">
        <f t="shared" si="1"/>
        <v>290</v>
      </c>
      <c r="G15" s="14">
        <v>11</v>
      </c>
      <c r="H15" s="14" t="s">
        <v>146</v>
      </c>
      <c r="I15" s="14">
        <v>7</v>
      </c>
      <c r="J15" s="14">
        <v>0</v>
      </c>
      <c r="K15" s="5">
        <f t="shared" si="0"/>
        <v>0</v>
      </c>
    </row>
    <row r="16" spans="1:15" x14ac:dyDescent="0.3">
      <c r="A16" s="14">
        <v>11</v>
      </c>
      <c r="B16" s="14" t="s">
        <v>137</v>
      </c>
      <c r="C16" s="14">
        <f>40</f>
        <v>40</v>
      </c>
      <c r="D16" s="14">
        <v>1</v>
      </c>
      <c r="E16" s="14">
        <f t="shared" si="1"/>
        <v>40</v>
      </c>
      <c r="F16" s="6"/>
      <c r="G16" s="14">
        <v>12</v>
      </c>
      <c r="H16" s="14" t="s">
        <v>147</v>
      </c>
      <c r="I16" s="14">
        <v>11</v>
      </c>
      <c r="J16" s="14">
        <v>0</v>
      </c>
      <c r="K16" s="5">
        <f t="shared" si="0"/>
        <v>0</v>
      </c>
    </row>
    <row r="17" spans="1:13" x14ac:dyDescent="0.3">
      <c r="A17" s="17" t="s">
        <v>31</v>
      </c>
      <c r="B17" s="17"/>
      <c r="C17" s="17"/>
      <c r="D17" s="17"/>
      <c r="E17" s="14">
        <f>SUM(E6:E16)</f>
        <v>1770</v>
      </c>
      <c r="G17" s="18" t="s">
        <v>4</v>
      </c>
      <c r="H17" s="19"/>
      <c r="I17" s="20"/>
      <c r="J17" s="14"/>
      <c r="K17" s="5">
        <f>SUM(K6:K16)</f>
        <v>79</v>
      </c>
    </row>
    <row r="20" spans="1:13" x14ac:dyDescent="0.3">
      <c r="F20" s="14" t="s">
        <v>0</v>
      </c>
      <c r="G20" s="14" t="s">
        <v>120</v>
      </c>
      <c r="H20" s="14" t="s">
        <v>132</v>
      </c>
      <c r="I20" s="14" t="s">
        <v>127</v>
      </c>
      <c r="L20" s="13" t="s">
        <v>158</v>
      </c>
    </row>
    <row r="21" spans="1:13" x14ac:dyDescent="0.3">
      <c r="B21" t="s">
        <v>148</v>
      </c>
      <c r="C21" s="11">
        <v>43766</v>
      </c>
      <c r="D21" s="11">
        <v>43783</v>
      </c>
      <c r="F21" s="14">
        <v>1</v>
      </c>
      <c r="G21" s="3">
        <v>43774</v>
      </c>
      <c r="H21" s="3">
        <v>43774</v>
      </c>
      <c r="I21" s="14">
        <v>100</v>
      </c>
      <c r="L21" t="s">
        <v>159</v>
      </c>
      <c r="M21" t="s">
        <v>160</v>
      </c>
    </row>
    <row r="22" spans="1:13" x14ac:dyDescent="0.3">
      <c r="B22" t="s">
        <v>154</v>
      </c>
      <c r="C22">
        <f>9590</f>
        <v>9590</v>
      </c>
      <c r="F22" s="14">
        <v>2</v>
      </c>
      <c r="G22" s="3">
        <v>43776</v>
      </c>
      <c r="H22" s="3">
        <v>43776</v>
      </c>
      <c r="I22" s="14">
        <v>100</v>
      </c>
    </row>
    <row r="23" spans="1:13" x14ac:dyDescent="0.3">
      <c r="B23" t="s">
        <v>155</v>
      </c>
      <c r="C23">
        <f>SUM(E8,E9,E13,E11,E14,E16,E15)</f>
        <v>723</v>
      </c>
      <c r="F23" s="14">
        <v>3</v>
      </c>
      <c r="G23" s="3">
        <v>43781</v>
      </c>
      <c r="H23" s="3">
        <v>43781</v>
      </c>
      <c r="I23" s="14">
        <v>100</v>
      </c>
      <c r="L23" t="s">
        <v>161</v>
      </c>
    </row>
    <row r="24" spans="1:13" x14ac:dyDescent="0.3">
      <c r="F24" s="14">
        <v>4</v>
      </c>
      <c r="G24" s="3">
        <v>43783</v>
      </c>
      <c r="H24" s="3">
        <v>43783</v>
      </c>
      <c r="I24" s="14">
        <v>100</v>
      </c>
      <c r="L24" t="s">
        <v>162</v>
      </c>
      <c r="M24">
        <v>49</v>
      </c>
    </row>
    <row r="25" spans="1:13" x14ac:dyDescent="0.3">
      <c r="F25" s="14">
        <v>5</v>
      </c>
      <c r="G25" s="3"/>
      <c r="H25" s="3"/>
      <c r="I25" s="14"/>
      <c r="L25" t="s">
        <v>163</v>
      </c>
      <c r="M25">
        <v>10</v>
      </c>
    </row>
    <row r="26" spans="1:13" x14ac:dyDescent="0.3">
      <c r="B26" t="s">
        <v>164</v>
      </c>
      <c r="C26">
        <v>590</v>
      </c>
      <c r="F26" s="14">
        <v>6</v>
      </c>
      <c r="G26" s="3"/>
      <c r="H26" s="3"/>
      <c r="I26" s="14"/>
    </row>
    <row r="27" spans="1:13" x14ac:dyDescent="0.3">
      <c r="F27" s="14">
        <v>7</v>
      </c>
      <c r="G27" s="3"/>
      <c r="H27" s="3"/>
      <c r="I27" s="14"/>
      <c r="L27" t="s">
        <v>165</v>
      </c>
    </row>
    <row r="28" spans="1:13" x14ac:dyDescent="0.3">
      <c r="F28" s="14">
        <v>8</v>
      </c>
      <c r="G28" s="3"/>
      <c r="H28" s="3"/>
      <c r="I28" s="14"/>
      <c r="L28" t="s">
        <v>166</v>
      </c>
      <c r="M28">
        <v>50</v>
      </c>
    </row>
    <row r="29" spans="1:13" x14ac:dyDescent="0.3">
      <c r="F29" s="14">
        <v>9</v>
      </c>
      <c r="G29" s="3"/>
      <c r="H29" s="3"/>
      <c r="I29" s="14"/>
    </row>
    <row r="30" spans="1:13" x14ac:dyDescent="0.3">
      <c r="F30" s="14">
        <v>10</v>
      </c>
      <c r="G30" s="3"/>
      <c r="H30" s="3"/>
      <c r="I30" s="14"/>
    </row>
  </sheetData>
  <mergeCells count="4">
    <mergeCell ref="M8:N8"/>
    <mergeCell ref="A17:D17"/>
    <mergeCell ref="G17:I17"/>
    <mergeCell ref="D2:H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workbookViewId="0">
      <selection activeCell="O19" sqref="O19"/>
    </sheetView>
  </sheetViews>
  <sheetFormatPr defaultRowHeight="14.4" x14ac:dyDescent="0.3"/>
  <cols>
    <col min="2" max="2" width="16.6640625" customWidth="1"/>
    <col min="3" max="3" width="15.6640625" customWidth="1"/>
    <col min="4" max="4" width="10.5546875" bestFit="1" customWidth="1"/>
    <col min="7" max="8" width="10.5546875" bestFit="1" customWidth="1"/>
  </cols>
  <sheetData>
    <row r="1" spans="1:15" x14ac:dyDescent="0.3">
      <c r="D1" s="23" t="s">
        <v>167</v>
      </c>
      <c r="E1" s="23"/>
      <c r="F1" s="23"/>
      <c r="G1" s="23"/>
      <c r="H1" s="23"/>
    </row>
    <row r="4" spans="1:15" x14ac:dyDescent="0.3">
      <c r="A4" s="14" t="s">
        <v>0</v>
      </c>
      <c r="B4" s="14" t="s">
        <v>1</v>
      </c>
      <c r="C4" s="14" t="s">
        <v>2</v>
      </c>
      <c r="D4" s="14" t="s">
        <v>3</v>
      </c>
      <c r="E4" s="14" t="s">
        <v>4</v>
      </c>
      <c r="G4" s="14" t="s">
        <v>0</v>
      </c>
      <c r="H4" s="14" t="s">
        <v>95</v>
      </c>
      <c r="I4" s="14" t="s">
        <v>96</v>
      </c>
      <c r="J4" s="14" t="s">
        <v>97</v>
      </c>
      <c r="K4" s="5" t="s">
        <v>98</v>
      </c>
    </row>
    <row r="5" spans="1:15" x14ac:dyDescent="0.3">
      <c r="A5" s="14">
        <v>1</v>
      </c>
      <c r="B5" s="14" t="s">
        <v>21</v>
      </c>
      <c r="C5" s="14">
        <v>650</v>
      </c>
      <c r="D5" s="14">
        <v>1</v>
      </c>
      <c r="E5" s="14">
        <f>D5*C5</f>
        <v>650</v>
      </c>
      <c r="G5" s="14">
        <v>1</v>
      </c>
      <c r="H5" s="14" t="s">
        <v>151</v>
      </c>
      <c r="I5" s="14">
        <v>23</v>
      </c>
      <c r="J5" s="14">
        <v>0</v>
      </c>
      <c r="K5" s="5">
        <f t="shared" ref="K5:K15" si="0">I5*J5</f>
        <v>0</v>
      </c>
    </row>
    <row r="6" spans="1:15" x14ac:dyDescent="0.3">
      <c r="A6" s="14">
        <v>2</v>
      </c>
      <c r="B6" s="14" t="s">
        <v>22</v>
      </c>
      <c r="C6" s="14">
        <f>50+50+10</f>
        <v>110</v>
      </c>
      <c r="D6" s="14">
        <v>1</v>
      </c>
      <c r="E6" s="14">
        <f t="shared" ref="E6:E15" si="1">D6*C6</f>
        <v>110</v>
      </c>
      <c r="G6" s="14">
        <v>2</v>
      </c>
      <c r="H6" s="14" t="s">
        <v>101</v>
      </c>
      <c r="I6" s="14"/>
      <c r="J6" s="14">
        <v>0</v>
      </c>
      <c r="K6" s="5">
        <f t="shared" si="0"/>
        <v>0</v>
      </c>
    </row>
    <row r="7" spans="1:15" x14ac:dyDescent="0.3">
      <c r="A7" s="14">
        <v>3</v>
      </c>
      <c r="B7" s="14" t="s">
        <v>23</v>
      </c>
      <c r="C7" s="14">
        <f>160</f>
        <v>160</v>
      </c>
      <c r="D7" s="14">
        <v>0</v>
      </c>
      <c r="E7" s="14">
        <f t="shared" si="1"/>
        <v>0</v>
      </c>
      <c r="G7" s="14">
        <v>3</v>
      </c>
      <c r="H7" s="14" t="s">
        <v>118</v>
      </c>
      <c r="I7" s="14"/>
      <c r="J7" s="14">
        <v>0</v>
      </c>
      <c r="K7" s="5">
        <f t="shared" si="0"/>
        <v>0</v>
      </c>
      <c r="M7" s="21" t="s">
        <v>130</v>
      </c>
      <c r="N7" s="22"/>
    </row>
    <row r="8" spans="1:15" x14ac:dyDescent="0.3">
      <c r="A8" s="14">
        <v>4</v>
      </c>
      <c r="B8" s="14" t="s">
        <v>24</v>
      </c>
      <c r="C8" s="14">
        <v>20</v>
      </c>
      <c r="D8" s="14">
        <v>0</v>
      </c>
      <c r="E8" s="14">
        <f t="shared" si="1"/>
        <v>0</v>
      </c>
      <c r="G8" s="14">
        <v>4</v>
      </c>
      <c r="H8" s="14" t="s">
        <v>119</v>
      </c>
      <c r="I8" s="14">
        <f>50+15+20</f>
        <v>85</v>
      </c>
      <c r="J8" s="14">
        <v>1</v>
      </c>
      <c r="K8" s="5">
        <f t="shared" si="0"/>
        <v>85</v>
      </c>
      <c r="M8" s="7" t="s">
        <v>120</v>
      </c>
      <c r="N8" s="7">
        <f>SUM(I20:I33)</f>
        <v>600</v>
      </c>
    </row>
    <row r="9" spans="1:15" x14ac:dyDescent="0.3">
      <c r="A9" s="14">
        <v>5</v>
      </c>
      <c r="B9" s="14" t="s">
        <v>25</v>
      </c>
      <c r="C9" s="14">
        <f>102+303</f>
        <v>405</v>
      </c>
      <c r="D9" s="14">
        <v>1</v>
      </c>
      <c r="E9" s="14">
        <f t="shared" si="1"/>
        <v>405</v>
      </c>
      <c r="G9" s="14">
        <v>5</v>
      </c>
      <c r="H9" s="14" t="s">
        <v>121</v>
      </c>
      <c r="I9" s="14">
        <v>12</v>
      </c>
      <c r="J9" s="14">
        <v>0</v>
      </c>
      <c r="K9" s="5">
        <f t="shared" si="0"/>
        <v>0</v>
      </c>
      <c r="M9" s="7" t="s">
        <v>132</v>
      </c>
      <c r="N9" s="7">
        <f>SUM(I20:I33)</f>
        <v>600</v>
      </c>
      <c r="O9" t="s">
        <v>169</v>
      </c>
    </row>
    <row r="10" spans="1:15" x14ac:dyDescent="0.3">
      <c r="A10" s="14">
        <v>6</v>
      </c>
      <c r="B10" s="14" t="s">
        <v>133</v>
      </c>
      <c r="C10" s="14">
        <f>5</f>
        <v>5</v>
      </c>
      <c r="D10" s="14">
        <v>0</v>
      </c>
      <c r="E10" s="14">
        <f t="shared" si="1"/>
        <v>0</v>
      </c>
      <c r="G10" s="14">
        <v>6</v>
      </c>
      <c r="H10" s="14" t="s">
        <v>153</v>
      </c>
      <c r="I10" s="14">
        <v>6</v>
      </c>
      <c r="J10" s="14">
        <v>0</v>
      </c>
      <c r="K10" s="5">
        <f t="shared" si="0"/>
        <v>0</v>
      </c>
      <c r="M10" s="7"/>
      <c r="N10" s="7"/>
    </row>
    <row r="11" spans="1:15" x14ac:dyDescent="0.3">
      <c r="A11" s="14">
        <v>7</v>
      </c>
      <c r="B11" s="14" t="s">
        <v>27</v>
      </c>
      <c r="C11" s="14">
        <v>54</v>
      </c>
      <c r="D11" s="14">
        <v>2</v>
      </c>
      <c r="E11" s="14">
        <f t="shared" si="1"/>
        <v>108</v>
      </c>
      <c r="G11" s="14">
        <v>7</v>
      </c>
      <c r="H11" s="14" t="s">
        <v>125</v>
      </c>
      <c r="I11" s="14"/>
      <c r="J11" s="14">
        <v>0</v>
      </c>
      <c r="K11" s="5">
        <f t="shared" si="0"/>
        <v>0</v>
      </c>
      <c r="M11" s="7" t="s">
        <v>131</v>
      </c>
      <c r="N11" s="7">
        <f>SUM(N8:N9)</f>
        <v>1200</v>
      </c>
    </row>
    <row r="12" spans="1:15" x14ac:dyDescent="0.3">
      <c r="A12" s="14">
        <v>8</v>
      </c>
      <c r="B12" s="14" t="s">
        <v>104</v>
      </c>
      <c r="C12" s="14">
        <f>M23+M24+M27</f>
        <v>122</v>
      </c>
      <c r="D12" s="14">
        <v>1</v>
      </c>
      <c r="E12" s="14">
        <f t="shared" si="1"/>
        <v>122</v>
      </c>
      <c r="G12" s="14">
        <v>8</v>
      </c>
      <c r="H12" s="14" t="s">
        <v>134</v>
      </c>
      <c r="I12" s="14"/>
      <c r="J12" s="14">
        <v>0</v>
      </c>
      <c r="K12" s="5">
        <f t="shared" si="0"/>
        <v>0</v>
      </c>
    </row>
    <row r="13" spans="1:15" x14ac:dyDescent="0.3">
      <c r="A13" s="14">
        <v>9</v>
      </c>
      <c r="B13" s="14" t="s">
        <v>105</v>
      </c>
      <c r="C13" s="14">
        <f>K16</f>
        <v>125</v>
      </c>
      <c r="D13" s="14">
        <v>1</v>
      </c>
      <c r="E13" s="14">
        <f t="shared" si="1"/>
        <v>125</v>
      </c>
      <c r="G13" s="14">
        <v>10</v>
      </c>
      <c r="H13" s="14" t="s">
        <v>141</v>
      </c>
      <c r="I13" s="14">
        <v>40</v>
      </c>
      <c r="J13" s="14">
        <v>1</v>
      </c>
      <c r="K13" s="5">
        <f t="shared" si="0"/>
        <v>40</v>
      </c>
    </row>
    <row r="14" spans="1:15" x14ac:dyDescent="0.3">
      <c r="A14" s="14">
        <v>10</v>
      </c>
      <c r="B14" s="14" t="s">
        <v>157</v>
      </c>
      <c r="C14" s="14">
        <v>290</v>
      </c>
      <c r="D14" s="14">
        <v>0</v>
      </c>
      <c r="E14" s="14">
        <f t="shared" si="1"/>
        <v>0</v>
      </c>
      <c r="G14" s="14">
        <v>11</v>
      </c>
      <c r="H14" s="14" t="s">
        <v>146</v>
      </c>
      <c r="I14" s="14">
        <v>7</v>
      </c>
      <c r="J14" s="14">
        <v>0</v>
      </c>
      <c r="K14" s="5">
        <f t="shared" si="0"/>
        <v>0</v>
      </c>
      <c r="O14" t="s">
        <v>172</v>
      </c>
    </row>
    <row r="15" spans="1:15" x14ac:dyDescent="0.3">
      <c r="A15" s="14">
        <v>11</v>
      </c>
      <c r="B15" s="14" t="s">
        <v>137</v>
      </c>
      <c r="C15" s="14">
        <f>45+50</f>
        <v>95</v>
      </c>
      <c r="D15" s="14">
        <v>1</v>
      </c>
      <c r="E15" s="14">
        <f t="shared" si="1"/>
        <v>95</v>
      </c>
      <c r="F15" s="6"/>
      <c r="G15" s="14">
        <v>12</v>
      </c>
      <c r="H15" s="14" t="s">
        <v>147</v>
      </c>
      <c r="I15" s="14">
        <v>11</v>
      </c>
      <c r="J15" s="14">
        <v>0</v>
      </c>
      <c r="K15" s="5">
        <f t="shared" si="0"/>
        <v>0</v>
      </c>
    </row>
    <row r="16" spans="1:15" x14ac:dyDescent="0.3">
      <c r="A16" s="17" t="s">
        <v>31</v>
      </c>
      <c r="B16" s="17"/>
      <c r="C16" s="17"/>
      <c r="D16" s="17"/>
      <c r="E16" s="14">
        <f>SUM(E5:E15)</f>
        <v>1615</v>
      </c>
      <c r="G16" s="18" t="s">
        <v>4</v>
      </c>
      <c r="H16" s="19"/>
      <c r="I16" s="20"/>
      <c r="J16" s="14"/>
      <c r="K16" s="5">
        <f>SUM(K5:K15)</f>
        <v>125</v>
      </c>
    </row>
    <row r="19" spans="2:13" x14ac:dyDescent="0.3">
      <c r="F19" s="14" t="s">
        <v>0</v>
      </c>
      <c r="G19" s="14" t="s">
        <v>120</v>
      </c>
      <c r="H19" s="14" t="s">
        <v>132</v>
      </c>
      <c r="I19" s="14" t="s">
        <v>127</v>
      </c>
      <c r="L19" s="13"/>
    </row>
    <row r="20" spans="2:13" x14ac:dyDescent="0.3">
      <c r="B20" t="s">
        <v>148</v>
      </c>
      <c r="C20" s="11">
        <v>43808</v>
      </c>
      <c r="D20" s="11">
        <v>43817</v>
      </c>
      <c r="F20" s="14">
        <v>1</v>
      </c>
      <c r="G20" s="3">
        <v>43802</v>
      </c>
      <c r="H20" s="3">
        <v>43802</v>
      </c>
      <c r="I20" s="14">
        <v>100</v>
      </c>
    </row>
    <row r="21" spans="2:13" x14ac:dyDescent="0.3">
      <c r="B21" t="s">
        <v>155</v>
      </c>
      <c r="C21">
        <f>1350-M23-C13-C9-C15</f>
        <v>603</v>
      </c>
      <c r="F21" s="14">
        <v>2</v>
      </c>
      <c r="G21" s="3">
        <v>43804</v>
      </c>
      <c r="H21" s="3">
        <v>43804</v>
      </c>
      <c r="I21" s="14">
        <v>100</v>
      </c>
    </row>
    <row r="22" spans="2:13" x14ac:dyDescent="0.3">
      <c r="F22" s="14">
        <v>3</v>
      </c>
      <c r="G22" s="3">
        <v>43805</v>
      </c>
      <c r="H22" s="3">
        <v>43805</v>
      </c>
      <c r="I22" s="14">
        <v>100</v>
      </c>
    </row>
    <row r="23" spans="2:13" x14ac:dyDescent="0.3">
      <c r="F23" s="14">
        <v>4</v>
      </c>
      <c r="G23" s="3">
        <v>43809</v>
      </c>
      <c r="H23" s="3">
        <v>43809</v>
      </c>
      <c r="I23" s="14">
        <v>100</v>
      </c>
      <c r="L23" t="s">
        <v>168</v>
      </c>
      <c r="M23">
        <v>122</v>
      </c>
    </row>
    <row r="24" spans="2:13" x14ac:dyDescent="0.3">
      <c r="F24" s="14">
        <v>5</v>
      </c>
      <c r="G24" s="3">
        <v>43816</v>
      </c>
      <c r="H24" s="3">
        <v>43816</v>
      </c>
      <c r="I24" s="14">
        <v>100</v>
      </c>
    </row>
    <row r="25" spans="2:13" x14ac:dyDescent="0.3">
      <c r="B25" t="s">
        <v>164</v>
      </c>
      <c r="C25">
        <v>1800</v>
      </c>
      <c r="F25" s="14">
        <v>6</v>
      </c>
      <c r="G25" s="3">
        <v>43823</v>
      </c>
      <c r="H25" s="3">
        <v>43825</v>
      </c>
      <c r="I25" s="14">
        <v>100</v>
      </c>
    </row>
    <row r="26" spans="2:13" x14ac:dyDescent="0.3">
      <c r="F26" s="14">
        <v>7</v>
      </c>
      <c r="G26" s="3"/>
      <c r="H26" s="3"/>
      <c r="I26" s="14"/>
    </row>
    <row r="27" spans="2:13" x14ac:dyDescent="0.3">
      <c r="F27" s="14">
        <v>8</v>
      </c>
      <c r="G27" s="3"/>
      <c r="H27" s="3"/>
      <c r="I27" s="14"/>
    </row>
    <row r="28" spans="2:13" x14ac:dyDescent="0.3">
      <c r="F28" s="14">
        <v>9</v>
      </c>
      <c r="G28" s="3"/>
      <c r="H28" s="3"/>
      <c r="I28" s="14"/>
    </row>
    <row r="29" spans="2:13" x14ac:dyDescent="0.3">
      <c r="F29" s="14">
        <v>10</v>
      </c>
      <c r="G29" s="3"/>
      <c r="H29" s="3"/>
      <c r="I29" s="14"/>
    </row>
  </sheetData>
  <mergeCells count="4">
    <mergeCell ref="D1:H1"/>
    <mergeCell ref="M7:N7"/>
    <mergeCell ref="A16:D16"/>
    <mergeCell ref="G16:I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29"/>
  <sheetViews>
    <sheetView topLeftCell="A3" workbookViewId="0">
      <selection activeCell="C6" sqref="C6"/>
    </sheetView>
  </sheetViews>
  <sheetFormatPr defaultColWidth="9.109375" defaultRowHeight="14.4" x14ac:dyDescent="0.3"/>
  <cols>
    <col min="1" max="1" width="7.88671875" style="1" customWidth="1"/>
    <col min="2" max="2" width="24.77734375" style="1" customWidth="1"/>
    <col min="3" max="3" width="13.77734375" style="1" customWidth="1"/>
    <col min="4" max="4" width="13.88671875" style="1" customWidth="1"/>
    <col min="5" max="5" width="13.6640625" style="1" customWidth="1"/>
    <col min="6" max="6" width="9.109375" style="1"/>
    <col min="7" max="7" width="11.21875" style="1" customWidth="1"/>
    <col min="8" max="8" width="19.88671875" style="1" customWidth="1"/>
    <col min="9" max="9" width="19" style="1" customWidth="1"/>
    <col min="10" max="10" width="17.88671875" style="1" customWidth="1"/>
    <col min="11" max="11" width="15.109375" style="1" customWidth="1"/>
    <col min="12" max="12" width="17.21875" style="1" customWidth="1"/>
    <col min="13" max="16384" width="9.109375" style="1"/>
  </cols>
  <sheetData>
    <row r="4" spans="1:10" x14ac:dyDescent="0.3">
      <c r="A4" s="14" t="s">
        <v>0</v>
      </c>
      <c r="B4" s="14" t="s">
        <v>1</v>
      </c>
      <c r="C4" s="14" t="s">
        <v>2</v>
      </c>
      <c r="D4" s="14" t="s">
        <v>3</v>
      </c>
      <c r="E4" s="14" t="s">
        <v>4</v>
      </c>
      <c r="F4" s="16"/>
      <c r="G4" s="14" t="s">
        <v>0</v>
      </c>
      <c r="H4" s="2" t="s">
        <v>18</v>
      </c>
      <c r="I4" s="14" t="s">
        <v>19</v>
      </c>
      <c r="J4" s="14" t="s">
        <v>20</v>
      </c>
    </row>
    <row r="5" spans="1:10" x14ac:dyDescent="0.3">
      <c r="A5" s="14">
        <v>1</v>
      </c>
      <c r="B5" s="14" t="s">
        <v>21</v>
      </c>
      <c r="C5" s="14">
        <v>650</v>
      </c>
      <c r="D5" s="14">
        <v>1</v>
      </c>
      <c r="E5" s="14">
        <f>C5*D5</f>
        <v>650</v>
      </c>
      <c r="F5" s="16"/>
      <c r="G5" s="14">
        <v>1</v>
      </c>
      <c r="H5" s="14" t="s">
        <v>33</v>
      </c>
      <c r="I5" s="14"/>
      <c r="J5" s="14" t="s">
        <v>34</v>
      </c>
    </row>
    <row r="6" spans="1:10" x14ac:dyDescent="0.3">
      <c r="A6" s="14">
        <v>2</v>
      </c>
      <c r="B6" s="14" t="s">
        <v>22</v>
      </c>
      <c r="C6" s="14">
        <f>25+50+5</f>
        <v>80</v>
      </c>
      <c r="D6" s="14">
        <v>1</v>
      </c>
      <c r="E6" s="14">
        <f t="shared" ref="E6:E17" si="0">C6*D6</f>
        <v>80</v>
      </c>
      <c r="F6" s="16"/>
      <c r="G6" s="14">
        <v>2</v>
      </c>
      <c r="H6" s="3">
        <v>43134</v>
      </c>
      <c r="I6" s="14"/>
      <c r="J6" s="14" t="s">
        <v>34</v>
      </c>
    </row>
    <row r="7" spans="1:10" x14ac:dyDescent="0.3">
      <c r="A7" s="14">
        <v>3</v>
      </c>
      <c r="B7" s="14" t="s">
        <v>23</v>
      </c>
      <c r="C7" s="14">
        <v>70</v>
      </c>
      <c r="D7" s="14">
        <v>0</v>
      </c>
      <c r="E7" s="14">
        <f t="shared" si="0"/>
        <v>0</v>
      </c>
      <c r="F7" s="16"/>
      <c r="G7" s="14">
        <v>3</v>
      </c>
      <c r="H7" s="3">
        <v>43223</v>
      </c>
      <c r="I7" s="14"/>
      <c r="J7" s="14" t="s">
        <v>34</v>
      </c>
    </row>
    <row r="8" spans="1:10" x14ac:dyDescent="0.3">
      <c r="A8" s="14">
        <v>4</v>
      </c>
      <c r="B8" s="14" t="s">
        <v>24</v>
      </c>
      <c r="C8" s="14">
        <v>20</v>
      </c>
      <c r="D8" s="14">
        <v>2</v>
      </c>
      <c r="E8" s="14">
        <f t="shared" si="0"/>
        <v>40</v>
      </c>
      <c r="F8" s="16"/>
      <c r="G8" s="14">
        <v>4</v>
      </c>
      <c r="H8" s="3">
        <v>43254</v>
      </c>
      <c r="I8" s="14" t="s">
        <v>34</v>
      </c>
      <c r="J8" s="14"/>
    </row>
    <row r="9" spans="1:10" x14ac:dyDescent="0.3">
      <c r="A9" s="14">
        <v>5</v>
      </c>
      <c r="B9" s="14" t="s">
        <v>25</v>
      </c>
      <c r="C9" s="14">
        <v>550</v>
      </c>
      <c r="D9" s="14">
        <v>1</v>
      </c>
      <c r="E9" s="14">
        <f>C9*D9</f>
        <v>550</v>
      </c>
      <c r="F9" s="16"/>
      <c r="G9" s="14">
        <v>5</v>
      </c>
      <c r="H9" s="3">
        <v>43284</v>
      </c>
      <c r="I9" s="14"/>
      <c r="J9" s="14" t="s">
        <v>34</v>
      </c>
    </row>
    <row r="10" spans="1:10" x14ac:dyDescent="0.3">
      <c r="A10" s="14">
        <v>6</v>
      </c>
      <c r="B10" s="14" t="s">
        <v>8</v>
      </c>
      <c r="C10" s="14">
        <v>33</v>
      </c>
      <c r="D10" s="14">
        <v>1</v>
      </c>
      <c r="E10" s="14">
        <f t="shared" si="0"/>
        <v>33</v>
      </c>
      <c r="F10" s="16"/>
      <c r="G10" s="14">
        <v>6</v>
      </c>
      <c r="H10" s="3">
        <v>43346</v>
      </c>
      <c r="I10" s="14" t="s">
        <v>34</v>
      </c>
      <c r="J10" s="14"/>
    </row>
    <row r="11" spans="1:10" x14ac:dyDescent="0.3">
      <c r="A11" s="14">
        <v>7</v>
      </c>
      <c r="B11" s="14" t="s">
        <v>27</v>
      </c>
      <c r="C11" s="14">
        <v>2</v>
      </c>
      <c r="D11" s="14">
        <v>32</v>
      </c>
      <c r="E11" s="14">
        <f t="shared" si="0"/>
        <v>64</v>
      </c>
      <c r="F11" s="16"/>
      <c r="G11" s="14">
        <v>7</v>
      </c>
      <c r="H11" s="3">
        <v>43437</v>
      </c>
      <c r="I11" s="14"/>
      <c r="J11" s="14" t="s">
        <v>34</v>
      </c>
    </row>
    <row r="12" spans="1:10" x14ac:dyDescent="0.3">
      <c r="A12" s="14">
        <v>8</v>
      </c>
      <c r="B12" s="14" t="s">
        <v>14</v>
      </c>
      <c r="C12" s="14">
        <f>120+16+6+212+31</f>
        <v>385</v>
      </c>
      <c r="D12" s="14">
        <v>1</v>
      </c>
      <c r="E12" s="14">
        <f t="shared" si="0"/>
        <v>385</v>
      </c>
      <c r="F12" s="16"/>
      <c r="G12" s="14">
        <v>8</v>
      </c>
      <c r="H12" s="14" t="s">
        <v>35</v>
      </c>
      <c r="I12" s="14" t="s">
        <v>34</v>
      </c>
      <c r="J12" s="14"/>
    </row>
    <row r="13" spans="1:10" x14ac:dyDescent="0.3">
      <c r="A13" s="14">
        <v>9</v>
      </c>
      <c r="B13" s="14" t="s">
        <v>36</v>
      </c>
      <c r="C13" s="14">
        <v>100</v>
      </c>
      <c r="D13" s="14">
        <v>1</v>
      </c>
      <c r="E13" s="14">
        <f t="shared" si="0"/>
        <v>100</v>
      </c>
      <c r="F13" s="16"/>
      <c r="G13" s="14">
        <v>9</v>
      </c>
      <c r="H13" s="14" t="s">
        <v>37</v>
      </c>
      <c r="I13" s="14"/>
      <c r="J13" s="14" t="s">
        <v>34</v>
      </c>
    </row>
    <row r="14" spans="1:10" x14ac:dyDescent="0.3">
      <c r="A14" s="14">
        <v>10</v>
      </c>
      <c r="B14" s="14" t="s">
        <v>38</v>
      </c>
      <c r="C14" s="14">
        <v>180</v>
      </c>
      <c r="D14" s="14">
        <v>0</v>
      </c>
      <c r="E14" s="14">
        <f t="shared" si="0"/>
        <v>0</v>
      </c>
      <c r="F14" s="16"/>
      <c r="G14" s="14">
        <v>10</v>
      </c>
      <c r="H14" s="14" t="s">
        <v>39</v>
      </c>
      <c r="I14" s="14" t="s">
        <v>34</v>
      </c>
      <c r="J14" s="14"/>
    </row>
    <row r="15" spans="1:10" x14ac:dyDescent="0.3">
      <c r="A15" s="14">
        <v>11</v>
      </c>
      <c r="B15" s="14" t="s">
        <v>40</v>
      </c>
      <c r="C15" s="14">
        <v>40</v>
      </c>
      <c r="D15" s="14">
        <v>1</v>
      </c>
      <c r="E15" s="14">
        <f t="shared" si="0"/>
        <v>40</v>
      </c>
      <c r="F15" s="16"/>
      <c r="G15" s="14">
        <v>11</v>
      </c>
      <c r="H15" s="14" t="s">
        <v>41</v>
      </c>
      <c r="I15" s="14"/>
      <c r="J15" s="14" t="s">
        <v>34</v>
      </c>
    </row>
    <row r="16" spans="1:10" x14ac:dyDescent="0.3">
      <c r="A16" s="14">
        <v>12</v>
      </c>
      <c r="B16" s="14" t="s">
        <v>42</v>
      </c>
      <c r="C16" s="14"/>
      <c r="D16" s="14"/>
      <c r="E16" s="14"/>
      <c r="F16" s="16"/>
      <c r="G16" s="14">
        <v>12</v>
      </c>
      <c r="H16" s="14" t="s">
        <v>43</v>
      </c>
      <c r="I16" s="14" t="s">
        <v>34</v>
      </c>
      <c r="J16" s="14"/>
    </row>
    <row r="17" spans="1:12" x14ac:dyDescent="0.3">
      <c r="A17" s="14">
        <v>13</v>
      </c>
      <c r="B17" s="14" t="s">
        <v>44</v>
      </c>
      <c r="C17" s="14">
        <v>20</v>
      </c>
      <c r="D17" s="14">
        <v>1</v>
      </c>
      <c r="E17" s="14">
        <f t="shared" si="0"/>
        <v>20</v>
      </c>
      <c r="F17" s="16"/>
      <c r="G17" s="14">
        <v>13</v>
      </c>
      <c r="H17" s="14" t="s">
        <v>45</v>
      </c>
      <c r="I17" s="14"/>
      <c r="J17" s="14" t="s">
        <v>34</v>
      </c>
      <c r="K17" s="16"/>
      <c r="L17" s="16"/>
    </row>
    <row r="18" spans="1:12" x14ac:dyDescent="0.3">
      <c r="A18" s="14">
        <v>14</v>
      </c>
      <c r="B18" s="14"/>
      <c r="C18" s="14"/>
      <c r="D18" s="14"/>
      <c r="E18" s="14"/>
      <c r="F18" s="16"/>
      <c r="G18" s="14">
        <v>14</v>
      </c>
      <c r="H18" s="14" t="s">
        <v>46</v>
      </c>
      <c r="I18" s="14" t="s">
        <v>34</v>
      </c>
      <c r="J18" s="14"/>
      <c r="K18" s="16"/>
      <c r="L18" s="16"/>
    </row>
    <row r="19" spans="1:12" x14ac:dyDescent="0.3">
      <c r="A19" s="14">
        <v>15</v>
      </c>
      <c r="B19" s="14"/>
      <c r="C19" s="14"/>
      <c r="D19" s="14"/>
      <c r="E19" s="14"/>
      <c r="F19" s="16"/>
      <c r="G19" s="14">
        <v>15</v>
      </c>
      <c r="H19" s="14" t="s">
        <v>47</v>
      </c>
      <c r="I19" s="14" t="s">
        <v>34</v>
      </c>
      <c r="J19" s="14"/>
      <c r="K19" s="16"/>
      <c r="L19" s="16"/>
    </row>
    <row r="20" spans="1:12" x14ac:dyDescent="0.3">
      <c r="A20" s="17" t="s">
        <v>31</v>
      </c>
      <c r="B20" s="17"/>
      <c r="C20" s="17"/>
      <c r="D20" s="17"/>
      <c r="E20" s="14">
        <f>SUM(E5:E17)</f>
        <v>1962</v>
      </c>
      <c r="F20" s="16"/>
      <c r="G20" s="14">
        <v>16</v>
      </c>
      <c r="H20" s="14" t="s">
        <v>48</v>
      </c>
      <c r="I20" s="14"/>
      <c r="J20" s="14"/>
      <c r="K20" s="16"/>
      <c r="L20" s="16"/>
    </row>
    <row r="22" spans="1:12" x14ac:dyDescent="0.3">
      <c r="A22" s="16"/>
      <c r="B22" s="14" t="s">
        <v>0</v>
      </c>
      <c r="C22" s="14" t="s">
        <v>2</v>
      </c>
      <c r="D22" s="16"/>
      <c r="E22" s="16"/>
      <c r="F22" s="16"/>
      <c r="G22" s="14" t="s">
        <v>49</v>
      </c>
      <c r="H22" s="14" t="s">
        <v>50</v>
      </c>
      <c r="I22" s="14" t="s">
        <v>51</v>
      </c>
      <c r="J22" s="14" t="s">
        <v>52</v>
      </c>
      <c r="K22" s="14" t="s">
        <v>53</v>
      </c>
      <c r="L22" s="14" t="s">
        <v>54</v>
      </c>
    </row>
    <row r="23" spans="1:12" x14ac:dyDescent="0.3">
      <c r="A23" s="16"/>
      <c r="B23" s="14">
        <v>1</v>
      </c>
      <c r="C23" s="14">
        <v>1500</v>
      </c>
      <c r="D23" s="16"/>
      <c r="E23" s="16"/>
      <c r="F23" s="16"/>
      <c r="G23" s="14">
        <v>2</v>
      </c>
      <c r="H23" s="14" t="s">
        <v>34</v>
      </c>
      <c r="I23" s="14" t="s">
        <v>34</v>
      </c>
      <c r="J23" s="14"/>
      <c r="K23" s="14" t="s">
        <v>34</v>
      </c>
      <c r="L23" s="14"/>
    </row>
    <row r="24" spans="1:12" x14ac:dyDescent="0.3">
      <c r="A24" s="16"/>
      <c r="B24" s="14">
        <v>2</v>
      </c>
      <c r="C24" s="14"/>
      <c r="D24" s="16"/>
      <c r="E24" s="16"/>
      <c r="F24" s="16"/>
      <c r="G24" s="14">
        <v>3</v>
      </c>
      <c r="H24" s="14" t="s">
        <v>34</v>
      </c>
      <c r="I24" s="14"/>
      <c r="J24" s="14" t="s">
        <v>34</v>
      </c>
      <c r="K24" s="14" t="s">
        <v>34</v>
      </c>
      <c r="L24" s="14"/>
    </row>
    <row r="25" spans="1:12" x14ac:dyDescent="0.3">
      <c r="A25" s="16"/>
      <c r="B25" s="14">
        <v>3</v>
      </c>
      <c r="C25" s="14"/>
      <c r="D25" s="16"/>
      <c r="E25" s="16"/>
      <c r="F25" s="16"/>
      <c r="G25" s="14">
        <v>4</v>
      </c>
      <c r="H25" s="14" t="s">
        <v>34</v>
      </c>
      <c r="I25" s="14" t="s">
        <v>34</v>
      </c>
      <c r="J25" s="14"/>
      <c r="K25" s="14"/>
      <c r="L25" s="14"/>
    </row>
    <row r="26" spans="1:12" x14ac:dyDescent="0.3">
      <c r="A26" s="16"/>
      <c r="B26" s="14" t="s">
        <v>55</v>
      </c>
      <c r="C26" s="14">
        <f>SUM(C23:C25)</f>
        <v>1500</v>
      </c>
      <c r="D26" s="16"/>
      <c r="E26" s="16"/>
      <c r="F26" s="16"/>
      <c r="G26" s="14">
        <v>5</v>
      </c>
      <c r="H26" s="14" t="s">
        <v>34</v>
      </c>
      <c r="I26" s="14"/>
      <c r="J26" s="14"/>
      <c r="K26" s="14"/>
      <c r="L26" s="14" t="s">
        <v>34</v>
      </c>
    </row>
    <row r="27" spans="1:12" x14ac:dyDescent="0.3">
      <c r="A27" s="16"/>
      <c r="B27" s="16"/>
      <c r="C27" s="16"/>
      <c r="D27" s="16"/>
      <c r="E27" s="16"/>
      <c r="F27" s="16"/>
      <c r="G27" s="14">
        <v>6</v>
      </c>
      <c r="H27" s="14" t="s">
        <v>34</v>
      </c>
      <c r="I27" s="14" t="s">
        <v>34</v>
      </c>
      <c r="J27" s="14"/>
      <c r="K27" s="14"/>
      <c r="L27" s="14"/>
    </row>
    <row r="28" spans="1:12" x14ac:dyDescent="0.3">
      <c r="A28" s="16"/>
      <c r="B28" s="16"/>
      <c r="C28" s="16"/>
      <c r="D28" s="16"/>
      <c r="E28" s="16"/>
      <c r="F28" s="16"/>
      <c r="G28" s="14">
        <v>7</v>
      </c>
      <c r="H28" s="14" t="s">
        <v>34</v>
      </c>
      <c r="I28" s="14" t="s">
        <v>34</v>
      </c>
      <c r="J28" s="14"/>
      <c r="K28" s="14" t="s">
        <v>34</v>
      </c>
      <c r="L28" s="14"/>
    </row>
    <row r="29" spans="1:12" x14ac:dyDescent="0.3">
      <c r="A29" s="16"/>
      <c r="B29" s="16"/>
      <c r="C29" s="16"/>
      <c r="D29" s="16"/>
      <c r="E29" s="16"/>
      <c r="F29" s="16"/>
      <c r="G29" s="14">
        <v>8</v>
      </c>
      <c r="H29" s="14" t="s">
        <v>34</v>
      </c>
      <c r="I29" s="14" t="s">
        <v>34</v>
      </c>
      <c r="J29" s="14"/>
      <c r="K29" s="14" t="s">
        <v>34</v>
      </c>
      <c r="L29" s="14" t="s">
        <v>34</v>
      </c>
    </row>
  </sheetData>
  <mergeCells count="1">
    <mergeCell ref="A20:D2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28"/>
  <sheetViews>
    <sheetView workbookViewId="0">
      <selection activeCell="C6" sqref="C6"/>
    </sheetView>
  </sheetViews>
  <sheetFormatPr defaultColWidth="9.109375" defaultRowHeight="14.4" x14ac:dyDescent="0.3"/>
  <cols>
    <col min="1" max="1" width="7.88671875" style="1" customWidth="1"/>
    <col min="2" max="2" width="24.77734375" style="1" customWidth="1"/>
    <col min="3" max="3" width="13.77734375" style="1" customWidth="1"/>
    <col min="4" max="4" width="13.88671875" style="1" customWidth="1"/>
    <col min="5" max="5" width="13.6640625" style="1" customWidth="1"/>
    <col min="6" max="6" width="9.109375" style="1"/>
    <col min="7" max="7" width="11.21875" style="1" customWidth="1"/>
    <col min="8" max="8" width="19.88671875" style="1" customWidth="1"/>
    <col min="9" max="9" width="19" style="1" customWidth="1"/>
    <col min="10" max="10" width="17.88671875" style="1" customWidth="1"/>
    <col min="11" max="11" width="15.109375" style="1" customWidth="1"/>
    <col min="12" max="12" width="17.21875" style="1" customWidth="1"/>
    <col min="13" max="16384" width="9.109375" style="1"/>
  </cols>
  <sheetData>
    <row r="4" spans="1:10" x14ac:dyDescent="0.3">
      <c r="A4" s="14" t="s">
        <v>0</v>
      </c>
      <c r="B4" s="14" t="s">
        <v>1</v>
      </c>
      <c r="C4" s="14" t="s">
        <v>2</v>
      </c>
      <c r="D4" s="14" t="s">
        <v>3</v>
      </c>
      <c r="E4" s="14" t="s">
        <v>4</v>
      </c>
      <c r="F4" s="16"/>
      <c r="G4" s="14" t="s">
        <v>0</v>
      </c>
      <c r="H4" s="2" t="s">
        <v>18</v>
      </c>
      <c r="I4" s="14" t="s">
        <v>19</v>
      </c>
      <c r="J4" s="14" t="s">
        <v>20</v>
      </c>
    </row>
    <row r="5" spans="1:10" x14ac:dyDescent="0.3">
      <c r="A5" s="14">
        <v>1</v>
      </c>
      <c r="B5" s="14" t="s">
        <v>21</v>
      </c>
      <c r="C5" s="14">
        <v>650</v>
      </c>
      <c r="D5" s="14">
        <v>1</v>
      </c>
      <c r="E5" s="14">
        <f>D5*C5</f>
        <v>650</v>
      </c>
      <c r="F5" s="16"/>
      <c r="G5" s="14">
        <v>1</v>
      </c>
      <c r="H5" s="3">
        <v>43163</v>
      </c>
      <c r="I5" s="14" t="s">
        <v>56</v>
      </c>
      <c r="J5" s="14"/>
    </row>
    <row r="6" spans="1:10" x14ac:dyDescent="0.3">
      <c r="A6" s="14">
        <v>2</v>
      </c>
      <c r="B6" s="14" t="s">
        <v>22</v>
      </c>
      <c r="C6" s="14">
        <f>50+50+10</f>
        <v>110</v>
      </c>
      <c r="D6" s="14">
        <v>1</v>
      </c>
      <c r="E6" s="14">
        <f t="shared" ref="E6:E16" si="0">C6*D6</f>
        <v>110</v>
      </c>
      <c r="F6" s="16"/>
      <c r="G6" s="14">
        <v>2</v>
      </c>
      <c r="H6" s="3">
        <v>43194</v>
      </c>
      <c r="I6" s="14"/>
      <c r="J6" s="14" t="s">
        <v>57</v>
      </c>
    </row>
    <row r="7" spans="1:10" x14ac:dyDescent="0.3">
      <c r="A7" s="14">
        <v>3</v>
      </c>
      <c r="B7" s="14" t="s">
        <v>23</v>
      </c>
      <c r="C7" s="14">
        <v>70</v>
      </c>
      <c r="D7" s="14">
        <v>2</v>
      </c>
      <c r="E7" s="14">
        <f t="shared" si="0"/>
        <v>140</v>
      </c>
      <c r="F7" s="16"/>
      <c r="G7" s="14">
        <v>3</v>
      </c>
      <c r="H7" s="3">
        <v>43255</v>
      </c>
      <c r="I7" s="14" t="s">
        <v>58</v>
      </c>
      <c r="J7" s="14"/>
    </row>
    <row r="8" spans="1:10" x14ac:dyDescent="0.3">
      <c r="A8" s="14">
        <v>4</v>
      </c>
      <c r="B8" s="14" t="s">
        <v>24</v>
      </c>
      <c r="C8" s="14">
        <v>50</v>
      </c>
      <c r="D8" s="14">
        <v>1</v>
      </c>
      <c r="E8" s="14">
        <f t="shared" si="0"/>
        <v>50</v>
      </c>
      <c r="F8" s="16"/>
      <c r="G8" s="14">
        <v>4</v>
      </c>
      <c r="H8" s="3">
        <v>43347</v>
      </c>
      <c r="I8" s="14"/>
      <c r="J8" s="14" t="s">
        <v>59</v>
      </c>
    </row>
    <row r="9" spans="1:10" x14ac:dyDescent="0.3">
      <c r="A9" s="14">
        <v>5</v>
      </c>
      <c r="B9" s="14" t="s">
        <v>25</v>
      </c>
      <c r="C9" s="14">
        <v>560</v>
      </c>
      <c r="D9" s="14">
        <v>1</v>
      </c>
      <c r="E9" s="14">
        <f>C9*D9</f>
        <v>560</v>
      </c>
      <c r="F9" s="16"/>
      <c r="G9" s="14">
        <v>5</v>
      </c>
      <c r="H9" s="3">
        <v>43377</v>
      </c>
      <c r="I9" s="14" t="s">
        <v>60</v>
      </c>
      <c r="J9" s="14"/>
    </row>
    <row r="10" spans="1:10" x14ac:dyDescent="0.3">
      <c r="A10" s="14">
        <v>6</v>
      </c>
      <c r="B10" s="14" t="s">
        <v>8</v>
      </c>
      <c r="C10" s="14">
        <v>40</v>
      </c>
      <c r="D10" s="14">
        <v>1</v>
      </c>
      <c r="E10" s="14">
        <f t="shared" si="0"/>
        <v>40</v>
      </c>
      <c r="F10" s="16"/>
      <c r="G10" s="14">
        <v>6</v>
      </c>
      <c r="H10" s="3">
        <v>43438</v>
      </c>
      <c r="I10" s="14" t="s">
        <v>61</v>
      </c>
      <c r="J10" s="14"/>
    </row>
    <row r="11" spans="1:10" x14ac:dyDescent="0.3">
      <c r="A11" s="14">
        <v>7</v>
      </c>
      <c r="B11" s="14" t="s">
        <v>27</v>
      </c>
      <c r="C11" s="14">
        <v>2</v>
      </c>
      <c r="D11" s="14">
        <v>69</v>
      </c>
      <c r="E11" s="14">
        <f t="shared" si="0"/>
        <v>138</v>
      </c>
      <c r="F11" s="16"/>
      <c r="G11" s="14">
        <v>7</v>
      </c>
      <c r="H11" s="14" t="s">
        <v>62</v>
      </c>
      <c r="I11" s="14" t="s">
        <v>63</v>
      </c>
      <c r="J11" s="14"/>
    </row>
    <row r="12" spans="1:10" x14ac:dyDescent="0.3">
      <c r="A12" s="14">
        <v>8</v>
      </c>
      <c r="B12" s="14" t="s">
        <v>14</v>
      </c>
      <c r="C12" s="14">
        <f>57+35+1900</f>
        <v>1992</v>
      </c>
      <c r="D12" s="14">
        <v>1</v>
      </c>
      <c r="E12" s="14">
        <f t="shared" si="0"/>
        <v>1992</v>
      </c>
      <c r="F12" s="16"/>
      <c r="G12" s="14">
        <v>8</v>
      </c>
      <c r="H12" s="14" t="s">
        <v>64</v>
      </c>
      <c r="I12" s="14" t="s">
        <v>65</v>
      </c>
      <c r="J12" s="14"/>
    </row>
    <row r="13" spans="1:10" x14ac:dyDescent="0.3">
      <c r="A13" s="14">
        <v>9</v>
      </c>
      <c r="B13" s="14" t="s">
        <v>66</v>
      </c>
      <c r="C13" s="14">
        <v>50</v>
      </c>
      <c r="D13" s="14">
        <v>1</v>
      </c>
      <c r="E13" s="14">
        <f t="shared" si="0"/>
        <v>50</v>
      </c>
      <c r="F13" s="16"/>
      <c r="G13" s="14">
        <v>9</v>
      </c>
      <c r="H13" s="14" t="s">
        <v>67</v>
      </c>
      <c r="I13" s="14" t="s">
        <v>68</v>
      </c>
      <c r="J13" s="14"/>
    </row>
    <row r="14" spans="1:10" x14ac:dyDescent="0.3">
      <c r="A14" s="14">
        <v>10</v>
      </c>
      <c r="B14" s="14" t="s">
        <v>38</v>
      </c>
      <c r="C14" s="14">
        <v>180</v>
      </c>
      <c r="D14" s="14">
        <v>0</v>
      </c>
      <c r="E14" s="14">
        <f t="shared" si="0"/>
        <v>0</v>
      </c>
      <c r="F14" s="16"/>
      <c r="G14" s="14">
        <v>10</v>
      </c>
      <c r="H14" s="14" t="s">
        <v>69</v>
      </c>
      <c r="I14" s="14" t="s">
        <v>70</v>
      </c>
      <c r="J14" s="14"/>
    </row>
    <row r="15" spans="1:10" x14ac:dyDescent="0.3">
      <c r="A15" s="14">
        <v>11</v>
      </c>
      <c r="B15" s="14" t="s">
        <v>71</v>
      </c>
      <c r="C15" s="14">
        <v>80</v>
      </c>
      <c r="D15" s="14">
        <v>1</v>
      </c>
      <c r="E15" s="14">
        <f t="shared" si="0"/>
        <v>80</v>
      </c>
      <c r="F15" s="16"/>
      <c r="G15" s="14">
        <v>11</v>
      </c>
      <c r="H15" s="14" t="s">
        <v>72</v>
      </c>
      <c r="I15" s="14" t="s">
        <v>73</v>
      </c>
      <c r="J15" s="14"/>
    </row>
    <row r="16" spans="1:10" x14ac:dyDescent="0.3">
      <c r="A16" s="14">
        <v>12</v>
      </c>
      <c r="B16" s="14" t="s">
        <v>74</v>
      </c>
      <c r="C16" s="14">
        <v>20</v>
      </c>
      <c r="D16" s="14">
        <v>1</v>
      </c>
      <c r="E16" s="14">
        <f t="shared" si="0"/>
        <v>20</v>
      </c>
      <c r="F16" s="16"/>
      <c r="G16" s="14">
        <v>12</v>
      </c>
      <c r="H16" s="14"/>
      <c r="I16" s="14"/>
      <c r="J16" s="14"/>
    </row>
    <row r="17" spans="1:11" x14ac:dyDescent="0.3">
      <c r="A17" s="17" t="s">
        <v>31</v>
      </c>
      <c r="B17" s="17"/>
      <c r="C17" s="17"/>
      <c r="D17" s="17"/>
      <c r="E17" s="14">
        <f>SUM(E5:E16)</f>
        <v>3830</v>
      </c>
      <c r="F17" s="16"/>
      <c r="G17" s="14">
        <v>13</v>
      </c>
      <c r="H17" s="14"/>
      <c r="I17" s="14"/>
      <c r="J17" s="14"/>
      <c r="K17" s="16"/>
    </row>
    <row r="19" spans="1:11" x14ac:dyDescent="0.3">
      <c r="A19" s="16"/>
      <c r="B19" s="14" t="s">
        <v>0</v>
      </c>
      <c r="C19" s="14" t="s">
        <v>2</v>
      </c>
      <c r="D19" s="16"/>
      <c r="E19" s="16"/>
      <c r="F19" s="16"/>
      <c r="G19" s="14" t="s">
        <v>75</v>
      </c>
      <c r="H19" s="14" t="s">
        <v>76</v>
      </c>
      <c r="I19" s="14" t="s">
        <v>77</v>
      </c>
      <c r="J19" s="14" t="s">
        <v>78</v>
      </c>
      <c r="K19" s="16"/>
    </row>
    <row r="20" spans="1:11" x14ac:dyDescent="0.3">
      <c r="A20" s="16"/>
      <c r="B20" s="14">
        <v>1</v>
      </c>
      <c r="C20" s="14">
        <v>1500</v>
      </c>
      <c r="D20" s="16"/>
      <c r="E20" s="16"/>
      <c r="F20" s="16"/>
      <c r="G20" s="14">
        <v>4</v>
      </c>
      <c r="H20" s="3">
        <v>43408</v>
      </c>
      <c r="I20" s="14" t="s">
        <v>79</v>
      </c>
      <c r="J20" s="14">
        <v>2</v>
      </c>
      <c r="K20" s="16"/>
    </row>
    <row r="21" spans="1:11" x14ac:dyDescent="0.3">
      <c r="A21" s="16"/>
      <c r="B21" s="14">
        <v>2</v>
      </c>
      <c r="C21" s="14">
        <v>450</v>
      </c>
      <c r="D21" s="16"/>
      <c r="E21" s="16"/>
      <c r="F21" s="16"/>
      <c r="G21" s="14">
        <v>6</v>
      </c>
      <c r="H21" s="14" t="s">
        <v>80</v>
      </c>
      <c r="I21" s="14" t="s">
        <v>79</v>
      </c>
      <c r="J21" s="14">
        <v>2</v>
      </c>
      <c r="K21" s="16"/>
    </row>
    <row r="22" spans="1:11" x14ac:dyDescent="0.3">
      <c r="A22" s="16"/>
      <c r="B22" s="14">
        <v>3</v>
      </c>
      <c r="C22" s="14"/>
      <c r="D22" s="16"/>
      <c r="E22" s="16"/>
      <c r="F22" s="16"/>
      <c r="G22" s="14">
        <v>2</v>
      </c>
      <c r="H22" s="14" t="s">
        <v>81</v>
      </c>
      <c r="I22" s="14" t="s">
        <v>82</v>
      </c>
      <c r="J22" s="14">
        <v>2</v>
      </c>
      <c r="K22" s="16"/>
    </row>
    <row r="23" spans="1:11" x14ac:dyDescent="0.3">
      <c r="A23" s="16"/>
      <c r="B23" s="14" t="s">
        <v>83</v>
      </c>
      <c r="C23" s="14">
        <f>SUM(C20:C22)</f>
        <v>1950</v>
      </c>
      <c r="D23" s="16"/>
      <c r="E23" s="16"/>
      <c r="F23" s="16"/>
      <c r="G23" s="14">
        <v>4</v>
      </c>
      <c r="H23" s="14" t="s">
        <v>84</v>
      </c>
      <c r="I23" s="14" t="s">
        <v>79</v>
      </c>
      <c r="J23" s="14">
        <v>2</v>
      </c>
      <c r="K23" s="16"/>
    </row>
    <row r="24" spans="1:11" x14ac:dyDescent="0.3">
      <c r="A24" s="16"/>
      <c r="B24" s="16"/>
      <c r="C24" s="16"/>
      <c r="D24" s="16"/>
      <c r="E24" s="16"/>
      <c r="F24" s="16"/>
      <c r="G24" s="14">
        <v>6</v>
      </c>
      <c r="H24" s="14" t="s">
        <v>85</v>
      </c>
      <c r="I24" s="14" t="s">
        <v>79</v>
      </c>
      <c r="J24" s="14">
        <v>2</v>
      </c>
      <c r="K24" s="16"/>
    </row>
    <row r="25" spans="1:11" x14ac:dyDescent="0.3">
      <c r="A25" s="16"/>
      <c r="B25" s="16"/>
      <c r="C25" s="16"/>
      <c r="D25" s="16"/>
      <c r="E25" s="16"/>
      <c r="F25" s="16"/>
      <c r="G25" s="14">
        <v>7</v>
      </c>
      <c r="H25" s="14" t="s">
        <v>86</v>
      </c>
      <c r="I25" s="14" t="s">
        <v>79</v>
      </c>
      <c r="J25" s="14">
        <v>2</v>
      </c>
      <c r="K25" s="16"/>
    </row>
    <row r="26" spans="1:11" x14ac:dyDescent="0.3">
      <c r="A26" s="16"/>
      <c r="B26" s="16"/>
      <c r="C26" s="16"/>
      <c r="D26" s="16"/>
      <c r="E26" s="16"/>
      <c r="F26" s="16"/>
      <c r="G26" s="14">
        <v>8</v>
      </c>
      <c r="H26" s="14" t="s">
        <v>87</v>
      </c>
      <c r="I26" s="14" t="s">
        <v>88</v>
      </c>
      <c r="J26" s="14">
        <v>4</v>
      </c>
      <c r="K26" s="16"/>
    </row>
    <row r="27" spans="1:11" x14ac:dyDescent="0.3">
      <c r="A27" s="16"/>
      <c r="B27" s="16"/>
      <c r="C27" s="16"/>
      <c r="D27" s="16"/>
      <c r="E27" s="16"/>
      <c r="F27" s="16"/>
      <c r="G27" s="14">
        <v>2</v>
      </c>
      <c r="H27" s="14" t="s">
        <v>89</v>
      </c>
      <c r="I27" s="14" t="s">
        <v>82</v>
      </c>
      <c r="J27" s="14">
        <v>2</v>
      </c>
      <c r="K27" s="16"/>
    </row>
    <row r="28" spans="1:11" x14ac:dyDescent="0.3">
      <c r="A28" s="16"/>
      <c r="B28" s="16"/>
      <c r="C28" s="16"/>
      <c r="D28" s="16"/>
      <c r="E28" s="16"/>
      <c r="F28" s="16"/>
      <c r="G28" s="16"/>
      <c r="H28" s="16"/>
      <c r="I28" s="16"/>
      <c r="J28" s="16">
        <f>SUM(J20:J27)+4</f>
        <v>22</v>
      </c>
      <c r="K28" s="16">
        <f>J28*40</f>
        <v>880</v>
      </c>
    </row>
  </sheetData>
  <mergeCells count="1">
    <mergeCell ref="A17:D1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activeCell="F16" sqref="F16"/>
    </sheetView>
  </sheetViews>
  <sheetFormatPr defaultRowHeight="14.4" x14ac:dyDescent="0.3"/>
  <cols>
    <col min="1" max="1" width="6.109375" customWidth="1"/>
    <col min="2" max="2" width="20.6640625" customWidth="1"/>
    <col min="3" max="3" width="15.88671875" customWidth="1"/>
    <col min="4" max="4" width="16.109375" customWidth="1"/>
    <col min="5" max="5" width="14.88671875" customWidth="1"/>
    <col min="8" max="8" width="9.77734375" bestFit="1" customWidth="1"/>
  </cols>
  <sheetData>
    <row r="1" spans="1:15" x14ac:dyDescent="0.3">
      <c r="A1" s="16"/>
      <c r="B1" s="16"/>
      <c r="C1" s="16"/>
      <c r="D1" s="16"/>
      <c r="E1" s="16"/>
      <c r="F1" s="16"/>
      <c r="G1" s="16"/>
      <c r="H1" s="16"/>
      <c r="I1" s="16"/>
      <c r="J1" s="16"/>
    </row>
    <row r="2" spans="1:15" x14ac:dyDescent="0.3">
      <c r="A2" s="16"/>
      <c r="B2" s="16"/>
      <c r="C2" s="16"/>
      <c r="D2" s="16"/>
      <c r="E2" s="16"/>
      <c r="F2" s="16"/>
      <c r="G2" s="16"/>
      <c r="H2" s="16"/>
      <c r="I2" s="16"/>
      <c r="J2" s="16"/>
    </row>
    <row r="3" spans="1:15" x14ac:dyDescent="0.3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6"/>
      <c r="G3" s="14" t="s">
        <v>0</v>
      </c>
      <c r="H3" s="2" t="s">
        <v>18</v>
      </c>
      <c r="I3" s="14" t="s">
        <v>19</v>
      </c>
      <c r="J3" s="16"/>
    </row>
    <row r="4" spans="1:15" x14ac:dyDescent="0.3">
      <c r="A4" s="14">
        <v>1</v>
      </c>
      <c r="B4" s="14" t="s">
        <v>21</v>
      </c>
      <c r="C4" s="14">
        <v>650</v>
      </c>
      <c r="D4" s="14">
        <v>1</v>
      </c>
      <c r="E4" s="14">
        <f>D4*C4</f>
        <v>650</v>
      </c>
      <c r="F4" s="16"/>
      <c r="G4" s="14">
        <v>1</v>
      </c>
      <c r="H4" s="3">
        <v>43195</v>
      </c>
      <c r="I4" s="14" t="s">
        <v>34</v>
      </c>
      <c r="J4" s="16"/>
      <c r="K4" t="s">
        <v>90</v>
      </c>
      <c r="O4" t="s">
        <v>91</v>
      </c>
    </row>
    <row r="5" spans="1:15" x14ac:dyDescent="0.3">
      <c r="A5" s="14">
        <v>2</v>
      </c>
      <c r="B5" s="14" t="s">
        <v>22</v>
      </c>
      <c r="C5" s="14">
        <f>50+50+10</f>
        <v>110</v>
      </c>
      <c r="D5" s="14">
        <v>1</v>
      </c>
      <c r="E5" s="14">
        <f t="shared" ref="E5:E14" si="0">C5*D5</f>
        <v>110</v>
      </c>
      <c r="F5" s="16"/>
      <c r="G5" s="14">
        <v>2</v>
      </c>
      <c r="H5" s="3"/>
      <c r="I5" s="14"/>
      <c r="J5" s="16"/>
    </row>
    <row r="6" spans="1:15" x14ac:dyDescent="0.3">
      <c r="A6" s="14">
        <v>3</v>
      </c>
      <c r="B6" s="14" t="s">
        <v>23</v>
      </c>
      <c r="C6" s="14">
        <v>180</v>
      </c>
      <c r="D6" s="14">
        <v>1</v>
      </c>
      <c r="E6" s="14">
        <f t="shared" si="0"/>
        <v>180</v>
      </c>
      <c r="F6" s="16"/>
      <c r="G6" s="14">
        <v>3</v>
      </c>
      <c r="H6" s="3"/>
      <c r="I6" s="14"/>
      <c r="J6" s="16"/>
    </row>
    <row r="7" spans="1:15" x14ac:dyDescent="0.3">
      <c r="A7" s="14">
        <v>4</v>
      </c>
      <c r="B7" s="14" t="s">
        <v>24</v>
      </c>
      <c r="C7" s="14">
        <v>20</v>
      </c>
      <c r="D7" s="14">
        <v>1</v>
      </c>
      <c r="E7" s="14">
        <f t="shared" si="0"/>
        <v>20</v>
      </c>
      <c r="F7" s="16"/>
      <c r="G7" s="14">
        <v>4</v>
      </c>
      <c r="H7" s="3"/>
      <c r="I7" s="14"/>
      <c r="J7" s="16"/>
    </row>
    <row r="8" spans="1:15" x14ac:dyDescent="0.3">
      <c r="A8" s="14">
        <v>5</v>
      </c>
      <c r="B8" s="14" t="s">
        <v>25</v>
      </c>
      <c r="C8" s="14">
        <v>500</v>
      </c>
      <c r="D8" s="14">
        <v>1</v>
      </c>
      <c r="E8" s="14">
        <f>C8*D8</f>
        <v>500</v>
      </c>
      <c r="F8" s="16"/>
      <c r="G8" s="16"/>
      <c r="H8" s="16"/>
      <c r="I8" s="16"/>
      <c r="J8" s="16"/>
    </row>
    <row r="9" spans="1:15" x14ac:dyDescent="0.3">
      <c r="A9" s="14">
        <v>6</v>
      </c>
      <c r="B9" s="14" t="s">
        <v>8</v>
      </c>
      <c r="C9" s="14">
        <v>40</v>
      </c>
      <c r="D9" s="14">
        <v>1</v>
      </c>
      <c r="E9" s="14">
        <f t="shared" si="0"/>
        <v>40</v>
      </c>
      <c r="F9" s="16"/>
      <c r="G9" s="16"/>
      <c r="H9" s="16"/>
      <c r="I9" s="16"/>
      <c r="J9" s="16"/>
    </row>
    <row r="10" spans="1:15" x14ac:dyDescent="0.3">
      <c r="A10" s="14">
        <v>7</v>
      </c>
      <c r="B10" s="14" t="s">
        <v>27</v>
      </c>
      <c r="C10" s="14">
        <v>2</v>
      </c>
      <c r="D10" s="14">
        <v>56</v>
      </c>
      <c r="E10" s="14">
        <f t="shared" si="0"/>
        <v>112</v>
      </c>
      <c r="F10" s="16"/>
      <c r="G10" s="16"/>
      <c r="H10" s="4"/>
      <c r="I10" s="16"/>
      <c r="J10" s="16"/>
    </row>
    <row r="11" spans="1:15" x14ac:dyDescent="0.3">
      <c r="A11" s="14">
        <v>8</v>
      </c>
      <c r="B11" s="14" t="s">
        <v>92</v>
      </c>
      <c r="C11" s="14">
        <f>1300+150</f>
        <v>1450</v>
      </c>
      <c r="D11" s="14">
        <v>1</v>
      </c>
      <c r="E11" s="14">
        <f t="shared" si="0"/>
        <v>1450</v>
      </c>
      <c r="F11" s="16"/>
      <c r="G11" s="16"/>
      <c r="H11" s="16"/>
      <c r="I11" s="16"/>
      <c r="J11" s="16"/>
    </row>
    <row r="12" spans="1:15" x14ac:dyDescent="0.3">
      <c r="A12" s="14">
        <v>9</v>
      </c>
      <c r="B12" s="14" t="s">
        <v>14</v>
      </c>
      <c r="C12" s="14">
        <f>66+30</f>
        <v>96</v>
      </c>
      <c r="D12" s="14">
        <v>1</v>
      </c>
      <c r="E12" s="14">
        <f t="shared" si="0"/>
        <v>96</v>
      </c>
      <c r="F12" s="16"/>
      <c r="G12" s="16"/>
      <c r="H12" s="16"/>
      <c r="I12" s="16"/>
      <c r="J12" s="16"/>
    </row>
    <row r="13" spans="1:15" x14ac:dyDescent="0.3">
      <c r="A13" s="14">
        <v>10</v>
      </c>
      <c r="B13" s="14" t="s">
        <v>38</v>
      </c>
      <c r="C13" s="14">
        <v>180</v>
      </c>
      <c r="D13" s="14">
        <v>1</v>
      </c>
      <c r="E13" s="14">
        <f t="shared" si="0"/>
        <v>180</v>
      </c>
      <c r="F13" s="16"/>
      <c r="G13" s="16"/>
      <c r="H13" s="16"/>
      <c r="I13" s="16"/>
      <c r="J13" s="16"/>
    </row>
    <row r="14" spans="1:15" x14ac:dyDescent="0.3">
      <c r="A14" s="14">
        <v>11</v>
      </c>
      <c r="B14" s="14" t="s">
        <v>93</v>
      </c>
      <c r="C14" s="14">
        <v>33</v>
      </c>
      <c r="D14" s="14">
        <v>1</v>
      </c>
      <c r="E14" s="14">
        <f t="shared" si="0"/>
        <v>33</v>
      </c>
      <c r="F14" s="16"/>
      <c r="G14" s="16"/>
      <c r="H14" s="16"/>
      <c r="I14" s="16"/>
      <c r="J14" s="16"/>
    </row>
    <row r="15" spans="1:15" x14ac:dyDescent="0.3">
      <c r="A15" s="17" t="s">
        <v>31</v>
      </c>
      <c r="B15" s="17"/>
      <c r="C15" s="17"/>
      <c r="D15" s="17"/>
      <c r="E15" s="14">
        <f>SUM(E4:E14)</f>
        <v>3371</v>
      </c>
      <c r="F15" s="16"/>
      <c r="G15" s="16"/>
      <c r="H15" s="16"/>
      <c r="I15" s="16"/>
      <c r="J15" s="16"/>
    </row>
    <row r="16" spans="1:15" x14ac:dyDescent="0.3">
      <c r="A16" s="16"/>
      <c r="B16" s="16"/>
      <c r="C16" s="16"/>
      <c r="D16" s="16"/>
      <c r="E16" s="16"/>
      <c r="F16" s="16"/>
      <c r="G16" s="16"/>
      <c r="H16" s="16"/>
      <c r="I16" s="16"/>
      <c r="J16" s="16"/>
    </row>
    <row r="17" spans="1:10" x14ac:dyDescent="0.3">
      <c r="A17" s="16"/>
      <c r="B17" s="14" t="s">
        <v>0</v>
      </c>
      <c r="C17" s="14" t="s">
        <v>2</v>
      </c>
      <c r="D17" s="16"/>
      <c r="E17" s="16"/>
      <c r="F17" s="16"/>
      <c r="G17" s="16"/>
      <c r="H17" s="16"/>
      <c r="I17" s="16"/>
      <c r="J17" s="16"/>
    </row>
    <row r="18" spans="1:10" x14ac:dyDescent="0.3">
      <c r="A18" s="16"/>
      <c r="B18" s="14">
        <v>1</v>
      </c>
      <c r="C18" s="14">
        <v>2500</v>
      </c>
      <c r="D18" s="16" t="s">
        <v>19</v>
      </c>
      <c r="E18" s="16"/>
      <c r="F18" s="16"/>
      <c r="G18" s="16"/>
      <c r="H18" s="16"/>
      <c r="I18" s="16"/>
    </row>
    <row r="19" spans="1:10" x14ac:dyDescent="0.3">
      <c r="A19" s="16"/>
      <c r="B19" s="14">
        <v>2</v>
      </c>
      <c r="C19" s="14">
        <v>800</v>
      </c>
      <c r="D19" s="16"/>
      <c r="E19" s="16"/>
      <c r="F19" s="16"/>
    </row>
    <row r="20" spans="1:10" x14ac:dyDescent="0.3">
      <c r="A20" s="16"/>
      <c r="B20" s="14">
        <v>3</v>
      </c>
      <c r="C20" s="14"/>
      <c r="D20" s="16"/>
      <c r="E20" s="16"/>
      <c r="F20" s="16"/>
    </row>
    <row r="21" spans="1:10" x14ac:dyDescent="0.3">
      <c r="A21" s="16"/>
      <c r="B21" s="14" t="s">
        <v>94</v>
      </c>
      <c r="C21" s="14">
        <f>C18+C19+C20</f>
        <v>3300</v>
      </c>
      <c r="D21" s="16"/>
      <c r="E21" s="16"/>
      <c r="F21" s="16"/>
    </row>
    <row r="22" spans="1:10" x14ac:dyDescent="0.3">
      <c r="A22" s="16"/>
      <c r="B22" s="16"/>
      <c r="C22" s="16"/>
      <c r="D22" s="16"/>
      <c r="E22" s="16"/>
      <c r="F22" s="16"/>
    </row>
    <row r="23" spans="1:10" x14ac:dyDescent="0.3">
      <c r="A23" s="16"/>
      <c r="B23" s="16"/>
      <c r="C23" s="16"/>
      <c r="D23" s="16"/>
      <c r="E23" s="16"/>
      <c r="F23" s="16"/>
    </row>
    <row r="24" spans="1:10" x14ac:dyDescent="0.3">
      <c r="A24" s="16"/>
      <c r="B24" s="16"/>
      <c r="C24" s="16"/>
      <c r="D24" s="16"/>
      <c r="E24" s="16"/>
      <c r="F24" s="16"/>
    </row>
    <row r="25" spans="1:10" x14ac:dyDescent="0.3">
      <c r="A25" s="16"/>
      <c r="B25" s="16"/>
      <c r="C25" s="16"/>
      <c r="D25" s="16"/>
      <c r="E25" s="16"/>
      <c r="F25" s="16"/>
    </row>
    <row r="26" spans="1:10" x14ac:dyDescent="0.3">
      <c r="A26" s="16"/>
      <c r="B26" s="16"/>
      <c r="C26" s="16"/>
      <c r="D26" s="16"/>
      <c r="E26" s="16"/>
      <c r="F26" s="16"/>
    </row>
    <row r="27" spans="1:10" x14ac:dyDescent="0.3">
      <c r="F27" s="16"/>
      <c r="J27" s="16"/>
    </row>
  </sheetData>
  <mergeCells count="1">
    <mergeCell ref="A15:D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31"/>
  <sheetViews>
    <sheetView workbookViewId="0">
      <selection activeCell="F20" sqref="F20"/>
    </sheetView>
  </sheetViews>
  <sheetFormatPr defaultRowHeight="14.4" x14ac:dyDescent="0.3"/>
  <cols>
    <col min="1" max="1" width="7.88671875" customWidth="1"/>
    <col min="2" max="2" width="23.88671875" customWidth="1"/>
    <col min="3" max="3" width="14.88671875" customWidth="1"/>
    <col min="4" max="4" width="14.21875" customWidth="1"/>
    <col min="5" max="5" width="15.77734375" customWidth="1"/>
    <col min="8" max="8" width="12.33203125" customWidth="1"/>
    <col min="10" max="10" width="16.33203125" customWidth="1"/>
    <col min="15" max="15" width="9.77734375" bestFit="1" customWidth="1"/>
  </cols>
  <sheetData>
    <row r="3" spans="1:15" x14ac:dyDescent="0.3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G3" s="14" t="s">
        <v>0</v>
      </c>
      <c r="H3" s="14" t="s">
        <v>95</v>
      </c>
      <c r="I3" s="14" t="s">
        <v>96</v>
      </c>
      <c r="J3" s="14" t="s">
        <v>97</v>
      </c>
      <c r="K3" s="5" t="s">
        <v>98</v>
      </c>
      <c r="N3" s="14" t="s">
        <v>0</v>
      </c>
      <c r="O3" s="14" t="s">
        <v>99</v>
      </c>
    </row>
    <row r="4" spans="1:15" x14ac:dyDescent="0.3">
      <c r="A4" s="14">
        <v>1</v>
      </c>
      <c r="B4" s="14" t="s">
        <v>21</v>
      </c>
      <c r="C4" s="14">
        <v>650</v>
      </c>
      <c r="D4" s="14">
        <v>1</v>
      </c>
      <c r="E4" s="14">
        <f>D4*C4</f>
        <v>650</v>
      </c>
      <c r="G4" s="14">
        <v>1</v>
      </c>
      <c r="H4" s="14" t="s">
        <v>100</v>
      </c>
      <c r="I4" s="14">
        <v>0</v>
      </c>
      <c r="J4" s="14">
        <v>3</v>
      </c>
      <c r="K4" s="5">
        <f>I4*J4</f>
        <v>0</v>
      </c>
      <c r="N4" s="14">
        <v>1</v>
      </c>
      <c r="O4" s="3">
        <v>43410</v>
      </c>
    </row>
    <row r="5" spans="1:15" x14ac:dyDescent="0.3">
      <c r="A5" s="14">
        <v>2</v>
      </c>
      <c r="B5" s="14" t="s">
        <v>22</v>
      </c>
      <c r="C5" s="14">
        <f>50+25+10</f>
        <v>85</v>
      </c>
      <c r="D5" s="14">
        <v>1</v>
      </c>
      <c r="E5" s="14">
        <f t="shared" ref="E5:E14" si="0">D5*C5</f>
        <v>85</v>
      </c>
      <c r="G5" s="14">
        <v>2</v>
      </c>
      <c r="H5" s="14" t="s">
        <v>101</v>
      </c>
      <c r="I5" s="14">
        <v>5</v>
      </c>
      <c r="J5" s="14">
        <v>3</v>
      </c>
      <c r="K5" s="5">
        <f t="shared" ref="K5:K14" si="1">I5*J5</f>
        <v>15</v>
      </c>
      <c r="N5" s="14">
        <v>2</v>
      </c>
      <c r="O5" s="14" t="s">
        <v>102</v>
      </c>
    </row>
    <row r="6" spans="1:15" x14ac:dyDescent="0.3">
      <c r="A6" s="14">
        <v>3</v>
      </c>
      <c r="B6" s="14" t="s">
        <v>23</v>
      </c>
      <c r="C6" s="14">
        <v>200</v>
      </c>
      <c r="D6" s="14">
        <v>0</v>
      </c>
      <c r="E6" s="14">
        <f t="shared" si="0"/>
        <v>0</v>
      </c>
      <c r="G6" s="14">
        <v>3</v>
      </c>
      <c r="H6" s="14" t="s">
        <v>103</v>
      </c>
      <c r="I6" s="14">
        <v>0</v>
      </c>
      <c r="J6" s="14">
        <v>1</v>
      </c>
      <c r="K6" s="5">
        <f t="shared" si="1"/>
        <v>0</v>
      </c>
      <c r="N6" s="14"/>
      <c r="O6" s="14"/>
    </row>
    <row r="7" spans="1:15" x14ac:dyDescent="0.3">
      <c r="A7" s="14">
        <v>4</v>
      </c>
      <c r="B7" s="14" t="s">
        <v>24</v>
      </c>
      <c r="C7" s="14">
        <v>20</v>
      </c>
      <c r="D7" s="14">
        <v>0</v>
      </c>
      <c r="E7" s="14">
        <f t="shared" si="0"/>
        <v>0</v>
      </c>
      <c r="G7" s="14">
        <v>4</v>
      </c>
      <c r="H7" s="14"/>
      <c r="I7" s="14"/>
      <c r="J7" s="14"/>
      <c r="K7" s="5">
        <f t="shared" si="1"/>
        <v>0</v>
      </c>
      <c r="N7" s="14"/>
      <c r="O7" s="14"/>
    </row>
    <row r="8" spans="1:15" x14ac:dyDescent="0.3">
      <c r="A8" s="14">
        <v>5</v>
      </c>
      <c r="B8" s="14" t="s">
        <v>25</v>
      </c>
      <c r="C8" s="14">
        <v>200</v>
      </c>
      <c r="D8" s="14">
        <v>0</v>
      </c>
      <c r="E8" s="14">
        <f t="shared" si="0"/>
        <v>0</v>
      </c>
      <c r="G8" s="14"/>
      <c r="H8" s="14"/>
      <c r="I8" s="14"/>
      <c r="J8" s="14"/>
      <c r="K8" s="5">
        <f t="shared" si="1"/>
        <v>0</v>
      </c>
      <c r="N8" s="14"/>
      <c r="O8" s="14"/>
    </row>
    <row r="9" spans="1:15" x14ac:dyDescent="0.3">
      <c r="A9" s="14">
        <v>6</v>
      </c>
      <c r="B9" s="14" t="s">
        <v>8</v>
      </c>
      <c r="C9" s="14">
        <v>9</v>
      </c>
      <c r="D9" s="14">
        <v>1</v>
      </c>
      <c r="E9" s="14">
        <f t="shared" si="0"/>
        <v>9</v>
      </c>
      <c r="G9" s="14"/>
      <c r="H9" s="14"/>
      <c r="I9" s="14"/>
      <c r="J9" s="14"/>
      <c r="K9" s="5">
        <f t="shared" si="1"/>
        <v>0</v>
      </c>
      <c r="N9" s="14"/>
      <c r="O9" s="14"/>
    </row>
    <row r="10" spans="1:15" x14ac:dyDescent="0.3">
      <c r="A10" s="14">
        <v>7</v>
      </c>
      <c r="B10" s="14" t="s">
        <v>27</v>
      </c>
      <c r="C10" s="14">
        <v>53</v>
      </c>
      <c r="D10" s="14">
        <v>2</v>
      </c>
      <c r="E10" s="14">
        <f t="shared" si="0"/>
        <v>106</v>
      </c>
      <c r="G10" s="14"/>
      <c r="H10" s="14"/>
      <c r="I10" s="14"/>
      <c r="J10" s="14"/>
      <c r="K10" s="5">
        <f t="shared" si="1"/>
        <v>0</v>
      </c>
      <c r="N10" s="14"/>
      <c r="O10" s="14"/>
    </row>
    <row r="11" spans="1:15" x14ac:dyDescent="0.3">
      <c r="A11" s="14">
        <v>8</v>
      </c>
      <c r="B11" s="14" t="s">
        <v>104</v>
      </c>
      <c r="C11" s="14"/>
      <c r="D11" s="14"/>
      <c r="E11" s="14">
        <f t="shared" si="0"/>
        <v>0</v>
      </c>
      <c r="G11" s="14"/>
      <c r="H11" s="14"/>
      <c r="I11" s="14"/>
      <c r="J11" s="14"/>
      <c r="K11" s="5">
        <f t="shared" si="1"/>
        <v>0</v>
      </c>
      <c r="N11" s="14"/>
      <c r="O11" s="14"/>
    </row>
    <row r="12" spans="1:15" x14ac:dyDescent="0.3">
      <c r="A12" s="14">
        <v>9</v>
      </c>
      <c r="B12" s="14" t="s">
        <v>105</v>
      </c>
      <c r="C12" s="14">
        <f>K15</f>
        <v>15</v>
      </c>
      <c r="D12" s="14">
        <v>1</v>
      </c>
      <c r="E12" s="14">
        <f>D12*C12</f>
        <v>15</v>
      </c>
      <c r="G12" s="14"/>
      <c r="H12" s="14"/>
      <c r="I12" s="14"/>
      <c r="J12" s="14"/>
      <c r="K12" s="5">
        <f t="shared" si="1"/>
        <v>0</v>
      </c>
      <c r="N12" s="14"/>
      <c r="O12" s="14"/>
    </row>
    <row r="13" spans="1:15" x14ac:dyDescent="0.3">
      <c r="A13" s="14">
        <v>10</v>
      </c>
      <c r="B13" s="14" t="s">
        <v>106</v>
      </c>
      <c r="C13" s="14">
        <v>400</v>
      </c>
      <c r="D13" s="14">
        <v>1</v>
      </c>
      <c r="E13" s="14">
        <f t="shared" si="0"/>
        <v>400</v>
      </c>
      <c r="G13" s="14"/>
      <c r="H13" s="14"/>
      <c r="I13" s="14"/>
      <c r="J13" s="14"/>
      <c r="K13" s="5">
        <f t="shared" si="1"/>
        <v>0</v>
      </c>
      <c r="N13" s="14"/>
      <c r="O13" s="14"/>
    </row>
    <row r="14" spans="1:15" x14ac:dyDescent="0.3">
      <c r="A14" s="14">
        <v>11</v>
      </c>
      <c r="B14" s="14"/>
      <c r="C14" s="14"/>
      <c r="D14" s="14"/>
      <c r="E14" s="14">
        <f t="shared" si="0"/>
        <v>0</v>
      </c>
      <c r="G14" s="14"/>
      <c r="H14" s="14"/>
      <c r="I14" s="14"/>
      <c r="J14" s="14"/>
      <c r="K14" s="5">
        <f t="shared" si="1"/>
        <v>0</v>
      </c>
      <c r="N14" s="14"/>
      <c r="O14" s="14"/>
    </row>
    <row r="15" spans="1:15" x14ac:dyDescent="0.3">
      <c r="A15" s="17" t="s">
        <v>31</v>
      </c>
      <c r="B15" s="17"/>
      <c r="C15" s="17"/>
      <c r="D15" s="17"/>
      <c r="E15" s="14">
        <f>SUM(E4:E14)</f>
        <v>1265</v>
      </c>
      <c r="G15" s="18" t="s">
        <v>4</v>
      </c>
      <c r="H15" s="19"/>
      <c r="I15" s="20"/>
      <c r="J15" s="14"/>
      <c r="K15" s="5">
        <f>SUM(K4:K14)</f>
        <v>15</v>
      </c>
      <c r="N15" s="14"/>
      <c r="O15" s="14"/>
    </row>
    <row r="16" spans="1:15" x14ac:dyDescent="0.3">
      <c r="N16" s="14"/>
      <c r="O16" s="14"/>
    </row>
    <row r="19" spans="7:9" x14ac:dyDescent="0.3">
      <c r="G19" s="16"/>
      <c r="H19" s="16"/>
      <c r="I19" s="16"/>
    </row>
    <row r="20" spans="7:9" x14ac:dyDescent="0.3">
      <c r="G20" s="14" t="s">
        <v>0</v>
      </c>
      <c r="H20" s="14" t="s">
        <v>107</v>
      </c>
      <c r="I20" s="15" t="s">
        <v>108</v>
      </c>
    </row>
    <row r="21" spans="7:9" x14ac:dyDescent="0.3">
      <c r="G21" s="14">
        <v>1</v>
      </c>
      <c r="H21" s="3">
        <v>43226</v>
      </c>
      <c r="I21" s="15">
        <v>120</v>
      </c>
    </row>
    <row r="22" spans="7:9" x14ac:dyDescent="0.3">
      <c r="G22" s="14">
        <v>2</v>
      </c>
      <c r="H22" s="3">
        <v>43287</v>
      </c>
      <c r="I22" s="15">
        <v>120</v>
      </c>
    </row>
    <row r="23" spans="7:9" x14ac:dyDescent="0.3">
      <c r="G23" s="14"/>
      <c r="H23" s="14"/>
      <c r="I23" s="15"/>
    </row>
    <row r="24" spans="7:9" x14ac:dyDescent="0.3">
      <c r="G24" s="14"/>
      <c r="H24" s="14"/>
      <c r="I24" s="15"/>
    </row>
    <row r="25" spans="7:9" x14ac:dyDescent="0.3">
      <c r="G25" s="14"/>
      <c r="H25" s="14"/>
      <c r="I25" s="15"/>
    </row>
    <row r="26" spans="7:9" x14ac:dyDescent="0.3">
      <c r="G26" s="14"/>
      <c r="H26" s="14"/>
      <c r="I26" s="15"/>
    </row>
    <row r="27" spans="7:9" x14ac:dyDescent="0.3">
      <c r="G27" s="14"/>
      <c r="H27" s="14"/>
      <c r="I27" s="15"/>
    </row>
    <row r="28" spans="7:9" x14ac:dyDescent="0.3">
      <c r="G28" s="14"/>
      <c r="H28" s="14"/>
      <c r="I28" s="15"/>
    </row>
    <row r="29" spans="7:9" x14ac:dyDescent="0.3">
      <c r="G29" s="14"/>
      <c r="H29" s="14"/>
      <c r="I29" s="15"/>
    </row>
    <row r="30" spans="7:9" x14ac:dyDescent="0.3">
      <c r="G30" s="14"/>
      <c r="H30" s="14"/>
      <c r="I30" s="15"/>
    </row>
    <row r="31" spans="7:9" x14ac:dyDescent="0.3">
      <c r="G31" s="16"/>
      <c r="H31" s="16"/>
      <c r="I31" s="16"/>
    </row>
  </sheetData>
  <mergeCells count="2">
    <mergeCell ref="A15:D15"/>
    <mergeCell ref="G15:I1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31"/>
  <sheetViews>
    <sheetView workbookViewId="0">
      <selection activeCell="D1" sqref="A1:XFD1048576"/>
    </sheetView>
  </sheetViews>
  <sheetFormatPr defaultRowHeight="14.4" x14ac:dyDescent="0.3"/>
  <cols>
    <col min="1" max="1" width="7.88671875" customWidth="1"/>
    <col min="2" max="2" width="23.88671875" customWidth="1"/>
    <col min="3" max="3" width="14.88671875" customWidth="1"/>
    <col min="4" max="4" width="14.21875" customWidth="1"/>
    <col min="5" max="5" width="15.77734375" customWidth="1"/>
    <col min="8" max="8" width="12.33203125" customWidth="1"/>
    <col min="10" max="10" width="16.33203125" customWidth="1"/>
    <col min="15" max="15" width="9.77734375" bestFit="1" customWidth="1"/>
  </cols>
  <sheetData>
    <row r="3" spans="1:15" x14ac:dyDescent="0.3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G3" s="14" t="s">
        <v>0</v>
      </c>
      <c r="H3" s="14" t="s">
        <v>95</v>
      </c>
      <c r="I3" s="14" t="s">
        <v>96</v>
      </c>
      <c r="J3" s="14" t="s">
        <v>97</v>
      </c>
      <c r="K3" s="5" t="s">
        <v>98</v>
      </c>
      <c r="N3" s="14"/>
      <c r="O3" s="14"/>
    </row>
    <row r="4" spans="1:15" x14ac:dyDescent="0.3">
      <c r="A4" s="14">
        <v>1</v>
      </c>
      <c r="B4" s="14" t="s">
        <v>21</v>
      </c>
      <c r="C4" s="14">
        <v>650</v>
      </c>
      <c r="D4" s="14">
        <v>1</v>
      </c>
      <c r="E4" s="14">
        <f>D4*C4</f>
        <v>650</v>
      </c>
      <c r="G4" s="14">
        <v>1</v>
      </c>
      <c r="H4" s="14"/>
      <c r="I4" s="14"/>
      <c r="J4" s="14"/>
      <c r="K4" s="5"/>
      <c r="N4" s="14"/>
      <c r="O4" s="3"/>
    </row>
    <row r="5" spans="1:15" x14ac:dyDescent="0.3">
      <c r="A5" s="14">
        <v>2</v>
      </c>
      <c r="B5" s="14" t="s">
        <v>22</v>
      </c>
      <c r="C5" s="14">
        <f>50+25+10</f>
        <v>85</v>
      </c>
      <c r="D5" s="14">
        <v>1</v>
      </c>
      <c r="E5" s="14">
        <f t="shared" ref="E5:E14" si="0">D5*C5</f>
        <v>85</v>
      </c>
      <c r="G5" s="14">
        <v>2</v>
      </c>
      <c r="H5" s="14"/>
      <c r="I5" s="14"/>
      <c r="J5" s="14"/>
      <c r="K5" s="5"/>
      <c r="N5" s="14"/>
      <c r="O5" s="14"/>
    </row>
    <row r="6" spans="1:15" x14ac:dyDescent="0.3">
      <c r="A6" s="14">
        <v>3</v>
      </c>
      <c r="B6" s="14" t="s">
        <v>23</v>
      </c>
      <c r="C6" s="14">
        <v>200</v>
      </c>
      <c r="D6" s="14">
        <v>0</v>
      </c>
      <c r="E6" s="14">
        <f t="shared" si="0"/>
        <v>0</v>
      </c>
      <c r="G6" s="14">
        <v>3</v>
      </c>
      <c r="H6" s="14"/>
      <c r="I6" s="14"/>
      <c r="J6" s="14"/>
      <c r="K6" s="5"/>
      <c r="N6" s="14"/>
      <c r="O6" s="14"/>
    </row>
    <row r="7" spans="1:15" x14ac:dyDescent="0.3">
      <c r="A7" s="14">
        <v>4</v>
      </c>
      <c r="B7" s="14" t="s">
        <v>24</v>
      </c>
      <c r="C7" s="14">
        <v>20</v>
      </c>
      <c r="D7" s="14">
        <v>0</v>
      </c>
      <c r="E7" s="14">
        <f t="shared" si="0"/>
        <v>0</v>
      </c>
      <c r="G7" s="14">
        <v>4</v>
      </c>
      <c r="H7" s="14"/>
      <c r="I7" s="14"/>
      <c r="J7" s="14"/>
      <c r="K7" s="5"/>
      <c r="N7" s="14"/>
      <c r="O7" s="14"/>
    </row>
    <row r="8" spans="1:15" x14ac:dyDescent="0.3">
      <c r="A8" s="14">
        <v>5</v>
      </c>
      <c r="B8" s="14" t="s">
        <v>25</v>
      </c>
      <c r="C8" s="14">
        <v>500</v>
      </c>
      <c r="D8" s="14">
        <v>1</v>
      </c>
      <c r="E8" s="14">
        <f t="shared" si="0"/>
        <v>500</v>
      </c>
      <c r="G8" s="14"/>
      <c r="H8" s="14"/>
      <c r="I8" s="14"/>
      <c r="J8" s="14"/>
      <c r="K8" s="5"/>
      <c r="N8" s="14"/>
      <c r="O8" s="14"/>
    </row>
    <row r="9" spans="1:15" x14ac:dyDescent="0.3">
      <c r="A9" s="14">
        <v>6</v>
      </c>
      <c r="B9" s="14" t="s">
        <v>8</v>
      </c>
      <c r="C9" s="14">
        <v>9</v>
      </c>
      <c r="D9" s="14">
        <v>1</v>
      </c>
      <c r="E9" s="14">
        <f t="shared" si="0"/>
        <v>9</v>
      </c>
      <c r="G9" s="14"/>
      <c r="H9" s="14"/>
      <c r="I9" s="14"/>
      <c r="J9" s="14"/>
      <c r="K9" s="5"/>
      <c r="N9" s="14"/>
      <c r="O9" s="14"/>
    </row>
    <row r="10" spans="1:15" x14ac:dyDescent="0.3">
      <c r="A10" s="14">
        <v>7</v>
      </c>
      <c r="B10" s="14" t="s">
        <v>27</v>
      </c>
      <c r="C10" s="14">
        <v>189</v>
      </c>
      <c r="D10" s="14">
        <v>1</v>
      </c>
      <c r="E10" s="14">
        <f t="shared" si="0"/>
        <v>189</v>
      </c>
      <c r="G10" s="14"/>
      <c r="H10" s="14"/>
      <c r="I10" s="14"/>
      <c r="J10" s="14"/>
      <c r="K10" s="5"/>
      <c r="N10" s="14"/>
      <c r="O10" s="14"/>
    </row>
    <row r="11" spans="1:15" x14ac:dyDescent="0.3">
      <c r="A11" s="14">
        <v>8</v>
      </c>
      <c r="B11" s="14" t="s">
        <v>104</v>
      </c>
      <c r="C11" s="14"/>
      <c r="D11" s="14"/>
      <c r="E11" s="14">
        <f t="shared" si="0"/>
        <v>0</v>
      </c>
      <c r="G11" s="14"/>
      <c r="H11" s="14"/>
      <c r="I11" s="14"/>
      <c r="J11" s="14"/>
      <c r="K11" s="5"/>
      <c r="N11" s="14"/>
      <c r="O11" s="14"/>
    </row>
    <row r="12" spans="1:15" x14ac:dyDescent="0.3">
      <c r="A12" s="14">
        <v>9</v>
      </c>
      <c r="B12" s="14" t="s">
        <v>105</v>
      </c>
      <c r="C12" s="14">
        <f>K15</f>
        <v>0</v>
      </c>
      <c r="D12" s="14">
        <v>1</v>
      </c>
      <c r="E12" s="14">
        <f>D12*C12</f>
        <v>0</v>
      </c>
      <c r="G12" s="14"/>
      <c r="H12" s="14"/>
      <c r="I12" s="14"/>
      <c r="J12" s="14"/>
      <c r="K12" s="5"/>
      <c r="N12" s="14"/>
      <c r="O12" s="14"/>
    </row>
    <row r="13" spans="1:15" x14ac:dyDescent="0.3">
      <c r="A13" s="14">
        <v>10</v>
      </c>
      <c r="B13" s="14"/>
      <c r="C13" s="14"/>
      <c r="D13" s="14"/>
      <c r="E13" s="14"/>
      <c r="G13" s="14"/>
      <c r="H13" s="14"/>
      <c r="I13" s="14"/>
      <c r="J13" s="14"/>
      <c r="K13" s="5"/>
      <c r="N13" s="14"/>
      <c r="O13" s="14"/>
    </row>
    <row r="14" spans="1:15" x14ac:dyDescent="0.3">
      <c r="A14" s="14">
        <v>11</v>
      </c>
      <c r="B14" s="14"/>
      <c r="C14" s="14"/>
      <c r="D14" s="14"/>
      <c r="E14" s="14">
        <f t="shared" si="0"/>
        <v>0</v>
      </c>
      <c r="G14" s="14"/>
      <c r="H14" s="14"/>
      <c r="I14" s="14"/>
      <c r="J14" s="14"/>
      <c r="K14" s="5">
        <f t="shared" ref="K14" si="1">I14*J14</f>
        <v>0</v>
      </c>
      <c r="N14" s="14"/>
      <c r="O14" s="14"/>
    </row>
    <row r="15" spans="1:15" x14ac:dyDescent="0.3">
      <c r="A15" s="17" t="s">
        <v>31</v>
      </c>
      <c r="B15" s="17"/>
      <c r="C15" s="17"/>
      <c r="D15" s="17"/>
      <c r="E15" s="14">
        <f>SUM(E4:E14)</f>
        <v>1433</v>
      </c>
      <c r="G15" s="18" t="s">
        <v>4</v>
      </c>
      <c r="H15" s="19"/>
      <c r="I15" s="20"/>
      <c r="J15" s="14"/>
      <c r="K15" s="5">
        <f>SUM(K4:K14)</f>
        <v>0</v>
      </c>
      <c r="N15" s="14"/>
      <c r="O15" s="14"/>
    </row>
    <row r="16" spans="1:15" x14ac:dyDescent="0.3">
      <c r="N16" s="14"/>
      <c r="O16" s="14"/>
    </row>
    <row r="19" spans="7:9" x14ac:dyDescent="0.3">
      <c r="G19" s="16"/>
      <c r="H19" s="16"/>
      <c r="I19" s="16"/>
    </row>
    <row r="20" spans="7:9" x14ac:dyDescent="0.3">
      <c r="G20" s="16"/>
      <c r="H20" s="16"/>
      <c r="I20" s="16"/>
    </row>
    <row r="21" spans="7:9" x14ac:dyDescent="0.3">
      <c r="G21" s="16"/>
      <c r="H21" s="4"/>
      <c r="I21" s="16"/>
    </row>
    <row r="22" spans="7:9" x14ac:dyDescent="0.3">
      <c r="G22" s="16"/>
      <c r="H22" s="4"/>
      <c r="I22" s="16"/>
    </row>
    <row r="23" spans="7:9" x14ac:dyDescent="0.3">
      <c r="G23" s="16"/>
      <c r="H23" s="16"/>
      <c r="I23" s="16"/>
    </row>
    <row r="24" spans="7:9" x14ac:dyDescent="0.3">
      <c r="G24" s="16"/>
      <c r="H24" s="16"/>
      <c r="I24" s="16"/>
    </row>
    <row r="25" spans="7:9" x14ac:dyDescent="0.3">
      <c r="G25" s="16"/>
      <c r="H25" s="16"/>
      <c r="I25" s="16"/>
    </row>
    <row r="26" spans="7:9" x14ac:dyDescent="0.3">
      <c r="G26" s="16"/>
      <c r="H26" s="16"/>
      <c r="I26" s="16"/>
    </row>
    <row r="27" spans="7:9" x14ac:dyDescent="0.3">
      <c r="G27" s="16"/>
      <c r="H27" s="16"/>
      <c r="I27" s="16"/>
    </row>
    <row r="28" spans="7:9" x14ac:dyDescent="0.3">
      <c r="G28" s="16"/>
      <c r="H28" s="16"/>
      <c r="I28" s="16"/>
    </row>
    <row r="29" spans="7:9" x14ac:dyDescent="0.3">
      <c r="G29" s="16"/>
      <c r="H29" s="16"/>
      <c r="I29" s="16"/>
    </row>
    <row r="30" spans="7:9" x14ac:dyDescent="0.3">
      <c r="G30" s="16"/>
      <c r="H30" s="16"/>
      <c r="I30" s="16"/>
    </row>
    <row r="31" spans="7:9" x14ac:dyDescent="0.3">
      <c r="G31" s="16"/>
      <c r="H31" s="16"/>
      <c r="I31" s="16"/>
    </row>
  </sheetData>
  <mergeCells count="2">
    <mergeCell ref="A15:D15"/>
    <mergeCell ref="G15:I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31"/>
  <sheetViews>
    <sheetView workbookViewId="0">
      <selection activeCell="A3" sqref="A3:O16"/>
    </sheetView>
  </sheetViews>
  <sheetFormatPr defaultRowHeight="14.4" x14ac:dyDescent="0.3"/>
  <cols>
    <col min="1" max="1" width="7.88671875" customWidth="1"/>
    <col min="2" max="2" width="23.88671875" customWidth="1"/>
    <col min="3" max="3" width="14.88671875" customWidth="1"/>
    <col min="4" max="4" width="14.21875" customWidth="1"/>
    <col min="5" max="5" width="15.77734375" customWidth="1"/>
    <col min="8" max="8" width="12.33203125" customWidth="1"/>
    <col min="10" max="10" width="16.33203125" customWidth="1"/>
    <col min="15" max="15" width="9.77734375" bestFit="1" customWidth="1"/>
  </cols>
  <sheetData>
    <row r="3" spans="1:15" x14ac:dyDescent="0.3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G3" s="14" t="s">
        <v>0</v>
      </c>
      <c r="H3" s="14" t="s">
        <v>95</v>
      </c>
      <c r="I3" s="14" t="s">
        <v>96</v>
      </c>
      <c r="J3" s="14" t="s">
        <v>97</v>
      </c>
      <c r="K3" s="5" t="s">
        <v>98</v>
      </c>
      <c r="N3" s="14"/>
      <c r="O3" s="14"/>
    </row>
    <row r="4" spans="1:15" x14ac:dyDescent="0.3">
      <c r="A4" s="14">
        <v>1</v>
      </c>
      <c r="B4" s="14" t="s">
        <v>21</v>
      </c>
      <c r="C4" s="14">
        <v>650</v>
      </c>
      <c r="D4" s="14">
        <v>1</v>
      </c>
      <c r="E4" s="14">
        <f>D4*C4</f>
        <v>650</v>
      </c>
      <c r="G4" s="14">
        <v>1</v>
      </c>
      <c r="H4" s="14"/>
      <c r="I4" s="14"/>
      <c r="J4" s="14"/>
      <c r="K4" s="5"/>
      <c r="N4" s="14"/>
      <c r="O4" s="3"/>
    </row>
    <row r="5" spans="1:15" x14ac:dyDescent="0.3">
      <c r="A5" s="14">
        <v>2</v>
      </c>
      <c r="B5" s="14" t="s">
        <v>22</v>
      </c>
      <c r="C5" s="14">
        <f>50+50+10</f>
        <v>110</v>
      </c>
      <c r="D5" s="14">
        <v>1</v>
      </c>
      <c r="E5" s="14">
        <f t="shared" ref="E5:E14" si="0">D5*C5</f>
        <v>110</v>
      </c>
      <c r="G5" s="14">
        <v>2</v>
      </c>
      <c r="H5" s="14"/>
      <c r="I5" s="14"/>
      <c r="J5" s="14"/>
      <c r="K5" s="5"/>
      <c r="N5" s="14"/>
      <c r="O5" s="14"/>
    </row>
    <row r="6" spans="1:15" x14ac:dyDescent="0.3">
      <c r="A6" s="14">
        <v>3</v>
      </c>
      <c r="B6" s="14" t="s">
        <v>23</v>
      </c>
      <c r="C6" s="14">
        <v>200</v>
      </c>
      <c r="D6" s="14">
        <v>0</v>
      </c>
      <c r="E6" s="14">
        <f t="shared" si="0"/>
        <v>0</v>
      </c>
      <c r="G6" s="14">
        <v>3</v>
      </c>
      <c r="H6" s="14"/>
      <c r="I6" s="14"/>
      <c r="J6" s="14"/>
      <c r="K6" s="5"/>
      <c r="N6" s="14"/>
      <c r="O6" s="14"/>
    </row>
    <row r="7" spans="1:15" x14ac:dyDescent="0.3">
      <c r="A7" s="14">
        <v>4</v>
      </c>
      <c r="B7" s="14" t="s">
        <v>24</v>
      </c>
      <c r="C7" s="14">
        <v>20</v>
      </c>
      <c r="D7" s="14">
        <v>0</v>
      </c>
      <c r="E7" s="14">
        <f t="shared" si="0"/>
        <v>0</v>
      </c>
      <c r="G7" s="14">
        <v>4</v>
      </c>
      <c r="H7" s="14"/>
      <c r="I7" s="14"/>
      <c r="J7" s="14"/>
      <c r="K7" s="5"/>
      <c r="N7" s="14"/>
      <c r="O7" s="14"/>
    </row>
    <row r="8" spans="1:15" x14ac:dyDescent="0.3">
      <c r="A8" s="14">
        <v>5</v>
      </c>
      <c r="B8" s="14" t="s">
        <v>25</v>
      </c>
      <c r="C8" s="14">
        <v>500</v>
      </c>
      <c r="D8" s="14">
        <v>0</v>
      </c>
      <c r="E8" s="14">
        <f t="shared" si="0"/>
        <v>0</v>
      </c>
      <c r="G8" s="14"/>
      <c r="H8" s="14"/>
      <c r="I8" s="14"/>
      <c r="J8" s="14"/>
      <c r="K8" s="5"/>
      <c r="N8" s="14"/>
      <c r="O8" s="14"/>
    </row>
    <row r="9" spans="1:15" x14ac:dyDescent="0.3">
      <c r="A9" s="14">
        <v>6</v>
      </c>
      <c r="B9" s="14" t="s">
        <v>8</v>
      </c>
      <c r="C9" s="14">
        <v>9</v>
      </c>
      <c r="D9" s="14">
        <v>0</v>
      </c>
      <c r="E9" s="14">
        <f t="shared" si="0"/>
        <v>0</v>
      </c>
      <c r="G9" s="14"/>
      <c r="H9" s="14"/>
      <c r="I9" s="14"/>
      <c r="J9" s="14"/>
      <c r="K9" s="5"/>
      <c r="N9" s="14"/>
      <c r="O9" s="14"/>
    </row>
    <row r="10" spans="1:15" x14ac:dyDescent="0.3">
      <c r="A10" s="14">
        <v>7</v>
      </c>
      <c r="B10" s="14" t="s">
        <v>27</v>
      </c>
      <c r="C10" s="14">
        <v>47</v>
      </c>
      <c r="D10" s="14">
        <v>2</v>
      </c>
      <c r="E10" s="14">
        <f t="shared" si="0"/>
        <v>94</v>
      </c>
      <c r="G10" s="14"/>
      <c r="H10" s="14"/>
      <c r="I10" s="14"/>
      <c r="J10" s="14"/>
      <c r="K10" s="5"/>
      <c r="N10" s="14"/>
      <c r="O10" s="14"/>
    </row>
    <row r="11" spans="1:15" x14ac:dyDescent="0.3">
      <c r="A11" s="14">
        <v>8</v>
      </c>
      <c r="B11" s="14" t="s">
        <v>104</v>
      </c>
      <c r="C11" s="14"/>
      <c r="D11" s="14"/>
      <c r="E11" s="14">
        <f t="shared" si="0"/>
        <v>0</v>
      </c>
      <c r="G11" s="14"/>
      <c r="H11" s="14"/>
      <c r="I11" s="14"/>
      <c r="J11" s="14"/>
      <c r="K11" s="5"/>
      <c r="N11" s="14"/>
      <c r="O11" s="14"/>
    </row>
    <row r="12" spans="1:15" x14ac:dyDescent="0.3">
      <c r="A12" s="14">
        <v>9</v>
      </c>
      <c r="B12" s="14" t="s">
        <v>105</v>
      </c>
      <c r="C12" s="14">
        <f>K15</f>
        <v>0</v>
      </c>
      <c r="D12" s="14">
        <v>1</v>
      </c>
      <c r="E12" s="14">
        <f>D12*C12</f>
        <v>0</v>
      </c>
      <c r="G12" s="14"/>
      <c r="H12" s="14"/>
      <c r="I12" s="14"/>
      <c r="J12" s="14"/>
      <c r="K12" s="5"/>
      <c r="N12" s="14"/>
      <c r="O12" s="14"/>
    </row>
    <row r="13" spans="1:15" x14ac:dyDescent="0.3">
      <c r="A13" s="14">
        <v>10</v>
      </c>
      <c r="B13" s="14"/>
      <c r="C13" s="14"/>
      <c r="D13" s="14"/>
      <c r="E13" s="14"/>
      <c r="G13" s="14"/>
      <c r="H13" s="14"/>
      <c r="I13" s="14"/>
      <c r="J13" s="14"/>
      <c r="K13" s="5"/>
      <c r="N13" s="14"/>
      <c r="O13" s="14"/>
    </row>
    <row r="14" spans="1:15" x14ac:dyDescent="0.3">
      <c r="A14" s="14">
        <v>11</v>
      </c>
      <c r="B14" s="14"/>
      <c r="C14" s="14"/>
      <c r="D14" s="14"/>
      <c r="E14" s="14">
        <f t="shared" si="0"/>
        <v>0</v>
      </c>
      <c r="G14" s="14"/>
      <c r="H14" s="14"/>
      <c r="I14" s="14"/>
      <c r="J14" s="14"/>
      <c r="K14" s="5">
        <f t="shared" ref="K14" si="1">I14*J14</f>
        <v>0</v>
      </c>
      <c r="N14" s="14"/>
      <c r="O14" s="14"/>
    </row>
    <row r="15" spans="1:15" x14ac:dyDescent="0.3">
      <c r="A15" s="17" t="s">
        <v>31</v>
      </c>
      <c r="B15" s="17"/>
      <c r="C15" s="17"/>
      <c r="D15" s="17"/>
      <c r="E15" s="14">
        <f>SUM(E4:E14)</f>
        <v>854</v>
      </c>
      <c r="G15" s="18" t="s">
        <v>4</v>
      </c>
      <c r="H15" s="19"/>
      <c r="I15" s="20"/>
      <c r="J15" s="14"/>
      <c r="K15" s="5">
        <f>SUM(K4:K14)</f>
        <v>0</v>
      </c>
      <c r="N15" s="14"/>
      <c r="O15" s="14"/>
    </row>
    <row r="16" spans="1:15" x14ac:dyDescent="0.3">
      <c r="N16" s="14"/>
      <c r="O16" s="14"/>
    </row>
    <row r="19" spans="7:9" x14ac:dyDescent="0.3">
      <c r="G19" s="16"/>
      <c r="H19" s="16"/>
      <c r="I19" s="16"/>
    </row>
    <row r="20" spans="7:9" x14ac:dyDescent="0.3">
      <c r="G20" s="16"/>
      <c r="H20" s="16"/>
      <c r="I20" s="16"/>
    </row>
    <row r="21" spans="7:9" x14ac:dyDescent="0.3">
      <c r="G21" s="16"/>
      <c r="H21" s="4"/>
      <c r="I21" s="16"/>
    </row>
    <row r="22" spans="7:9" x14ac:dyDescent="0.3">
      <c r="G22" s="16"/>
      <c r="H22" s="4"/>
      <c r="I22" s="16"/>
    </row>
    <row r="23" spans="7:9" x14ac:dyDescent="0.3">
      <c r="G23" s="16"/>
      <c r="H23" s="16"/>
      <c r="I23" s="16"/>
    </row>
    <row r="24" spans="7:9" x14ac:dyDescent="0.3">
      <c r="G24" s="16"/>
      <c r="H24" s="16"/>
      <c r="I24" s="16"/>
    </row>
    <row r="25" spans="7:9" x14ac:dyDescent="0.3">
      <c r="G25" s="16"/>
      <c r="H25" s="16"/>
      <c r="I25" s="16"/>
    </row>
    <row r="26" spans="7:9" x14ac:dyDescent="0.3">
      <c r="G26" s="16"/>
      <c r="H26" s="16"/>
      <c r="I26" s="16"/>
    </row>
    <row r="27" spans="7:9" x14ac:dyDescent="0.3">
      <c r="G27" s="16"/>
      <c r="H27" s="16"/>
      <c r="I27" s="16"/>
    </row>
    <row r="28" spans="7:9" x14ac:dyDescent="0.3">
      <c r="G28" s="16"/>
      <c r="H28" s="16"/>
      <c r="I28" s="16"/>
    </row>
    <row r="29" spans="7:9" x14ac:dyDescent="0.3">
      <c r="G29" s="16"/>
      <c r="H29" s="16"/>
      <c r="I29" s="16"/>
    </row>
    <row r="30" spans="7:9" x14ac:dyDescent="0.3">
      <c r="G30" s="16"/>
      <c r="H30" s="16"/>
      <c r="I30" s="16"/>
    </row>
    <row r="31" spans="7:9" x14ac:dyDescent="0.3">
      <c r="G31" s="16"/>
      <c r="H31" s="16"/>
      <c r="I31" s="16"/>
    </row>
  </sheetData>
  <mergeCells count="2">
    <mergeCell ref="A15:D15"/>
    <mergeCell ref="G15:I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22"/>
  <sheetViews>
    <sheetView workbookViewId="0">
      <selection activeCell="A4" sqref="A4:K16"/>
    </sheetView>
  </sheetViews>
  <sheetFormatPr defaultRowHeight="14.4" x14ac:dyDescent="0.3"/>
  <cols>
    <col min="2" max="2" width="17" customWidth="1"/>
    <col min="15" max="15" width="9.77734375" bestFit="1" customWidth="1"/>
  </cols>
  <sheetData>
    <row r="4" spans="1:15" x14ac:dyDescent="0.3">
      <c r="A4" s="14" t="s">
        <v>0</v>
      </c>
      <c r="B4" s="14" t="s">
        <v>1</v>
      </c>
      <c r="C4" s="14" t="s">
        <v>2</v>
      </c>
      <c r="D4" s="14" t="s">
        <v>3</v>
      </c>
      <c r="E4" s="14" t="s">
        <v>4</v>
      </c>
      <c r="G4" s="14" t="s">
        <v>0</v>
      </c>
      <c r="H4" s="14" t="s">
        <v>95</v>
      </c>
      <c r="I4" s="14" t="s">
        <v>96</v>
      </c>
      <c r="J4" s="14" t="s">
        <v>97</v>
      </c>
      <c r="K4" s="5" t="s">
        <v>98</v>
      </c>
      <c r="N4" s="14"/>
      <c r="O4" s="14"/>
    </row>
    <row r="5" spans="1:15" x14ac:dyDescent="0.3">
      <c r="A5" s="14">
        <v>1</v>
      </c>
      <c r="B5" s="14" t="s">
        <v>21</v>
      </c>
      <c r="C5" s="14">
        <v>650</v>
      </c>
      <c r="D5" s="14">
        <v>1</v>
      </c>
      <c r="E5" s="14">
        <f>D5*C5</f>
        <v>650</v>
      </c>
      <c r="G5" s="14">
        <v>1</v>
      </c>
      <c r="H5" s="14" t="s">
        <v>109</v>
      </c>
      <c r="I5" s="14">
        <v>7.8</v>
      </c>
      <c r="J5" s="14">
        <v>5</v>
      </c>
      <c r="K5" s="5">
        <f>J5*I5</f>
        <v>39</v>
      </c>
      <c r="N5" s="14"/>
      <c r="O5" s="3"/>
    </row>
    <row r="6" spans="1:15" x14ac:dyDescent="0.3">
      <c r="A6" s="14">
        <v>2</v>
      </c>
      <c r="B6" s="14" t="s">
        <v>22</v>
      </c>
      <c r="C6" s="14">
        <f>50+50+10</f>
        <v>110</v>
      </c>
      <c r="D6" s="14">
        <v>1</v>
      </c>
      <c r="E6" s="14">
        <f t="shared" ref="E6:E15" si="0">D6*C6</f>
        <v>110</v>
      </c>
      <c r="G6" s="14">
        <v>2</v>
      </c>
      <c r="H6" s="14"/>
      <c r="I6" s="14"/>
      <c r="J6" s="14"/>
      <c r="K6" s="5"/>
      <c r="N6" s="14"/>
      <c r="O6" s="14"/>
    </row>
    <row r="7" spans="1:15" x14ac:dyDescent="0.3">
      <c r="A7" s="14">
        <v>3</v>
      </c>
      <c r="B7" s="14" t="s">
        <v>23</v>
      </c>
      <c r="C7" s="14">
        <v>200</v>
      </c>
      <c r="D7" s="14">
        <v>0</v>
      </c>
      <c r="E7" s="14">
        <f t="shared" si="0"/>
        <v>0</v>
      </c>
      <c r="G7" s="14">
        <v>3</v>
      </c>
      <c r="H7" s="14"/>
      <c r="I7" s="14"/>
      <c r="J7" s="14"/>
      <c r="K7" s="5"/>
      <c r="N7" s="14"/>
      <c r="O7" s="14"/>
    </row>
    <row r="8" spans="1:15" x14ac:dyDescent="0.3">
      <c r="A8" s="14">
        <v>4</v>
      </c>
      <c r="B8" s="14" t="s">
        <v>24</v>
      </c>
      <c r="C8" s="14">
        <v>20</v>
      </c>
      <c r="D8" s="14">
        <v>0</v>
      </c>
      <c r="E8" s="14">
        <f t="shared" si="0"/>
        <v>0</v>
      </c>
      <c r="G8" s="14">
        <v>4</v>
      </c>
      <c r="H8" s="14"/>
      <c r="I8" s="14"/>
      <c r="J8" s="14"/>
      <c r="K8" s="5"/>
      <c r="N8" s="14"/>
      <c r="O8" s="14"/>
    </row>
    <row r="9" spans="1:15" x14ac:dyDescent="0.3">
      <c r="A9" s="14">
        <v>5</v>
      </c>
      <c r="B9" s="14" t="s">
        <v>25</v>
      </c>
      <c r="C9" s="14">
        <v>310</v>
      </c>
      <c r="D9" s="14">
        <v>1</v>
      </c>
      <c r="E9" s="14">
        <f t="shared" si="0"/>
        <v>310</v>
      </c>
      <c r="G9" s="14"/>
      <c r="H9" s="14"/>
      <c r="I9" s="14"/>
      <c r="J9" s="14"/>
      <c r="K9" s="5"/>
      <c r="N9" s="14"/>
      <c r="O9" s="14"/>
    </row>
    <row r="10" spans="1:15" x14ac:dyDescent="0.3">
      <c r="A10" s="14">
        <v>6</v>
      </c>
      <c r="B10" s="14" t="s">
        <v>8</v>
      </c>
      <c r="C10" s="14">
        <v>35</v>
      </c>
      <c r="D10" s="14">
        <v>1</v>
      </c>
      <c r="E10" s="14">
        <f t="shared" si="0"/>
        <v>35</v>
      </c>
      <c r="G10" s="14"/>
      <c r="H10" s="14"/>
      <c r="I10" s="14"/>
      <c r="J10" s="14"/>
      <c r="K10" s="5"/>
      <c r="N10" s="14"/>
      <c r="O10" s="14"/>
    </row>
    <row r="11" spans="1:15" x14ac:dyDescent="0.3">
      <c r="A11" s="14">
        <v>7</v>
      </c>
      <c r="B11" s="14" t="s">
        <v>27</v>
      </c>
      <c r="C11" s="14">
        <v>80</v>
      </c>
      <c r="D11" s="14">
        <v>2</v>
      </c>
      <c r="E11" s="14">
        <f t="shared" si="0"/>
        <v>160</v>
      </c>
      <c r="G11" s="14"/>
      <c r="H11" s="14"/>
      <c r="I11" s="14"/>
      <c r="J11" s="14"/>
      <c r="K11" s="5"/>
      <c r="N11" s="14"/>
      <c r="O11" s="14"/>
    </row>
    <row r="12" spans="1:15" x14ac:dyDescent="0.3">
      <c r="A12" s="14">
        <v>8</v>
      </c>
      <c r="B12" s="14" t="s">
        <v>104</v>
      </c>
      <c r="C12" s="14">
        <v>500</v>
      </c>
      <c r="D12" s="14">
        <v>1</v>
      </c>
      <c r="E12" s="14">
        <f t="shared" si="0"/>
        <v>500</v>
      </c>
      <c r="G12" s="14"/>
      <c r="H12" s="14"/>
      <c r="I12" s="14"/>
      <c r="J12" s="14"/>
      <c r="K12" s="5"/>
      <c r="N12" s="14"/>
      <c r="O12" s="14"/>
    </row>
    <row r="13" spans="1:15" x14ac:dyDescent="0.3">
      <c r="A13" s="14">
        <v>9</v>
      </c>
      <c r="B13" s="14" t="s">
        <v>105</v>
      </c>
      <c r="C13" s="14">
        <f>K16</f>
        <v>39</v>
      </c>
      <c r="D13" s="14">
        <v>1</v>
      </c>
      <c r="E13" s="14">
        <f>D13*C13</f>
        <v>39</v>
      </c>
      <c r="G13" s="14"/>
      <c r="H13" s="14"/>
      <c r="I13" s="14"/>
      <c r="J13" s="14"/>
      <c r="K13" s="5"/>
      <c r="N13" s="14"/>
      <c r="O13" s="14"/>
    </row>
    <row r="14" spans="1:15" x14ac:dyDescent="0.3">
      <c r="A14" s="14">
        <v>10</v>
      </c>
      <c r="B14" s="14"/>
      <c r="C14" s="14"/>
      <c r="D14" s="14"/>
      <c r="E14" s="14"/>
      <c r="G14" s="14"/>
      <c r="H14" s="14"/>
      <c r="I14" s="14"/>
      <c r="J14" s="14"/>
      <c r="K14" s="5"/>
      <c r="N14" s="14"/>
      <c r="O14" s="14"/>
    </row>
    <row r="15" spans="1:15" x14ac:dyDescent="0.3">
      <c r="A15" s="14">
        <v>11</v>
      </c>
      <c r="B15" s="14"/>
      <c r="C15" s="14"/>
      <c r="D15" s="14"/>
      <c r="E15" s="14">
        <f t="shared" si="0"/>
        <v>0</v>
      </c>
      <c r="G15" s="14"/>
      <c r="H15" s="14"/>
      <c r="I15" s="14"/>
      <c r="J15" s="14"/>
      <c r="K15" s="5">
        <f t="shared" ref="K15" si="1">I15*J15</f>
        <v>0</v>
      </c>
      <c r="N15" s="14"/>
      <c r="O15" s="14"/>
    </row>
    <row r="16" spans="1:15" x14ac:dyDescent="0.3">
      <c r="A16" s="17" t="s">
        <v>31</v>
      </c>
      <c r="B16" s="17"/>
      <c r="C16" s="17"/>
      <c r="D16" s="17"/>
      <c r="E16" s="14">
        <f>SUM(E5:E15)</f>
        <v>1804</v>
      </c>
      <c r="G16" s="18" t="s">
        <v>4</v>
      </c>
      <c r="H16" s="19"/>
      <c r="I16" s="20"/>
      <c r="J16" s="14"/>
      <c r="K16" s="5">
        <f>SUM(K5:K15)</f>
        <v>39</v>
      </c>
      <c r="N16" s="14"/>
      <c r="O16" s="14"/>
    </row>
    <row r="17" spans="3:15" x14ac:dyDescent="0.3">
      <c r="N17" s="14"/>
      <c r="O17" s="14"/>
    </row>
    <row r="19" spans="3:15" x14ac:dyDescent="0.3">
      <c r="C19" t="s">
        <v>110</v>
      </c>
      <c r="D19">
        <v>1100</v>
      </c>
    </row>
    <row r="20" spans="3:15" x14ac:dyDescent="0.3">
      <c r="C20" t="s">
        <v>111</v>
      </c>
      <c r="D20">
        <v>750</v>
      </c>
    </row>
    <row r="21" spans="3:15" x14ac:dyDescent="0.3">
      <c r="C21" t="s">
        <v>112</v>
      </c>
      <c r="D21">
        <v>1320</v>
      </c>
    </row>
    <row r="22" spans="3:15" x14ac:dyDescent="0.3">
      <c r="C22" t="s">
        <v>113</v>
      </c>
    </row>
  </sheetData>
  <mergeCells count="2">
    <mergeCell ref="A16:D16"/>
    <mergeCell ref="G16:I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Tháng 1</vt:lpstr>
      <vt:lpstr>Tháng 2</vt:lpstr>
      <vt:lpstr>Tháng 3</vt:lpstr>
      <vt:lpstr>Tháng 4</vt:lpstr>
      <vt:lpstr>Tháng 5</vt:lpstr>
      <vt:lpstr>Tháng 6</vt:lpstr>
      <vt:lpstr>Tháng 7</vt:lpstr>
      <vt:lpstr>Tháng 8</vt:lpstr>
      <vt:lpstr>Tháng 9</vt:lpstr>
      <vt:lpstr>Tháng 10</vt:lpstr>
      <vt:lpstr>Tháng 11</vt:lpstr>
      <vt:lpstr>Tháng 12</vt:lpstr>
      <vt:lpstr>20192</vt:lpstr>
      <vt:lpstr>20193</vt:lpstr>
      <vt:lpstr>20195</vt:lpstr>
      <vt:lpstr>20196</vt:lpstr>
      <vt:lpstr>20197</vt:lpstr>
      <vt:lpstr>20198</vt:lpstr>
      <vt:lpstr>20199</vt:lpstr>
      <vt:lpstr>201910</vt:lpstr>
      <vt:lpstr>201911</vt:lpstr>
      <vt:lpstr>201912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hwang</dc:creator>
  <cp:keywords/>
  <dc:description/>
  <cp:lastModifiedBy>Admin</cp:lastModifiedBy>
  <cp:revision/>
  <dcterms:created xsi:type="dcterms:W3CDTF">2018-02-01T07:02:05Z</dcterms:created>
  <dcterms:modified xsi:type="dcterms:W3CDTF">2019-12-26T10:36:47Z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bdc92966-490c-404e-8da1-e723ed6e1a2e</vt:lpwstr>
  </property>
</Properties>
</file>