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imelineCaches/timelineCache1.xml" ContentType="application/vnd.ms-excel.timelineCache+xml"/>
  <Override PartName="/xl/timelineCaches/timelineCache2.xml" ContentType="application/vnd.ms-excel.timeline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licers/slicer1.xml" ContentType="application/vnd.ms-excel.slicer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slicers/slicer2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8.xml" ContentType="application/vnd.openxmlformats-officedocument.drawing+xml"/>
  <Override PartName="/xl/slicers/slicer3.xml" ContentType="application/vnd.ms-excel.slicer+xml"/>
  <Override PartName="/xl/timelines/timeline2.xml" ContentType="application/vnd.ms-excel.timelin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drawings/drawing10.xml" ContentType="application/vnd.openxmlformats-officedocument.drawing+xml"/>
  <Override PartName="/xl/tables/table13.xml" ContentType="application/vnd.openxmlformats-officedocument.spreadsheetml.table+xml"/>
  <Override PartName="/xl/drawings/drawing11.xml" ContentType="application/vnd.openxmlformats-officedocument.drawing+xml"/>
  <Override PartName="/xl/comments2.xml" ContentType="application/vnd.openxmlformats-officedocument.spreadsheetml.comment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KEH\Desktop\HRD\2021.08\"/>
    </mc:Choice>
  </mc:AlternateContent>
  <bookViews>
    <workbookView xWindow="0" yWindow="0" windowWidth="28770" windowHeight="14235" firstSheet="3" activeTab="3"/>
  </bookViews>
  <sheets>
    <sheet name="1. 셀서식 및 표시형식 변경" sheetId="31" r:id="rId1"/>
    <sheet name="2. 데이터 유효성검사" sheetId="30" r:id="rId2"/>
    <sheet name="3. 표서식, 유효성검사" sheetId="21" r:id="rId3"/>
    <sheet name="4. 데이터필터링" sheetId="29" r:id="rId4"/>
    <sheet name="고급필터연습" sheetId="42" r:id="rId5"/>
    <sheet name="피벗테이블_원본" sheetId="32" r:id="rId6"/>
    <sheet name="피벗테이블연습" sheetId="43" r:id="rId7"/>
    <sheet name="피벗차트연습" sheetId="44" r:id="rId8"/>
    <sheet name="5. 피벗테이블" sheetId="35" r:id="rId9"/>
    <sheet name="6. 피벗차트" sheetId="38" r:id="rId10"/>
    <sheet name="인사기록" sheetId="36" r:id="rId11"/>
    <sheet name="7.VLOOKUP" sheetId="37" r:id="rId12"/>
    <sheet name="8.경력증명서_vlookup" sheetId="41" r:id="rId13"/>
    <sheet name="Sheet4" sheetId="45" r:id="rId14"/>
    <sheet name="5. 피벗테이블 (연습용)" sheetId="19" state="hidden" r:id="rId15"/>
  </sheets>
  <definedNames>
    <definedName name="_xlnm._FilterDatabase" localSheetId="3" hidden="1">'4. 데이터필터링'!$A$3:$H$41</definedName>
    <definedName name="_xlnm.Criteria" localSheetId="3">'4. 데이터필터링'!$X$6:$AB$9</definedName>
    <definedName name="_xlnm.Criteria" localSheetId="4">고급필터연습!$A$1:$E$2</definedName>
    <definedName name="_xlnm.Extract" localSheetId="3">'4. 데이터필터링'!$X$13:$AE$13</definedName>
    <definedName name="_xlnm.Extract" localSheetId="4">고급필터연습!$H$1:$O$1</definedName>
    <definedName name="NativeTimeline_날짜">#N/A</definedName>
    <definedName name="NativeTimeline_날짜1">#N/A</definedName>
    <definedName name="결제방법" localSheetId="2">'3. 표서식, 유효성검사'!$G$4:$G$42</definedName>
    <definedName name="결제방법">'2. 데이터 유효성검사'!$G$4:$G$22</definedName>
    <definedName name="날짜">'3. 표서식, 유효성검사'!$A$4:$A$42</definedName>
    <definedName name="부서">인사기록!$F$4:$F$16</definedName>
    <definedName name="사번">인사기록!$A$4:$A$16</definedName>
    <definedName name="성명">인사기록!$B$4:$B$16</definedName>
    <definedName name="성별">인사기록!$I$4:$I$16</definedName>
    <definedName name="세부내역">'3. 표서식, 유효성검사'!$B$4:$B$42</definedName>
    <definedName name="슬라이서_결제방법">#N/A</definedName>
    <definedName name="슬라이서_결제방법1">#N/A</definedName>
    <definedName name="슬라이서_결제방법2">#N/A</definedName>
    <definedName name="슬라이서_분기">#N/A</definedName>
    <definedName name="슬라이서_월">#N/A</definedName>
    <definedName name="슬라이서_지출지역">#N/A</definedName>
    <definedName name="슬라이서_지출지역1">#N/A</definedName>
    <definedName name="슬라이서_지출항목">#N/A</definedName>
    <definedName name="슬라이서_지출항목1">#N/A</definedName>
    <definedName name="인사기록">인사기록!$A$3:$M$16</definedName>
    <definedName name="입사일자">인사기록!$D$4:$D$16</definedName>
    <definedName name="주민번호">인사기록!$C$4:$C$16</definedName>
    <definedName name="주소">인사기록!$H$4:$H$16</definedName>
    <definedName name="지출금액" localSheetId="2">'3. 표서식, 유효성검사'!$F$4:$F$42</definedName>
    <definedName name="지출금액">'2. 데이터 유효성검사'!$F$4:$F$22</definedName>
    <definedName name="지출시간">'3. 표서식, 유효성검사'!$E$4:$E$42</definedName>
    <definedName name="지출지역" localSheetId="2">'3. 표서식, 유효성검사'!$D$4:$D$42</definedName>
    <definedName name="지출지역">'2. 데이터 유효성검사'!$D$4:$D$22</definedName>
    <definedName name="지출항목" localSheetId="2">'3. 표서식, 유효성검사'!$C$4:$C$42</definedName>
    <definedName name="지출항목">'1. 셀서식 및 표시형식 변경'!$C$4:$C$22</definedName>
    <definedName name="직급">인사기록!$G$4:$G$16</definedName>
    <definedName name="퇴사일자">인사기록!$E$4:$E$16</definedName>
  </definedNames>
  <calcPr calcId="162913"/>
  <pivotCaches>
    <pivotCache cacheId="0" r:id="rId16"/>
    <pivotCache cacheId="1" r:id="rId17"/>
    <pivotCache cacheId="2" r:id="rId18"/>
  </pivotCaches>
  <extLst>
    <ext xmlns:x14="http://schemas.microsoft.com/office/spreadsheetml/2009/9/main" uri="{BBE1A952-AA13-448e-AADC-164F8A28A991}">
      <x14:slicerCaches>
        <x14:slicerCache r:id="rId19"/>
        <x14:slicerCache r:id="rId20"/>
        <x14:slicerCache r:id="rId21"/>
        <x14:slicerCache r:id="rId22"/>
        <x14:slicerCache r:id="rId23"/>
        <x14:slicerCache r:id="rId2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25"/>
        <x15:timelineCacheRef r:id="rId26"/>
      </x15:timelineCacheRefs>
    </ext>
    <ext xmlns:x15="http://schemas.microsoft.com/office/spreadsheetml/2010/11/main" uri="{46BE6895-7355-4a93-B00E-2C351335B9C9}">
      <x15:slicerCaches xmlns:x14="http://schemas.microsoft.com/office/spreadsheetml/2009/9/main">
        <x14:slicerCache r:id="rId27"/>
        <x14:slicerCache r:id="rId28"/>
        <x14:slicerCache r:id="rId29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41" l="1"/>
  <c r="C10" i="41"/>
  <c r="E10" i="41"/>
  <c r="D10" i="41"/>
  <c r="C9" i="41"/>
  <c r="E8" i="41" s="1"/>
  <c r="C8" i="41"/>
  <c r="E7" i="41"/>
  <c r="C7" i="41"/>
  <c r="E6" i="41"/>
  <c r="C6" i="41"/>
  <c r="M15" i="45"/>
  <c r="C12" i="37"/>
  <c r="D12" i="37"/>
  <c r="E12" i="37" s="1"/>
  <c r="C3" i="37"/>
  <c r="C4" i="37"/>
  <c r="C5" i="37"/>
  <c r="C6" i="37"/>
  <c r="C7" i="37"/>
  <c r="C8" i="37"/>
  <c r="C9" i="37"/>
  <c r="C10" i="37"/>
  <c r="C11" i="37"/>
  <c r="C2" i="37"/>
  <c r="D3" i="37"/>
  <c r="E3" i="37" s="1"/>
  <c r="D4" i="37"/>
  <c r="E4" i="37" s="1"/>
  <c r="D5" i="37"/>
  <c r="E5" i="37" s="1"/>
  <c r="D6" i="37"/>
  <c r="E6" i="37" s="1"/>
  <c r="D7" i="37"/>
  <c r="E7" i="37" s="1"/>
  <c r="D8" i="37"/>
  <c r="E8" i="37" s="1"/>
  <c r="D9" i="37"/>
  <c r="E9" i="37" s="1"/>
  <c r="D10" i="37"/>
  <c r="E10" i="37" s="1"/>
  <c r="D11" i="37"/>
  <c r="E11" i="37" s="1"/>
  <c r="D2" i="37"/>
  <c r="E2" i="37" s="1"/>
  <c r="L7" i="36"/>
  <c r="M7" i="36" s="1"/>
  <c r="L8" i="36"/>
  <c r="M8" i="36" s="1"/>
  <c r="L9" i="36"/>
  <c r="M9" i="36" s="1"/>
  <c r="L10" i="36"/>
  <c r="M10" i="36" s="1"/>
  <c r="L11" i="36"/>
  <c r="M11" i="36" s="1"/>
  <c r="L12" i="36"/>
  <c r="M12" i="36" s="1"/>
  <c r="L13" i="36"/>
  <c r="M13" i="36" s="1"/>
  <c r="L14" i="36"/>
  <c r="M14" i="36" s="1"/>
  <c r="L15" i="36"/>
  <c r="M15" i="36" s="1"/>
  <c r="L16" i="36"/>
  <c r="M16" i="36" s="1"/>
  <c r="L5" i="36"/>
  <c r="M5" i="36" s="1"/>
  <c r="L6" i="36"/>
  <c r="M6" i="36" s="1"/>
  <c r="L4" i="36"/>
  <c r="M4" i="36" s="1"/>
  <c r="F30" i="36"/>
  <c r="E30" i="36"/>
  <c r="D30" i="36"/>
  <c r="C30" i="36"/>
  <c r="K5" i="36"/>
  <c r="K6" i="36"/>
  <c r="K7" i="36"/>
  <c r="K8" i="36"/>
  <c r="K9" i="36"/>
  <c r="K10" i="36"/>
  <c r="K11" i="36"/>
  <c r="K12" i="36"/>
  <c r="K13" i="36"/>
  <c r="K14" i="36"/>
  <c r="K15" i="36"/>
  <c r="K16" i="36"/>
  <c r="K4" i="36"/>
  <c r="I5" i="36"/>
  <c r="I6" i="36"/>
  <c r="I7" i="36"/>
  <c r="I8" i="36"/>
  <c r="I9" i="36"/>
  <c r="I10" i="36"/>
  <c r="I11" i="36"/>
  <c r="I12" i="36"/>
  <c r="I13" i="36"/>
  <c r="I14" i="36"/>
  <c r="I15" i="36"/>
  <c r="I16" i="36"/>
  <c r="I4" i="36"/>
  <c r="J15" i="36"/>
  <c r="J5" i="36"/>
  <c r="J6" i="36"/>
  <c r="J7" i="36"/>
  <c r="J8" i="36"/>
  <c r="J9" i="36"/>
  <c r="J10" i="36"/>
  <c r="J11" i="36"/>
  <c r="J12" i="36"/>
  <c r="J13" i="36"/>
  <c r="J14" i="36"/>
  <c r="J16" i="36"/>
  <c r="J4" i="36"/>
  <c r="N3" i="30" l="1"/>
  <c r="N4" i="30"/>
  <c r="N5" i="30"/>
  <c r="N6" i="30"/>
  <c r="N7" i="30"/>
  <c r="N8" i="30"/>
  <c r="N2" i="30"/>
  <c r="Q3" i="30"/>
  <c r="Q4" i="30"/>
  <c r="Q5" i="30"/>
  <c r="Q6" i="30"/>
  <c r="Q7" i="30"/>
  <c r="Q2" i="30"/>
  <c r="K3" i="30"/>
  <c r="K4" i="30"/>
  <c r="K5" i="30"/>
  <c r="K6" i="30"/>
  <c r="K7" i="30"/>
  <c r="K8" i="30"/>
  <c r="K9" i="30"/>
  <c r="K2" i="30"/>
  <c r="I5" i="31"/>
  <c r="I6" i="31"/>
  <c r="I7" i="31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4" i="31"/>
  <c r="H5" i="31"/>
  <c r="H6" i="31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4" i="31"/>
  <c r="T3" i="41" l="1"/>
</calcChain>
</file>

<file path=xl/comments1.xml><?xml version="1.0" encoding="utf-8"?>
<comments xmlns="http://schemas.openxmlformats.org/spreadsheetml/2006/main">
  <authors>
    <author>Owner</author>
    <author>Windows 사용자</author>
  </authors>
  <commentList>
    <comment ref="J3" authorId="0" shapeId="0">
      <text>
        <r>
          <rPr>
            <b/>
            <sz val="9"/>
            <color indexed="81"/>
            <rFont val="돋움"/>
            <family val="3"/>
            <charset val="129"/>
          </rPr>
          <t>주민번호의</t>
        </r>
        <r>
          <rPr>
            <b/>
            <sz val="9"/>
            <color indexed="81"/>
            <rFont val="Tahoma"/>
            <family val="2"/>
          </rPr>
          <t xml:space="preserve"> 7</t>
        </r>
        <r>
          <rPr>
            <b/>
            <sz val="9"/>
            <color indexed="81"/>
            <rFont val="돋움"/>
            <family val="3"/>
            <charset val="129"/>
          </rPr>
          <t>번째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자리가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 " </t>
        </r>
        <r>
          <rPr>
            <b/>
            <sz val="9"/>
            <color indexed="81"/>
            <rFont val="돋움"/>
            <family val="3"/>
            <charset val="129"/>
          </rPr>
          <t>남자</t>
        </r>
        <r>
          <rPr>
            <b/>
            <sz val="9"/>
            <color indexed="81"/>
            <rFont val="Tahoma"/>
            <family val="2"/>
          </rPr>
          <t>", 2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여자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</t>
        </r>
      </text>
    </comment>
    <comment ref="K3" authorId="0" shapeId="0">
      <text>
        <r>
          <rPr>
            <b/>
            <sz val="9"/>
            <color indexed="81"/>
            <rFont val="돋움"/>
            <family val="3"/>
            <charset val="129"/>
          </rPr>
          <t>주소의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앞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글자가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대전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 20</t>
        </r>
        <r>
          <rPr>
            <b/>
            <sz val="9"/>
            <color indexed="81"/>
            <rFont val="돋움"/>
            <family val="3"/>
            <charset val="129"/>
          </rPr>
          <t>만원</t>
        </r>
        <r>
          <rPr>
            <b/>
            <sz val="9"/>
            <color indexed="81"/>
            <rFont val="Tahoma"/>
            <family val="2"/>
          </rPr>
          <t>, "</t>
        </r>
        <r>
          <rPr>
            <b/>
            <sz val="9"/>
            <color indexed="81"/>
            <rFont val="돋움"/>
            <family val="3"/>
            <charset val="129"/>
          </rPr>
          <t>서울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만원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외에는</t>
        </r>
        <r>
          <rPr>
            <b/>
            <sz val="9"/>
            <color indexed="81"/>
            <rFont val="Tahoma"/>
            <family val="2"/>
          </rPr>
          <t xml:space="preserve"> 15</t>
        </r>
        <r>
          <rPr>
            <b/>
            <sz val="9"/>
            <color indexed="81"/>
            <rFont val="돋움"/>
            <family val="3"/>
            <charset val="129"/>
          </rPr>
          <t>만원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</t>
        </r>
      </text>
    </comment>
    <comment ref="M3" authorId="1" shapeId="0">
      <text>
        <r>
          <rPr>
            <b/>
            <sz val="9"/>
            <color indexed="81"/>
            <rFont val="돋움"/>
            <family val="3"/>
            <charset val="129"/>
          </rPr>
          <t>대리가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아니어야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하고</t>
        </r>
        <r>
          <rPr>
            <b/>
            <sz val="9"/>
            <color indexed="81"/>
            <rFont val="Tahoma"/>
            <family val="2"/>
          </rPr>
          <t>,
15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이상이면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연수대상</t>
        </r>
      </text>
    </comment>
  </commentList>
</comments>
</file>

<file path=xl/comments2.xml><?xml version="1.0" encoding="utf-8"?>
<comments xmlns="http://schemas.openxmlformats.org/spreadsheetml/2006/main">
  <authors>
    <author>Owner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[</t>
        </r>
        <r>
          <rPr>
            <b/>
            <sz val="9"/>
            <color indexed="81"/>
            <rFont val="돋움"/>
            <family val="3"/>
            <charset val="129"/>
          </rPr>
          <t>인사기록</t>
        </r>
        <r>
          <rPr>
            <b/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사원번호를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목록으로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표시
</t>
        </r>
      </text>
    </comment>
  </commentList>
</comments>
</file>

<file path=xl/sharedStrings.xml><?xml version="1.0" encoding="utf-8"?>
<sst xmlns="http://schemas.openxmlformats.org/spreadsheetml/2006/main" count="1462" uniqueCount="316">
  <si>
    <t>지출항목</t>
    <phoneticPr fontId="1" type="noConversion"/>
  </si>
  <si>
    <t>지출지역</t>
    <phoneticPr fontId="1" type="noConversion"/>
  </si>
  <si>
    <t>지출시간</t>
    <phoneticPr fontId="1" type="noConversion"/>
  </si>
  <si>
    <t>지출금액</t>
    <phoneticPr fontId="1" type="noConversion"/>
  </si>
  <si>
    <t>결제방법</t>
    <phoneticPr fontId="1" type="noConversion"/>
  </si>
  <si>
    <t>결제방법</t>
    <phoneticPr fontId="1" type="noConversion"/>
  </si>
  <si>
    <t>공과금</t>
    <phoneticPr fontId="1" type="noConversion"/>
  </si>
  <si>
    <t>식료품</t>
    <phoneticPr fontId="1" type="noConversion"/>
  </si>
  <si>
    <t>생필품</t>
    <phoneticPr fontId="1" type="noConversion"/>
  </si>
  <si>
    <t>교육비</t>
    <phoneticPr fontId="1" type="noConversion"/>
  </si>
  <si>
    <t>경조사비</t>
    <phoneticPr fontId="1" type="noConversion"/>
  </si>
  <si>
    <t>통신비</t>
    <phoneticPr fontId="1" type="noConversion"/>
  </si>
  <si>
    <t>외식</t>
    <phoneticPr fontId="1" type="noConversion"/>
  </si>
  <si>
    <t>동구</t>
    <phoneticPr fontId="1" type="noConversion"/>
  </si>
  <si>
    <t>대덕구</t>
    <phoneticPr fontId="1" type="noConversion"/>
  </si>
  <si>
    <t>서구</t>
    <phoneticPr fontId="1" type="noConversion"/>
  </si>
  <si>
    <t>유성구</t>
    <phoneticPr fontId="1" type="noConversion"/>
  </si>
  <si>
    <t>중구</t>
    <phoneticPr fontId="1" type="noConversion"/>
  </si>
  <si>
    <t>국민카드</t>
    <phoneticPr fontId="1" type="noConversion"/>
  </si>
  <si>
    <t>신한카드</t>
    <phoneticPr fontId="1" type="noConversion"/>
  </si>
  <si>
    <t>카카오페이</t>
    <phoneticPr fontId="1" type="noConversion"/>
  </si>
  <si>
    <t>삼성페이</t>
    <phoneticPr fontId="1" type="noConversion"/>
  </si>
  <si>
    <t>현금</t>
    <phoneticPr fontId="1" type="noConversion"/>
  </si>
  <si>
    <t>계좌이체</t>
    <phoneticPr fontId="1" type="noConversion"/>
  </si>
  <si>
    <t>시외지역</t>
    <phoneticPr fontId="1" type="noConversion"/>
  </si>
  <si>
    <t>세부내역</t>
    <phoneticPr fontId="1" type="noConversion"/>
  </si>
  <si>
    <t>비고</t>
    <phoneticPr fontId="1" type="noConversion"/>
  </si>
  <si>
    <t>하나마트, 쌀 외</t>
    <phoneticPr fontId="1" type="noConversion"/>
  </si>
  <si>
    <t>요가학원</t>
    <phoneticPr fontId="1" type="noConversion"/>
  </si>
  <si>
    <t>휴대폰요금</t>
    <phoneticPr fontId="1" type="noConversion"/>
  </si>
  <si>
    <t>인터넷용금</t>
    <phoneticPr fontId="1" type="noConversion"/>
  </si>
  <si>
    <t>홍길동축의금</t>
    <phoneticPr fontId="1" type="noConversion"/>
  </si>
  <si>
    <t>파리바게트 샌드위치 외</t>
    <phoneticPr fontId="1" type="noConversion"/>
  </si>
  <si>
    <t>인터넷강의</t>
    <phoneticPr fontId="1" type="noConversion"/>
  </si>
  <si>
    <t>기타</t>
    <phoneticPr fontId="1" type="noConversion"/>
  </si>
  <si>
    <t>하나마트, 세제 외 2건</t>
    <phoneticPr fontId="1" type="noConversion"/>
  </si>
  <si>
    <t>동창모임</t>
    <phoneticPr fontId="1" type="noConversion"/>
  </si>
  <si>
    <t>봉사모임</t>
    <phoneticPr fontId="1" type="noConversion"/>
  </si>
  <si>
    <t>라라편의점, 라면 외</t>
    <phoneticPr fontId="1" type="noConversion"/>
  </si>
  <si>
    <t>신도백화점, 옷</t>
    <phoneticPr fontId="1" type="noConversion"/>
  </si>
  <si>
    <t>쇼핑</t>
    <phoneticPr fontId="1" type="noConversion"/>
  </si>
  <si>
    <t>상담, 커피</t>
    <phoneticPr fontId="1" type="noConversion"/>
  </si>
  <si>
    <t>하나마트, 휴지외 2건</t>
    <phoneticPr fontId="1" type="noConversion"/>
  </si>
  <si>
    <t>인터넷쇼핑, 운동화</t>
    <phoneticPr fontId="1" type="noConversion"/>
  </si>
  <si>
    <t>과일(딸기, 토마토)</t>
    <phoneticPr fontId="1" type="noConversion"/>
  </si>
  <si>
    <t>신도백화점, 코트</t>
    <phoneticPr fontId="1" type="noConversion"/>
  </si>
  <si>
    <t>회사동료 축의금</t>
    <phoneticPr fontId="1" type="noConversion"/>
  </si>
  <si>
    <t>회사동료, 커피</t>
    <phoneticPr fontId="1" type="noConversion"/>
  </si>
  <si>
    <t>날짜</t>
    <phoneticPr fontId="1" type="noConversion"/>
  </si>
  <si>
    <t>내 소비 정보 분석하기</t>
    <phoneticPr fontId="1" type="noConversion"/>
  </si>
  <si>
    <t>지출항목</t>
  </si>
  <si>
    <t>지출지역</t>
  </si>
  <si>
    <t>소비패턴분석</t>
    <phoneticPr fontId="1" type="noConversion"/>
  </si>
  <si>
    <t>지출항목</t>
    <phoneticPr fontId="1" type="noConversion"/>
  </si>
  <si>
    <t>공과금</t>
    <phoneticPr fontId="1" type="noConversion"/>
  </si>
  <si>
    <t>동구</t>
    <phoneticPr fontId="1" type="noConversion"/>
  </si>
  <si>
    <t>지출금액</t>
    <phoneticPr fontId="1" type="noConversion"/>
  </si>
  <si>
    <t>식료품</t>
    <phoneticPr fontId="1" type="noConversion"/>
  </si>
  <si>
    <t>신한카드</t>
    <phoneticPr fontId="1" type="noConversion"/>
  </si>
  <si>
    <t>신한카드</t>
    <phoneticPr fontId="1" type="noConversion"/>
  </si>
  <si>
    <t>생필품</t>
    <phoneticPr fontId="1" type="noConversion"/>
  </si>
  <si>
    <t>생필품</t>
    <phoneticPr fontId="1" type="noConversion"/>
  </si>
  <si>
    <t>서구</t>
    <phoneticPr fontId="1" type="noConversion"/>
  </si>
  <si>
    <t>카카오페이</t>
    <phoneticPr fontId="1" type="noConversion"/>
  </si>
  <si>
    <t>카카오페이</t>
    <phoneticPr fontId="1" type="noConversion"/>
  </si>
  <si>
    <t>경조사비</t>
    <phoneticPr fontId="1" type="noConversion"/>
  </si>
  <si>
    <t>교육비</t>
    <phoneticPr fontId="1" type="noConversion"/>
  </si>
  <si>
    <t>통신비</t>
    <phoneticPr fontId="1" type="noConversion"/>
  </si>
  <si>
    <t>계좌이체</t>
    <phoneticPr fontId="1" type="noConversion"/>
  </si>
  <si>
    <t>인터넷강의</t>
    <phoneticPr fontId="1" type="noConversion"/>
  </si>
  <si>
    <t>외식</t>
    <phoneticPr fontId="1" type="noConversion"/>
  </si>
  <si>
    <t>외식</t>
    <phoneticPr fontId="1" type="noConversion"/>
  </si>
  <si>
    <t>기타</t>
    <phoneticPr fontId="1" type="noConversion"/>
  </si>
  <si>
    <t>동창모임</t>
    <phoneticPr fontId="1" type="noConversion"/>
  </si>
  <si>
    <t>신도백화점, 옷</t>
    <phoneticPr fontId="1" type="noConversion"/>
  </si>
  <si>
    <t>하나마트, 휴지외 2건</t>
    <phoneticPr fontId="1" type="noConversion"/>
  </si>
  <si>
    <t>과일(딸기, 토마토)</t>
    <phoneticPr fontId="1" type="noConversion"/>
  </si>
  <si>
    <t>소비패턴분석</t>
    <phoneticPr fontId="1" type="noConversion"/>
  </si>
  <si>
    <t>지출항목</t>
    <phoneticPr fontId="1" type="noConversion"/>
  </si>
  <si>
    <t>지출시간</t>
    <phoneticPr fontId="1" type="noConversion"/>
  </si>
  <si>
    <t>비고</t>
    <phoneticPr fontId="1" type="noConversion"/>
  </si>
  <si>
    <t>유성구</t>
    <phoneticPr fontId="1" type="noConversion"/>
  </si>
  <si>
    <t>신한카드</t>
    <phoneticPr fontId="1" type="noConversion"/>
  </si>
  <si>
    <t>생필품</t>
    <phoneticPr fontId="1" type="noConversion"/>
  </si>
  <si>
    <t>유성구</t>
    <phoneticPr fontId="1" type="noConversion"/>
  </si>
  <si>
    <t>홍길동축의금</t>
    <phoneticPr fontId="1" type="noConversion"/>
  </si>
  <si>
    <t>경조사비</t>
    <phoneticPr fontId="1" type="noConversion"/>
  </si>
  <si>
    <t>기타</t>
    <phoneticPr fontId="1" type="noConversion"/>
  </si>
  <si>
    <t>외식</t>
    <phoneticPr fontId="1" type="noConversion"/>
  </si>
  <si>
    <t>국민카드</t>
    <phoneticPr fontId="1" type="noConversion"/>
  </si>
  <si>
    <t>봉사모임</t>
    <phoneticPr fontId="1" type="noConversion"/>
  </si>
  <si>
    <t>라라편의점, 라면 외</t>
    <phoneticPr fontId="1" type="noConversion"/>
  </si>
  <si>
    <t>하나마트, 휴지외 2건</t>
    <phoneticPr fontId="1" type="noConversion"/>
  </si>
  <si>
    <t>쇼핑</t>
    <phoneticPr fontId="1" type="noConversion"/>
  </si>
  <si>
    <t>카카오페이</t>
    <phoneticPr fontId="1" type="noConversion"/>
  </si>
  <si>
    <t>유성구</t>
    <phoneticPr fontId="1" type="noConversion"/>
  </si>
  <si>
    <t>계좌이체</t>
    <phoneticPr fontId="1" type="noConversion"/>
  </si>
  <si>
    <t>신도백화점, 코트</t>
    <phoneticPr fontId="1" type="noConversion"/>
  </si>
  <si>
    <t>중구</t>
    <phoneticPr fontId="1" type="noConversion"/>
  </si>
  <si>
    <t>세부내역</t>
    <phoneticPr fontId="1" type="noConversion"/>
  </si>
  <si>
    <t>지출항목</t>
    <phoneticPr fontId="1" type="noConversion"/>
  </si>
  <si>
    <t>지출시간</t>
    <phoneticPr fontId="1" type="noConversion"/>
  </si>
  <si>
    <t>하나마트, 쌀 외</t>
    <phoneticPr fontId="1" type="noConversion"/>
  </si>
  <si>
    <t>식료품</t>
    <phoneticPr fontId="1" type="noConversion"/>
  </si>
  <si>
    <t>유성구</t>
    <phoneticPr fontId="1" type="noConversion"/>
  </si>
  <si>
    <t>국민카드</t>
    <phoneticPr fontId="1" type="noConversion"/>
  </si>
  <si>
    <t>요가학원</t>
    <phoneticPr fontId="1" type="noConversion"/>
  </si>
  <si>
    <t>교육비</t>
    <phoneticPr fontId="1" type="noConversion"/>
  </si>
  <si>
    <t>기타</t>
    <phoneticPr fontId="1" type="noConversion"/>
  </si>
  <si>
    <t>신한카드</t>
    <phoneticPr fontId="1" type="noConversion"/>
  </si>
  <si>
    <t>하나마트, 세제 외 2건</t>
    <phoneticPr fontId="1" type="noConversion"/>
  </si>
  <si>
    <t>생필품</t>
    <phoneticPr fontId="1" type="noConversion"/>
  </si>
  <si>
    <t>서구</t>
    <phoneticPr fontId="1" type="noConversion"/>
  </si>
  <si>
    <t>통신비</t>
    <phoneticPr fontId="1" type="noConversion"/>
  </si>
  <si>
    <t>국민카드</t>
    <phoneticPr fontId="1" type="noConversion"/>
  </si>
  <si>
    <t>동창모임</t>
    <phoneticPr fontId="1" type="noConversion"/>
  </si>
  <si>
    <t>서구</t>
    <phoneticPr fontId="1" type="noConversion"/>
  </si>
  <si>
    <t>라라편의점, 라면 외</t>
    <phoneticPr fontId="1" type="noConversion"/>
  </si>
  <si>
    <t>식료품</t>
    <phoneticPr fontId="1" type="noConversion"/>
  </si>
  <si>
    <t>카카오페이</t>
    <phoneticPr fontId="1" type="noConversion"/>
  </si>
  <si>
    <t>신도백화점, 옷</t>
    <phoneticPr fontId="1" type="noConversion"/>
  </si>
  <si>
    <t>쇼핑</t>
    <phoneticPr fontId="1" type="noConversion"/>
  </si>
  <si>
    <t>하나마트, 휴지외 2건</t>
    <phoneticPr fontId="1" type="noConversion"/>
  </si>
  <si>
    <t>유성구</t>
    <phoneticPr fontId="1" type="noConversion"/>
  </si>
  <si>
    <t>현금</t>
    <phoneticPr fontId="1" type="noConversion"/>
  </si>
  <si>
    <t>상담, 커피</t>
    <phoneticPr fontId="1" type="noConversion"/>
  </si>
  <si>
    <t>중구</t>
    <phoneticPr fontId="1" type="noConversion"/>
  </si>
  <si>
    <t>현금</t>
    <phoneticPr fontId="1" type="noConversion"/>
  </si>
  <si>
    <t>인터넷용금</t>
    <phoneticPr fontId="1" type="noConversion"/>
  </si>
  <si>
    <t>동구</t>
    <phoneticPr fontId="1" type="noConversion"/>
  </si>
  <si>
    <t>과일(딸기, 토마토)</t>
    <phoneticPr fontId="1" type="noConversion"/>
  </si>
  <si>
    <t>계좌이체</t>
    <phoneticPr fontId="1" type="noConversion"/>
  </si>
  <si>
    <t>신도백화점, 코트</t>
    <phoneticPr fontId="1" type="noConversion"/>
  </si>
  <si>
    <t>쇼핑</t>
    <phoneticPr fontId="1" type="noConversion"/>
  </si>
  <si>
    <t>결제방법</t>
    <phoneticPr fontId="1" type="noConversion"/>
  </si>
  <si>
    <t>세부내역</t>
    <phoneticPr fontId="1" type="noConversion"/>
  </si>
  <si>
    <t>지출지역</t>
    <phoneticPr fontId="1" type="noConversion"/>
  </si>
  <si>
    <t>지출시간</t>
    <phoneticPr fontId="1" type="noConversion"/>
  </si>
  <si>
    <t>비고</t>
    <phoneticPr fontId="1" type="noConversion"/>
  </si>
  <si>
    <t>식료품</t>
    <phoneticPr fontId="1" type="noConversion"/>
  </si>
  <si>
    <t>생필품</t>
    <phoneticPr fontId="1" type="noConversion"/>
  </si>
  <si>
    <t>서구</t>
    <phoneticPr fontId="1" type="noConversion"/>
  </si>
  <si>
    <t>카카오페이</t>
    <phoneticPr fontId="1" type="noConversion"/>
  </si>
  <si>
    <t>삼성페이</t>
    <phoneticPr fontId="1" type="noConversion"/>
  </si>
  <si>
    <t>교육비</t>
    <phoneticPr fontId="1" type="noConversion"/>
  </si>
  <si>
    <t>현금</t>
    <phoneticPr fontId="1" type="noConversion"/>
  </si>
  <si>
    <t>경조사비</t>
    <phoneticPr fontId="1" type="noConversion"/>
  </si>
  <si>
    <t>시외지역</t>
    <phoneticPr fontId="1" type="noConversion"/>
  </si>
  <si>
    <t>인터넷강의</t>
    <phoneticPr fontId="1" type="noConversion"/>
  </si>
  <si>
    <t>계좌이체</t>
    <phoneticPr fontId="1" type="noConversion"/>
  </si>
  <si>
    <t>봉사모임</t>
    <phoneticPr fontId="1" type="noConversion"/>
  </si>
  <si>
    <t>신한카드</t>
    <phoneticPr fontId="1" type="noConversion"/>
  </si>
  <si>
    <t>신도백화점, 옷</t>
    <phoneticPr fontId="1" type="noConversion"/>
  </si>
  <si>
    <t>외식</t>
    <phoneticPr fontId="1" type="noConversion"/>
  </si>
  <si>
    <t>중구</t>
    <phoneticPr fontId="1" type="noConversion"/>
  </si>
  <si>
    <t>기타</t>
    <phoneticPr fontId="1" type="noConversion"/>
  </si>
  <si>
    <t>통신비</t>
    <phoneticPr fontId="1" type="noConversion"/>
  </si>
  <si>
    <t>국민카드</t>
    <phoneticPr fontId="1" type="noConversion"/>
  </si>
  <si>
    <t>과일(딸기, 토마토)</t>
    <phoneticPr fontId="1" type="noConversion"/>
  </si>
  <si>
    <t>쇼핑</t>
    <phoneticPr fontId="1" type="noConversion"/>
  </si>
  <si>
    <t>하나마트, 쌀 외</t>
    <phoneticPr fontId="1" type="noConversion"/>
  </si>
  <si>
    <t>유성구</t>
    <phoneticPr fontId="1" type="noConversion"/>
  </si>
  <si>
    <t>홍길동축의금</t>
    <phoneticPr fontId="1" type="noConversion"/>
  </si>
  <si>
    <t>동구</t>
    <phoneticPr fontId="1" type="noConversion"/>
  </si>
  <si>
    <t>라라편의점, 라면 외</t>
    <phoneticPr fontId="1" type="noConversion"/>
  </si>
  <si>
    <t>인터넷용금</t>
    <phoneticPr fontId="1" type="noConversion"/>
  </si>
  <si>
    <t>파리바게트 샌드위치 외</t>
    <phoneticPr fontId="1" type="noConversion"/>
  </si>
  <si>
    <t>회사동료, 커피</t>
    <phoneticPr fontId="1" type="noConversion"/>
  </si>
  <si>
    <t>신도백화점, 코트</t>
    <phoneticPr fontId="1" type="noConversion"/>
  </si>
  <si>
    <t>결제방법</t>
  </si>
  <si>
    <t>(다중 항목)</t>
  </si>
  <si>
    <t>합계 : 지출금액3</t>
  </si>
  <si>
    <t>평균 : 지출금액</t>
  </si>
  <si>
    <t>개수 : 지출금액2</t>
  </si>
  <si>
    <t>쇼핑</t>
  </si>
  <si>
    <t>교육비</t>
  </si>
  <si>
    <t>외식</t>
  </si>
  <si>
    <t>통신비</t>
  </si>
  <si>
    <t>식료품</t>
  </si>
  <si>
    <t>총합계</t>
  </si>
  <si>
    <t>(모두)</t>
  </si>
  <si>
    <t>경조사비</t>
  </si>
  <si>
    <t>생필품</t>
  </si>
  <si>
    <t>기타</t>
  </si>
  <si>
    <t>***</t>
  </si>
  <si>
    <t>동구</t>
  </si>
  <si>
    <t>서구</t>
  </si>
  <si>
    <t>유성구</t>
  </si>
  <si>
    <t>중구</t>
  </si>
  <si>
    <t>지출총금액</t>
  </si>
  <si>
    <t>지출비율</t>
  </si>
  <si>
    <t>사번</t>
    <phoneticPr fontId="1" type="noConversion"/>
  </si>
  <si>
    <t>퇴사일자</t>
    <phoneticPr fontId="1" type="noConversion"/>
  </si>
  <si>
    <t>직급</t>
    <phoneticPr fontId="1" type="noConversion"/>
  </si>
  <si>
    <t>주소</t>
    <phoneticPr fontId="1" type="noConversion"/>
  </si>
  <si>
    <t>인사부</t>
    <phoneticPr fontId="1" type="noConversion"/>
  </si>
  <si>
    <t>사원</t>
    <phoneticPr fontId="1" type="noConversion"/>
  </si>
  <si>
    <t>대전 유성구 노은동 100</t>
    <phoneticPr fontId="1" type="noConversion"/>
  </si>
  <si>
    <t>영업부</t>
    <phoneticPr fontId="1" type="noConversion"/>
  </si>
  <si>
    <t>임영웅</t>
    <phoneticPr fontId="1" type="noConversion"/>
  </si>
  <si>
    <t>대리</t>
    <phoneticPr fontId="1" type="noConversion"/>
  </si>
  <si>
    <t>서울 강남구 역삼동 40</t>
    <phoneticPr fontId="1" type="noConversion"/>
  </si>
  <si>
    <t>홍보부</t>
    <phoneticPr fontId="1" type="noConversion"/>
  </si>
  <si>
    <t>김태희</t>
    <phoneticPr fontId="1" type="noConversion"/>
  </si>
  <si>
    <t>자재부</t>
    <phoneticPr fontId="1" type="noConversion"/>
  </si>
  <si>
    <t>과장</t>
    <phoneticPr fontId="1" type="noConversion"/>
  </si>
  <si>
    <t>인천 남동구 간석 3동 200</t>
  </si>
  <si>
    <t>서울 강남구 역삼동  104-202</t>
  </si>
  <si>
    <t>서울 충무로 2가 303</t>
  </si>
  <si>
    <t>부장</t>
    <phoneticPr fontId="1" type="noConversion"/>
  </si>
  <si>
    <t>인천 남동구 간석 3동 203</t>
  </si>
  <si>
    <t>최성수</t>
  </si>
  <si>
    <t>대전 서구 월평동 39-200</t>
    <phoneticPr fontId="1" type="noConversion"/>
  </si>
  <si>
    <t>차장</t>
    <phoneticPr fontId="1" type="noConversion"/>
  </si>
  <si>
    <t>장윤정</t>
    <phoneticPr fontId="1" type="noConversion"/>
  </si>
  <si>
    <t>대전 유성구반석동 50-1</t>
    <phoneticPr fontId="1" type="noConversion"/>
  </si>
  <si>
    <t>이지연</t>
    <phoneticPr fontId="7" type="noConversion"/>
  </si>
  <si>
    <t>성명</t>
    <phoneticPr fontId="7" type="noConversion"/>
  </si>
  <si>
    <t>주민번호</t>
    <phoneticPr fontId="7" type="noConversion"/>
  </si>
  <si>
    <t>입사일자</t>
    <phoneticPr fontId="7" type="noConversion"/>
  </si>
  <si>
    <t>부서</t>
    <phoneticPr fontId="1" type="noConversion"/>
  </si>
  <si>
    <t>직급</t>
    <phoneticPr fontId="1" type="noConversion"/>
  </si>
  <si>
    <t>주소</t>
    <phoneticPr fontId="1" type="noConversion"/>
  </si>
  <si>
    <t>이지연</t>
    <phoneticPr fontId="7" type="noConversion"/>
  </si>
  <si>
    <t>사원</t>
    <phoneticPr fontId="1" type="noConversion"/>
  </si>
  <si>
    <t>송가인</t>
    <phoneticPr fontId="1" type="noConversion"/>
  </si>
  <si>
    <t>영업부</t>
    <phoneticPr fontId="1" type="noConversion"/>
  </si>
  <si>
    <t>대전 서구 탄방동 20-45</t>
    <phoneticPr fontId="1" type="noConversion"/>
  </si>
  <si>
    <t>기획부</t>
    <phoneticPr fontId="1" type="noConversion"/>
  </si>
  <si>
    <t>정동원</t>
    <phoneticPr fontId="7" type="noConversion"/>
  </si>
  <si>
    <t>충남 금산군 월계면 45</t>
    <phoneticPr fontId="1" type="noConversion"/>
  </si>
  <si>
    <t>과장</t>
    <phoneticPr fontId="1" type="noConversion"/>
  </si>
  <si>
    <t>소지섭</t>
    <phoneticPr fontId="7" type="noConversion"/>
  </si>
  <si>
    <t>총무부</t>
    <phoneticPr fontId="1" type="noConversion"/>
  </si>
  <si>
    <t>한진희</t>
    <phoneticPr fontId="7" type="noConversion"/>
  </si>
  <si>
    <t>김민종</t>
    <phoneticPr fontId="7" type="noConversion"/>
  </si>
  <si>
    <t>인사부</t>
    <phoneticPr fontId="1" type="noConversion"/>
  </si>
  <si>
    <t>이철진</t>
    <phoneticPr fontId="7" type="noConversion"/>
  </si>
  <si>
    <t>대전 대덕구 중리동 501-100</t>
    <phoneticPr fontId="1" type="noConversion"/>
  </si>
  <si>
    <t>홍보부</t>
    <phoneticPr fontId="1" type="noConversion"/>
  </si>
  <si>
    <t>부장</t>
    <phoneticPr fontId="1" type="noConversion"/>
  </si>
  <si>
    <t>인천 중구 신흥동 3가 45-301</t>
    <phoneticPr fontId="1" type="noConversion"/>
  </si>
  <si>
    <t>김사랑</t>
    <phoneticPr fontId="7" type="noConversion"/>
  </si>
  <si>
    <t>자재부</t>
    <phoneticPr fontId="1" type="noConversion"/>
  </si>
  <si>
    <t>충남 보령군 서천면 10-1</t>
    <phoneticPr fontId="1" type="noConversion"/>
  </si>
  <si>
    <t>사원번호</t>
    <phoneticPr fontId="1" type="noConversion"/>
  </si>
  <si>
    <t>경  력 ( 재 직 )  증 명 서</t>
    <phoneticPr fontId="1" type="noConversion"/>
  </si>
  <si>
    <t>성명</t>
    <phoneticPr fontId="1" type="noConversion"/>
  </si>
  <si>
    <t>주민등록번호</t>
    <phoneticPr fontId="1" type="noConversion"/>
  </si>
  <si>
    <t>부서</t>
    <phoneticPr fontId="1" type="noConversion"/>
  </si>
  <si>
    <t>재직</t>
    <phoneticPr fontId="1" type="noConversion"/>
  </si>
  <si>
    <t>부터</t>
    <phoneticPr fontId="1" type="noConversion"/>
  </si>
  <si>
    <t>기간</t>
    <phoneticPr fontId="1" type="noConversion"/>
  </si>
  <si>
    <t>까지</t>
    <phoneticPr fontId="1" type="noConversion"/>
  </si>
  <si>
    <t>상기인의 재직사항이 위와 같음을 증명합니다.</t>
    <phoneticPr fontId="1" type="noConversion"/>
  </si>
  <si>
    <t>용도 : 경력 확인용</t>
    <phoneticPr fontId="1" type="noConversion"/>
  </si>
  <si>
    <t>주소 :</t>
    <phoneticPr fontId="1" type="noConversion"/>
  </si>
  <si>
    <t>대전광역시 유성구 동서대로 125</t>
    <phoneticPr fontId="1" type="noConversion"/>
  </si>
  <si>
    <t>상호 :</t>
    <phoneticPr fontId="1" type="noConversion"/>
  </si>
  <si>
    <t>한밭상사</t>
    <phoneticPr fontId="1" type="noConversion"/>
  </si>
  <si>
    <t>대표 :</t>
    <phoneticPr fontId="1" type="noConversion"/>
  </si>
  <si>
    <t>홍길동                        (인)</t>
    <phoneticPr fontId="1" type="noConversion"/>
  </si>
  <si>
    <t>품명</t>
    <phoneticPr fontId="1" type="noConversion"/>
  </si>
  <si>
    <t>할인율</t>
    <phoneticPr fontId="1" type="noConversion"/>
  </si>
  <si>
    <t>매출단가</t>
    <phoneticPr fontId="1" type="noConversion"/>
  </si>
  <si>
    <t>마우스</t>
    <phoneticPr fontId="1" type="noConversion"/>
  </si>
  <si>
    <t>키보드</t>
    <phoneticPr fontId="1" type="noConversion"/>
  </si>
  <si>
    <t>외장하드</t>
    <phoneticPr fontId="1" type="noConversion"/>
  </si>
  <si>
    <t>스피커</t>
    <phoneticPr fontId="1" type="noConversion"/>
  </si>
  <si>
    <t>헤드셋</t>
    <phoneticPr fontId="1" type="noConversion"/>
  </si>
  <si>
    <t>USB</t>
    <phoneticPr fontId="1" type="noConversion"/>
  </si>
  <si>
    <t>성별</t>
    <phoneticPr fontId="1" type="noConversion"/>
  </si>
  <si>
    <t>교통비</t>
    <phoneticPr fontId="1" type="noConversion"/>
  </si>
  <si>
    <t>수량</t>
    <phoneticPr fontId="1" type="noConversion"/>
  </si>
  <si>
    <t>매출금액</t>
    <phoneticPr fontId="1" type="noConversion"/>
  </si>
  <si>
    <t>상품 코드 테이블</t>
    <phoneticPr fontId="1" type="noConversion"/>
  </si>
  <si>
    <t>프린터</t>
    <phoneticPr fontId="1" type="noConversion"/>
  </si>
  <si>
    <t>마우스</t>
    <phoneticPr fontId="1" type="noConversion"/>
  </si>
  <si>
    <t>품명</t>
    <phoneticPr fontId="1" type="noConversion"/>
  </si>
  <si>
    <t>모니터</t>
    <phoneticPr fontId="1" type="noConversion"/>
  </si>
  <si>
    <t>키보드</t>
    <phoneticPr fontId="1" type="noConversion"/>
  </si>
  <si>
    <t>스피커</t>
    <phoneticPr fontId="1" type="noConversion"/>
  </si>
  <si>
    <t>외장하드</t>
    <phoneticPr fontId="1" type="noConversion"/>
  </si>
  <si>
    <t>모니터</t>
    <phoneticPr fontId="1" type="noConversion"/>
  </si>
  <si>
    <t>웹캠</t>
    <phoneticPr fontId="1" type="noConversion"/>
  </si>
  <si>
    <t>마이크</t>
    <phoneticPr fontId="1" type="noConversion"/>
  </si>
  <si>
    <t>USB</t>
    <phoneticPr fontId="1" type="noConversion"/>
  </si>
  <si>
    <t>웹캠</t>
    <phoneticPr fontId="1" type="noConversion"/>
  </si>
  <si>
    <t>할인율 테이블</t>
    <phoneticPr fontId="1" type="noConversion"/>
  </si>
  <si>
    <t>할인율</t>
    <phoneticPr fontId="1" type="noConversion"/>
  </si>
  <si>
    <t>-</t>
    <phoneticPr fontId="1" type="noConversion"/>
  </si>
  <si>
    <t>-</t>
    <phoneticPr fontId="1" type="noConversion"/>
  </si>
  <si>
    <t>합계</t>
    <phoneticPr fontId="1" type="noConversion"/>
  </si>
  <si>
    <t>평균</t>
    <phoneticPr fontId="1" type="noConversion"/>
  </si>
  <si>
    <t>&lt;=2020-03-15</t>
    <phoneticPr fontId="1" type="noConversion"/>
  </si>
  <si>
    <t>행 레이블</t>
  </si>
  <si>
    <t>합계 : 지출금액</t>
  </si>
  <si>
    <t>현금</t>
  </si>
  <si>
    <t>계좌이체</t>
  </si>
  <si>
    <t>국민카드</t>
  </si>
  <si>
    <t>신한카드</t>
  </si>
  <si>
    <t>삼성페이</t>
  </si>
  <si>
    <t>카카오페이</t>
  </si>
  <si>
    <t>//</t>
  </si>
  <si>
    <t>--</t>
  </si>
  <si>
    <t>성별</t>
    <phoneticPr fontId="1" type="noConversion"/>
  </si>
  <si>
    <t>재직기간</t>
    <phoneticPr fontId="1" type="noConversion"/>
  </si>
  <si>
    <t>해외연수</t>
    <phoneticPr fontId="1" type="noConversion"/>
  </si>
  <si>
    <t>프린터</t>
    <phoneticPr fontId="1" type="noConversion"/>
  </si>
  <si>
    <t>경력증명서</t>
    <phoneticPr fontId="1" type="noConversion"/>
  </si>
  <si>
    <t>주소:</t>
    <phoneticPr fontId="1" type="noConversion"/>
  </si>
  <si>
    <t>상호:</t>
    <phoneticPr fontId="1" type="noConversion"/>
  </si>
  <si>
    <t>대표:</t>
    <phoneticPr fontId="1" type="noConversion"/>
  </si>
  <si>
    <t>대전광역시 삐삐삐 빠라빠라</t>
    <phoneticPr fontId="1" type="noConversion"/>
  </si>
  <si>
    <t>홍길동</t>
    <phoneticPr fontId="1" type="noConversion"/>
  </si>
  <si>
    <t>교육비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</si>
</sst>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1" formatCode="_-* #,##0_-;\-* #,##0_-;_-* &quot;-&quot;_-;_-@_-"/>
    <numFmt numFmtId="176" formatCode="hh:mm"/>
    <numFmt numFmtId="177" formatCode="hh:mm\ &quot;오&quot;&quot;전&quot;\/&quot;오&quot;&quot;후&quot;"/>
    <numFmt numFmtId="178" formatCode="\ h:mm\ [$-71]\ AM/PM"/>
    <numFmt numFmtId="179" formatCode="#,##0&quot;원&quot;"/>
    <numFmt numFmtId="180" formatCode="000000\-0000000"/>
    <numFmt numFmtId="181" formatCode="&quot;재&quot;&quot;직&quot;&quot;기&quot;&quot;간&quot;\ \:\ General\ &quot;년&quot;"/>
    <numFmt numFmtId="182" formatCode="yyyy&quot;년&quot;\ \ dd\.\ mmm"/>
    <numFmt numFmtId="183" formatCode="h&quot;시&quot;\ mm&quot;분&quot;;@"/>
    <numFmt numFmtId="184" formatCode="&quot;대&quot;&quot;전&quot;\ @"/>
    <numFmt numFmtId="185" formatCode="#,##0&quot;₩&quot;"/>
    <numFmt numFmtId="186" formatCode="mm&quot;월&quot;\ dd&quot;일&quot;"/>
  </numFmts>
  <fonts count="1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2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theme="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b/>
      <sz val="24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EB9C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4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</cellStyleXfs>
  <cellXfs count="19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20" xfId="0" applyBorder="1">
      <alignment vertical="center"/>
    </xf>
    <xf numFmtId="0" fontId="2" fillId="0" borderId="18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0" fillId="0" borderId="10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4" fillId="0" borderId="11" xfId="0" applyFont="1" applyBorder="1" applyAlignment="1">
      <alignment horizontal="center" vertical="center"/>
    </xf>
    <xf numFmtId="14" fontId="4" fillId="0" borderId="15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76" fontId="4" fillId="0" borderId="16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right" vertical="center"/>
    </xf>
    <xf numFmtId="0" fontId="4" fillId="0" borderId="17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5" xfId="0" applyFont="1" applyFill="1" applyBorder="1">
      <alignment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1" fontId="0" fillId="0" borderId="1" xfId="1" applyFont="1" applyBorder="1" applyAlignment="1">
      <alignment horizontal="right" vertical="center"/>
    </xf>
    <xf numFmtId="41" fontId="4" fillId="0" borderId="1" xfId="1" applyFont="1" applyBorder="1" applyAlignment="1">
      <alignment horizontal="right" vertical="center"/>
    </xf>
    <xf numFmtId="41" fontId="4" fillId="0" borderId="16" xfId="1" applyFont="1" applyBorder="1" applyAlignment="1">
      <alignment horizontal="right" vertical="center"/>
    </xf>
    <xf numFmtId="176" fontId="0" fillId="0" borderId="1" xfId="0" applyNumberFormat="1" applyFont="1" applyBorder="1" applyAlignment="1">
      <alignment horizontal="center" vertical="center"/>
    </xf>
    <xf numFmtId="41" fontId="0" fillId="0" borderId="1" xfId="1" applyNumberFormat="1" applyFont="1" applyBorder="1" applyAlignment="1">
      <alignment horizontal="right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176" fontId="0" fillId="0" borderId="17" xfId="0" applyNumberFormat="1" applyFont="1" applyBorder="1" applyAlignment="1">
      <alignment horizontal="center" vertical="center"/>
    </xf>
    <xf numFmtId="41" fontId="0" fillId="0" borderId="17" xfId="1" applyNumberFormat="1" applyFont="1" applyBorder="1" applyAlignment="1">
      <alignment horizontal="right" vertical="center"/>
    </xf>
    <xf numFmtId="176" fontId="4" fillId="0" borderId="17" xfId="0" applyNumberFormat="1" applyFont="1" applyBorder="1" applyAlignment="1">
      <alignment horizontal="center" vertical="center"/>
    </xf>
    <xf numFmtId="41" fontId="4" fillId="0" borderId="17" xfId="1" applyNumberFormat="1" applyFont="1" applyBorder="1" applyAlignment="1">
      <alignment horizontal="right" vertical="center"/>
    </xf>
    <xf numFmtId="14" fontId="4" fillId="0" borderId="19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17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3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10" fillId="4" borderId="11" xfId="0" applyFont="1" applyFill="1" applyBorder="1" applyAlignment="1">
      <alignment horizontal="center" vertical="center"/>
    </xf>
    <xf numFmtId="0" fontId="0" fillId="0" borderId="27" xfId="0" applyBorder="1">
      <alignment vertical="center"/>
    </xf>
    <xf numFmtId="0" fontId="0" fillId="0" borderId="0" xfId="0" applyAlignment="1">
      <alignment horizontal="left" vertical="center" indent="1"/>
    </xf>
    <xf numFmtId="14" fontId="0" fillId="0" borderId="0" xfId="0" applyNumberFormat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8" xfId="0" applyBorder="1">
      <alignment vertical="center"/>
    </xf>
    <xf numFmtId="0" fontId="0" fillId="0" borderId="0" xfId="0" applyBorder="1" applyAlignment="1">
      <alignment horizontal="left" vertical="center" indent="1"/>
    </xf>
    <xf numFmtId="0" fontId="0" fillId="0" borderId="29" xfId="0" applyBorder="1">
      <alignment vertical="center"/>
    </xf>
    <xf numFmtId="0" fontId="0" fillId="5" borderId="1" xfId="0" applyFill="1" applyBorder="1" applyAlignment="1">
      <alignment horizontal="distributed" vertical="center" justifyLastLine="1"/>
    </xf>
    <xf numFmtId="0" fontId="0" fillId="0" borderId="1" xfId="0" applyBorder="1" applyAlignment="1">
      <alignment horizontal="left" vertical="center" indent="1"/>
    </xf>
    <xf numFmtId="0" fontId="0" fillId="5" borderId="1" xfId="0" applyFill="1" applyBorder="1" applyAlignment="1">
      <alignment horizontal="distributed" vertical="center" wrapText="1" justifyLastLine="1"/>
    </xf>
    <xf numFmtId="180" fontId="0" fillId="0" borderId="1" xfId="0" applyNumberFormat="1" applyBorder="1" applyAlignment="1">
      <alignment horizontal="left" vertical="center" indent="1"/>
    </xf>
    <xf numFmtId="0" fontId="0" fillId="5" borderId="16" xfId="0" applyFill="1" applyBorder="1" applyAlignment="1">
      <alignment horizontal="distributed" vertical="center" justifyLastLine="1"/>
    </xf>
    <xf numFmtId="0" fontId="0" fillId="0" borderId="12" xfId="0" applyBorder="1" applyAlignment="1">
      <alignment horizontal="center" vertical="center"/>
    </xf>
    <xf numFmtId="0" fontId="0" fillId="5" borderId="13" xfId="0" applyFill="1" applyBorder="1" applyAlignment="1">
      <alignment horizontal="distributed" vertical="center" justifyLastLine="1"/>
    </xf>
    <xf numFmtId="0" fontId="0" fillId="0" borderId="1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31" fontId="0" fillId="0" borderId="28" xfId="0" applyNumberFormat="1" applyBorder="1" applyAlignment="1">
      <alignment vertical="center"/>
    </xf>
    <xf numFmtId="31" fontId="0" fillId="0" borderId="29" xfId="0" applyNumberFormat="1" applyBorder="1" applyAlignment="1">
      <alignment vertical="center"/>
    </xf>
    <xf numFmtId="0" fontId="0" fillId="0" borderId="0" xfId="0" applyBorder="1" applyAlignment="1">
      <alignment horizontal="right" vertical="center"/>
    </xf>
    <xf numFmtId="9" fontId="2" fillId="2" borderId="1" xfId="2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9" fontId="0" fillId="0" borderId="1" xfId="2" applyFont="1" applyBorder="1" applyAlignment="1">
      <alignment horizontal="center" vertical="center"/>
    </xf>
    <xf numFmtId="41" fontId="0" fillId="0" borderId="1" xfId="1" applyFont="1" applyBorder="1" applyAlignment="1">
      <alignment horizontal="left" vertical="center"/>
    </xf>
    <xf numFmtId="41" fontId="4" fillId="0" borderId="1" xfId="1" applyFon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1" fontId="0" fillId="0" borderId="1" xfId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180" fontId="4" fillId="0" borderId="1" xfId="0" applyNumberFormat="1" applyFont="1" applyFill="1" applyBorder="1" applyAlignment="1">
      <alignment horizontal="center"/>
    </xf>
    <xf numFmtId="14" fontId="4" fillId="0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15" fillId="7" borderId="35" xfId="0" applyFont="1" applyFill="1" applyBorder="1" applyAlignment="1">
      <alignment horizontal="center" vertical="center"/>
    </xf>
    <xf numFmtId="0" fontId="15" fillId="7" borderId="37" xfId="0" applyFont="1" applyFill="1" applyBorder="1" applyAlignment="1">
      <alignment horizontal="center" vertical="center"/>
    </xf>
    <xf numFmtId="0" fontId="15" fillId="7" borderId="38" xfId="0" applyFont="1" applyFill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82" fontId="0" fillId="0" borderId="35" xfId="0" applyNumberFormat="1" applyFont="1" applyBorder="1" applyAlignment="1">
      <alignment horizontal="right" vertical="center"/>
    </xf>
    <xf numFmtId="182" fontId="0" fillId="0" borderId="34" xfId="0" applyNumberFormat="1" applyFont="1" applyBorder="1" applyAlignment="1">
      <alignment horizontal="right" vertical="center"/>
    </xf>
    <xf numFmtId="183" fontId="0" fillId="0" borderId="37" xfId="0" applyNumberFormat="1" applyFont="1" applyBorder="1" applyAlignment="1">
      <alignment horizontal="right" vertical="center"/>
    </xf>
    <xf numFmtId="183" fontId="0" fillId="0" borderId="36" xfId="0" applyNumberFormat="1" applyFont="1" applyBorder="1" applyAlignment="1">
      <alignment horizontal="right" vertical="center"/>
    </xf>
    <xf numFmtId="184" fontId="0" fillId="0" borderId="37" xfId="0" applyNumberFormat="1" applyFont="1" applyBorder="1" applyAlignment="1">
      <alignment horizontal="center" vertical="center"/>
    </xf>
    <xf numFmtId="184" fontId="0" fillId="0" borderId="36" xfId="0" applyNumberFormat="1" applyFont="1" applyBorder="1" applyAlignment="1">
      <alignment horizontal="center" vertical="center"/>
    </xf>
    <xf numFmtId="185" fontId="0" fillId="0" borderId="37" xfId="0" applyNumberFormat="1" applyFont="1" applyBorder="1" applyAlignment="1">
      <alignment horizontal="right" vertical="center"/>
    </xf>
    <xf numFmtId="185" fontId="0" fillId="0" borderId="36" xfId="0" applyNumberFormat="1" applyFont="1" applyBorder="1" applyAlignment="1">
      <alignment horizontal="right" vertical="center"/>
    </xf>
    <xf numFmtId="18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6" borderId="0" xfId="0" applyFill="1">
      <alignment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41" fontId="0" fillId="0" borderId="1" xfId="1" applyFont="1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14" fontId="0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176" fontId="0" fillId="0" borderId="16" xfId="0" applyNumberFormat="1" applyFont="1" applyBorder="1" applyAlignment="1">
      <alignment horizontal="center" vertical="center"/>
    </xf>
    <xf numFmtId="41" fontId="0" fillId="0" borderId="16" xfId="1" applyNumberFormat="1" applyFont="1" applyBorder="1" applyAlignment="1">
      <alignment horizontal="right" vertical="center"/>
    </xf>
    <xf numFmtId="0" fontId="0" fillId="0" borderId="26" xfId="0" applyBorder="1">
      <alignment vertical="center"/>
    </xf>
    <xf numFmtId="0" fontId="0" fillId="0" borderId="39" xfId="0" applyBorder="1">
      <alignment vertical="center"/>
    </xf>
    <xf numFmtId="41" fontId="0" fillId="0" borderId="0" xfId="0" applyNumberFormat="1">
      <alignment vertical="center"/>
    </xf>
    <xf numFmtId="41" fontId="4" fillId="0" borderId="1" xfId="1" applyNumberFormat="1" applyFont="1" applyBorder="1" applyAlignment="1">
      <alignment horizontal="right" vertical="center"/>
    </xf>
    <xf numFmtId="14" fontId="4" fillId="0" borderId="10" xfId="0" applyNumberFormat="1" applyFont="1" applyBorder="1" applyAlignment="1">
      <alignment horizontal="center" vertical="center"/>
    </xf>
    <xf numFmtId="41" fontId="4" fillId="0" borderId="16" xfId="1" applyNumberFormat="1" applyFont="1" applyBorder="1" applyAlignment="1">
      <alignment horizontal="right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41" fontId="0" fillId="0" borderId="0" xfId="0" applyNumberFormat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 wrapText="1"/>
    </xf>
    <xf numFmtId="41" fontId="0" fillId="0" borderId="43" xfId="0" pivotButton="1" applyNumberFormat="1" applyBorder="1" applyAlignment="1">
      <alignment horizontal="center" vertical="center"/>
    </xf>
    <xf numFmtId="41" fontId="0" fillId="0" borderId="43" xfId="0" applyNumberFormat="1" applyBorder="1" applyAlignment="1">
      <alignment horizontal="center" vertical="center"/>
    </xf>
    <xf numFmtId="41" fontId="0" fillId="0" borderId="43" xfId="0" applyNumberFormat="1" applyBorder="1" applyAlignment="1">
      <alignment horizontal="center" vertical="center" wrapText="1"/>
    </xf>
    <xf numFmtId="41" fontId="0" fillId="0" borderId="0" xfId="0" pivotButton="1" applyNumberFormat="1">
      <alignment vertical="center"/>
    </xf>
    <xf numFmtId="41" fontId="0" fillId="0" borderId="0" xfId="0" applyNumberFormat="1" applyAlignment="1">
      <alignment horizontal="left" vertical="center"/>
    </xf>
    <xf numFmtId="186" fontId="0" fillId="0" borderId="0" xfId="0" applyNumberFormat="1">
      <alignment vertical="center"/>
    </xf>
    <xf numFmtId="0" fontId="14" fillId="2" borderId="40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1" fontId="0" fillId="0" borderId="11" xfId="1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9" fontId="0" fillId="0" borderId="16" xfId="2" applyFont="1" applyBorder="1" applyAlignment="1">
      <alignment horizontal="center" vertical="center"/>
    </xf>
    <xf numFmtId="41" fontId="0" fillId="0" borderId="16" xfId="1" applyFont="1" applyBorder="1" applyAlignment="1">
      <alignment horizontal="left" vertical="center"/>
    </xf>
    <xf numFmtId="41" fontId="0" fillId="0" borderId="17" xfId="1" applyFont="1" applyBorder="1" applyAlignment="1">
      <alignment horizontal="left" vertical="center"/>
    </xf>
    <xf numFmtId="0" fontId="0" fillId="0" borderId="15" xfId="0" applyFill="1" applyBorder="1" applyAlignment="1">
      <alignment horizontal="center" vertical="center"/>
    </xf>
    <xf numFmtId="9" fontId="4" fillId="0" borderId="16" xfId="2" applyFont="1" applyBorder="1" applyAlignment="1">
      <alignment horizontal="center" vertical="center"/>
    </xf>
    <xf numFmtId="41" fontId="4" fillId="0" borderId="16" xfId="1" applyFont="1" applyBorder="1" applyAlignment="1">
      <alignment horizontal="left" vertical="center"/>
    </xf>
    <xf numFmtId="41" fontId="4" fillId="0" borderId="17" xfId="1" applyFont="1" applyBorder="1" applyAlignment="1">
      <alignment horizontal="left" vertical="center"/>
    </xf>
    <xf numFmtId="0" fontId="0" fillId="0" borderId="1" xfId="0" applyBorder="1" applyAlignment="1">
      <alignment horizontal="distributed" vertical="center" indent="1"/>
    </xf>
    <xf numFmtId="0" fontId="16" fillId="8" borderId="1" xfId="3" applyBorder="1" applyAlignment="1">
      <alignment horizontal="distributed" vertical="center" indent="1"/>
    </xf>
    <xf numFmtId="0" fontId="0" fillId="0" borderId="25" xfId="0" applyBorder="1">
      <alignment vertical="center"/>
    </xf>
    <xf numFmtId="0" fontId="0" fillId="0" borderId="23" xfId="0" applyBorder="1">
      <alignment vertical="center"/>
    </xf>
    <xf numFmtId="0" fontId="0" fillId="0" borderId="30" xfId="0" applyBorder="1">
      <alignment vertical="center"/>
    </xf>
    <xf numFmtId="0" fontId="0" fillId="0" borderId="24" xfId="0" applyBorder="1">
      <alignment vertical="center"/>
    </xf>
    <xf numFmtId="0" fontId="0" fillId="0" borderId="26" xfId="0" applyBorder="1" applyAlignment="1">
      <alignment vertical="center"/>
    </xf>
    <xf numFmtId="0" fontId="0" fillId="0" borderId="14" xfId="0" applyBorder="1" applyAlignment="1">
      <alignment vertical="center"/>
    </xf>
    <xf numFmtId="14" fontId="0" fillId="0" borderId="1" xfId="0" applyNumberFormat="1" applyBorder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horizontal="left" vertical="center" indent="1"/>
    </xf>
    <xf numFmtId="0" fontId="0" fillId="0" borderId="2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181" fontId="0" fillId="0" borderId="16" xfId="0" applyNumberFormat="1" applyBorder="1" applyAlignment="1">
      <alignment horizontal="center" vertical="center"/>
    </xf>
    <xf numFmtId="181" fontId="0" fillId="0" borderId="13" xfId="0" applyNumberFormat="1" applyBorder="1" applyAlignment="1">
      <alignment horizontal="center" vertical="center"/>
    </xf>
    <xf numFmtId="0" fontId="0" fillId="0" borderId="11" xfId="0" applyBorder="1" applyAlignment="1">
      <alignment horizontal="left" vertical="center" indent="1"/>
    </xf>
    <xf numFmtId="0" fontId="0" fillId="0" borderId="20" xfId="0" applyBorder="1" applyAlignment="1">
      <alignment horizontal="left" vertical="center" indent="1"/>
    </xf>
    <xf numFmtId="0" fontId="0" fillId="0" borderId="10" xfId="0" applyBorder="1" applyAlignment="1">
      <alignment horizontal="left" vertical="center" indent="1"/>
    </xf>
    <xf numFmtId="0" fontId="12" fillId="0" borderId="19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1" fontId="13" fillId="0" borderId="0" xfId="0" applyNumberFormat="1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0" fillId="0" borderId="1" xfId="0" applyBorder="1" applyAlignment="1">
      <alignment horizontal="distributed" vertical="center" indent="1"/>
    </xf>
    <xf numFmtId="0" fontId="0" fillId="0" borderId="26" xfId="0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14" fontId="0" fillId="0" borderId="26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4">
    <cellStyle name="백분율" xfId="2" builtinId="5"/>
    <cellStyle name="보통" xfId="3" builtinId="28"/>
    <cellStyle name="쉼표 [0]" xfId="1" builtinId="6"/>
    <cellStyle name="표준" xfId="0" builtinId="0"/>
  </cellStyles>
  <dxfs count="189"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  <numFmt numFmtId="176" formatCode="h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  <numFmt numFmtId="19" formatCode="yyyy/mm/dd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3" formatCode="_-* #,##0_-;\-* #,##0_-;_-* &quot;-&quot;_-;_-@_-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h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  <numFmt numFmtId="176" formatCode="h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  <numFmt numFmtId="19" formatCode="yyyy/mm/dd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3" formatCode="_-* #,##0_-;\-* #,##0_-;_-* &quot;-&quot;_-;_-@_-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3" formatCode="_-* #,##0_-;\-* #,##0_-;_-* &quot;-&quot;_-;_-@_-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h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26" Type="http://schemas.microsoft.com/office/2011/relationships/timelineCache" Target="timelineCaches/timelineCache2.xml"/><Relationship Id="rId3" Type="http://schemas.openxmlformats.org/officeDocument/2006/relationships/worksheet" Target="worksheets/sheet3.xml"/><Relationship Id="rId21" Type="http://schemas.microsoft.com/office/2007/relationships/slicerCache" Target="slicerCaches/slicerCache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microsoft.com/office/2011/relationships/timelineCache" Target="timelineCaches/timelineCache1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microsoft.com/office/2007/relationships/slicerCache" Target="slicerCaches/slicerCache2.xml"/><Relationship Id="rId29" Type="http://schemas.microsoft.com/office/2007/relationships/slicerCache" Target="slicerCaches/slicerCache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6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5.xml"/><Relationship Id="rId28" Type="http://schemas.microsoft.com/office/2007/relationships/slicerCache" Target="slicerCaches/slicerCache8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1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4.xml"/><Relationship Id="rId27" Type="http://schemas.microsoft.com/office/2007/relationships/slicerCache" Target="slicerCaches/slicerCache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[엑셀_실습자료_사용.xlsx]피벗차트연습!피벗 테이블3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프로젝트" panose="02020600000000000000" pitchFamily="18" charset="-127"/>
                <a:ea typeface="a프로젝트" panose="02020600000000000000" pitchFamily="18" charset="-127"/>
                <a:cs typeface="+mn-cs"/>
              </a:defRPr>
            </a:pPr>
            <a:r>
              <a:rPr lang="ko-KR">
                <a:latin typeface="a프로젝트" panose="02020600000000000000" pitchFamily="18" charset="-127"/>
                <a:ea typeface="a프로젝트" panose="02020600000000000000" pitchFamily="18" charset="-127"/>
              </a:rPr>
              <a:t>항목별 지출합계</a:t>
            </a:r>
          </a:p>
        </c:rich>
      </c:tx>
      <c:layout>
        <c:manualLayout>
          <c:xMode val="edge"/>
          <c:yMode val="edge"/>
          <c:x val="0.77835057444696232"/>
          <c:y val="5.0328853957261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프로젝트" panose="02020600000000000000" pitchFamily="18" charset="-127"/>
              <a:ea typeface="a프로젝트" panose="02020600000000000000" pitchFamily="18" charset="-127"/>
              <a:cs typeface="+mn-cs"/>
            </a:defRPr>
          </a:pPr>
          <a:endParaRPr lang="ko-KR"/>
        </a:p>
      </c:txPr>
    </c:title>
    <c:autoTitleDeleted val="0"/>
    <c:pivotFmts>
      <c:pivotFmt>
        <c:idx val="0"/>
      </c:pivotFmt>
      <c:pivotFmt>
        <c:idx val="1"/>
        <c:spPr>
          <a:noFill/>
          <a:ln w="76200">
            <a:solidFill>
              <a:schemeClr val="bg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피벗차트연습!$B$3</c:f>
              <c:strCache>
                <c:ptCount val="1"/>
                <c:pt idx="0">
                  <c:v>요약</c:v>
                </c:pt>
              </c:strCache>
            </c:strRef>
          </c:tx>
          <c:spPr>
            <a:noFill/>
            <a:ln w="76200">
              <a:solidFill>
                <a:schemeClr val="bg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피벗차트연습!$A$4:$A$10</c:f>
              <c:strCache>
                <c:ptCount val="7"/>
                <c:pt idx="0">
                  <c:v>쇼핑</c:v>
                </c:pt>
                <c:pt idx="1">
                  <c:v>교육비</c:v>
                </c:pt>
                <c:pt idx="2">
                  <c:v>생필품</c:v>
                </c:pt>
                <c:pt idx="3">
                  <c:v>통신비</c:v>
                </c:pt>
                <c:pt idx="4">
                  <c:v>경조사비</c:v>
                </c:pt>
                <c:pt idx="5">
                  <c:v>식료품</c:v>
                </c:pt>
                <c:pt idx="6">
                  <c:v>외식</c:v>
                </c:pt>
              </c:strCache>
            </c:strRef>
          </c:cat>
          <c:val>
            <c:numRef>
              <c:f>피벗차트연습!$B$4:$B$10</c:f>
              <c:numCache>
                <c:formatCode>General</c:formatCode>
                <c:ptCount val="7"/>
                <c:pt idx="0">
                  <c:v>2100000</c:v>
                </c:pt>
                <c:pt idx="1">
                  <c:v>532000</c:v>
                </c:pt>
                <c:pt idx="2">
                  <c:v>418000</c:v>
                </c:pt>
                <c:pt idx="3">
                  <c:v>210000</c:v>
                </c:pt>
                <c:pt idx="4">
                  <c:v>200000</c:v>
                </c:pt>
                <c:pt idx="5">
                  <c:v>175000</c:v>
                </c:pt>
                <c:pt idx="6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E9E-454F-B2B5-B348A7613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1"/>
        <c:axId val="2033830016"/>
        <c:axId val="2033834592"/>
      </c:barChart>
      <c:catAx>
        <c:axId val="203383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3834592"/>
        <c:crosses val="autoZero"/>
        <c:auto val="1"/>
        <c:lblAlgn val="ctr"/>
        <c:lblOffset val="100"/>
        <c:noMultiLvlLbl val="0"/>
      </c:catAx>
      <c:valAx>
        <c:axId val="2033834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383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1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8051276735683076E-2"/>
          <c:y val="9.8249219663202783E-2"/>
          <c:w val="0.93888888888888888"/>
          <c:h val="0.89814814814814814"/>
        </c:manualLayout>
      </c:layout>
      <c:pie3DChart>
        <c:varyColors val="1"/>
        <c:ser>
          <c:idx val="0"/>
          <c:order val="0"/>
          <c:tx>
            <c:v>지출총금액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3DE-476D-8754-4DBD88F7741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3DE-476D-8754-4DBD88F7741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3DE-476D-8754-4DBD88F7741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3DE-476D-8754-4DBD88F7741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3DE-476D-8754-4DBD88F774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서구</c:v>
              </c:pt>
              <c:pt idx="1">
                <c:v>유성구</c:v>
              </c:pt>
              <c:pt idx="2">
                <c:v>중구</c:v>
              </c:pt>
              <c:pt idx="3">
                <c:v>기타</c:v>
              </c:pt>
              <c:pt idx="4">
                <c:v>동구</c:v>
              </c:pt>
            </c:strLit>
          </c:cat>
          <c:val>
            <c:numLit>
              <c:formatCode>General</c:formatCode>
              <c:ptCount val="5"/>
              <c:pt idx="0">
                <c:v>1260000</c:v>
              </c:pt>
              <c:pt idx="1">
                <c:v>190000</c:v>
              </c:pt>
              <c:pt idx="2">
                <c:v>137000</c:v>
              </c:pt>
              <c:pt idx="3">
                <c:v>130000</c:v>
              </c:pt>
              <c:pt idx="4">
                <c:v>50000</c:v>
              </c:pt>
            </c:numLit>
          </c:val>
          <c:extLst>
            <c:ext xmlns:c16="http://schemas.microsoft.com/office/drawing/2014/chart" uri="{C3380CC4-5D6E-409C-BE32-E72D297353CC}">
              <c16:uniqueId val="{0000000A-83DE-476D-8754-4DBD88F7741E}"/>
            </c:ext>
          </c:extLst>
        </c:ser>
        <c:ser>
          <c:idx val="1"/>
          <c:order val="1"/>
          <c:tx>
            <c:v>지출비율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C-83DE-476D-8754-4DBD88F7741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E-83DE-476D-8754-4DBD88F7741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0-83DE-476D-8754-4DBD88F7741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2-83DE-476D-8754-4DBD88F7741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4-83DE-476D-8754-4DBD88F7741E}"/>
              </c:ext>
            </c:extLst>
          </c:dPt>
          <c:cat>
            <c:strLit>
              <c:ptCount val="5"/>
              <c:pt idx="0">
                <c:v>서구</c:v>
              </c:pt>
              <c:pt idx="1">
                <c:v>유성구</c:v>
              </c:pt>
              <c:pt idx="2">
                <c:v>중구</c:v>
              </c:pt>
              <c:pt idx="3">
                <c:v>기타</c:v>
              </c:pt>
              <c:pt idx="4">
                <c:v>동구</c:v>
              </c:pt>
            </c:strLit>
          </c:cat>
          <c:val>
            <c:numLit>
              <c:formatCode>General</c:formatCode>
              <c:ptCount val="5"/>
              <c:pt idx="0">
                <c:v>0.71307300509337856</c:v>
              </c:pt>
              <c:pt idx="1">
                <c:v>0.10752688172043011</c:v>
              </c:pt>
              <c:pt idx="2">
                <c:v>7.7532541029994337E-2</c:v>
              </c:pt>
              <c:pt idx="3">
                <c:v>7.3571024335031127E-2</c:v>
              </c:pt>
              <c:pt idx="4">
                <c:v>2.8296547821165818E-2</c:v>
              </c:pt>
            </c:numLit>
          </c:val>
          <c:extLst>
            <c:ext xmlns:c16="http://schemas.microsoft.com/office/drawing/2014/chart" uri="{C3380CC4-5D6E-409C-BE32-E72D297353CC}">
              <c16:uniqueId val="{00000015-83DE-476D-8754-4DBD88F77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[엑셀_실습자료_사용.xlsx]피벗차트연습!피벗 테이블3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항목별 지출 합계</a:t>
            </a:r>
            <a:endParaRPr lang="en-US"/>
          </a:p>
        </c:rich>
      </c:tx>
      <c:layout>
        <c:manualLayout>
          <c:xMode val="edge"/>
          <c:yMode val="edge"/>
          <c:x val="0.83074977052869781"/>
          <c:y val="3.77872191022545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3">
                  <a:lumMod val="110000"/>
                  <a:satMod val="105000"/>
                  <a:tint val="67000"/>
                </a:schemeClr>
              </a:gs>
              <a:gs pos="50000">
                <a:schemeClr val="accent3">
                  <a:lumMod val="105000"/>
                  <a:satMod val="103000"/>
                  <a:tint val="73000"/>
                </a:schemeClr>
              </a:gs>
              <a:gs pos="100000">
                <a:schemeClr val="accent3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3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3">
                  <a:lumMod val="110000"/>
                  <a:satMod val="105000"/>
                  <a:tint val="67000"/>
                </a:schemeClr>
              </a:gs>
              <a:gs pos="50000">
                <a:schemeClr val="accent3">
                  <a:lumMod val="105000"/>
                  <a:satMod val="103000"/>
                  <a:tint val="73000"/>
                </a:schemeClr>
              </a:gs>
              <a:gs pos="100000">
                <a:schemeClr val="accent3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noFill/>
            <a:round/>
          </a:ln>
          <a:effectLst/>
          <a:sp3d/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3">
                  <a:lumMod val="110000"/>
                  <a:satMod val="105000"/>
                  <a:tint val="67000"/>
                </a:schemeClr>
              </a:gs>
              <a:gs pos="50000">
                <a:schemeClr val="accent3">
                  <a:lumMod val="105000"/>
                  <a:satMod val="103000"/>
                  <a:tint val="73000"/>
                </a:schemeClr>
              </a:gs>
              <a:gs pos="100000">
                <a:schemeClr val="accent3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3">
                  <a:tint val="48000"/>
                  <a:lumMod val="110000"/>
                  <a:satMod val="105000"/>
                  <a:tint val="67000"/>
                </a:schemeClr>
              </a:gs>
              <a:gs pos="50000">
                <a:schemeClr val="accent3">
                  <a:tint val="48000"/>
                  <a:lumMod val="105000"/>
                  <a:satMod val="103000"/>
                  <a:tint val="73000"/>
                </a:schemeClr>
              </a:gs>
              <a:gs pos="100000">
                <a:schemeClr val="accent3">
                  <a:tint val="48000"/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5"/>
        <c:spPr>
          <a:gradFill rotWithShape="1">
            <a:gsLst>
              <a:gs pos="0">
                <a:schemeClr val="accent3">
                  <a:tint val="65000"/>
                  <a:lumMod val="110000"/>
                  <a:satMod val="105000"/>
                  <a:tint val="67000"/>
                </a:schemeClr>
              </a:gs>
              <a:gs pos="50000">
                <a:schemeClr val="accent3">
                  <a:tint val="65000"/>
                  <a:lumMod val="105000"/>
                  <a:satMod val="103000"/>
                  <a:tint val="73000"/>
                </a:schemeClr>
              </a:gs>
              <a:gs pos="100000">
                <a:schemeClr val="accent3">
                  <a:tint val="65000"/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6"/>
        <c:spPr>
          <a:gradFill rotWithShape="1">
            <a:gsLst>
              <a:gs pos="0">
                <a:schemeClr val="accent3">
                  <a:tint val="83000"/>
                  <a:lumMod val="110000"/>
                  <a:satMod val="105000"/>
                  <a:tint val="67000"/>
                </a:schemeClr>
              </a:gs>
              <a:gs pos="50000">
                <a:schemeClr val="accent3">
                  <a:tint val="83000"/>
                  <a:lumMod val="105000"/>
                  <a:satMod val="103000"/>
                  <a:tint val="73000"/>
                </a:schemeClr>
              </a:gs>
              <a:gs pos="100000">
                <a:schemeClr val="accent3">
                  <a:tint val="83000"/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7"/>
        <c:spPr>
          <a:gradFill rotWithShape="1">
            <a:gsLst>
              <a:gs pos="0">
                <a:schemeClr val="accent3">
                  <a:lumMod val="110000"/>
                  <a:satMod val="105000"/>
                  <a:tint val="67000"/>
                </a:schemeClr>
              </a:gs>
              <a:gs pos="50000">
                <a:schemeClr val="accent3">
                  <a:lumMod val="105000"/>
                  <a:satMod val="103000"/>
                  <a:tint val="73000"/>
                </a:schemeClr>
              </a:gs>
              <a:gs pos="100000">
                <a:schemeClr val="accent3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8"/>
        <c:spPr>
          <a:gradFill rotWithShape="1">
            <a:gsLst>
              <a:gs pos="0">
                <a:schemeClr val="accent3">
                  <a:shade val="82000"/>
                  <a:lumMod val="110000"/>
                  <a:satMod val="105000"/>
                  <a:tint val="67000"/>
                </a:schemeClr>
              </a:gs>
              <a:gs pos="50000">
                <a:schemeClr val="accent3">
                  <a:shade val="82000"/>
                  <a:lumMod val="105000"/>
                  <a:satMod val="103000"/>
                  <a:tint val="73000"/>
                </a:schemeClr>
              </a:gs>
              <a:gs pos="100000">
                <a:schemeClr val="accent3">
                  <a:shade val="82000"/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9"/>
        <c:spPr>
          <a:gradFill rotWithShape="1">
            <a:gsLst>
              <a:gs pos="0">
                <a:schemeClr val="accent3">
                  <a:shade val="65000"/>
                  <a:lumMod val="110000"/>
                  <a:satMod val="105000"/>
                  <a:tint val="67000"/>
                </a:schemeClr>
              </a:gs>
              <a:gs pos="50000">
                <a:schemeClr val="accent3">
                  <a:shade val="65000"/>
                  <a:lumMod val="105000"/>
                  <a:satMod val="103000"/>
                  <a:tint val="73000"/>
                </a:schemeClr>
              </a:gs>
              <a:gs pos="100000">
                <a:schemeClr val="accent3">
                  <a:shade val="65000"/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10"/>
        <c:spPr>
          <a:gradFill rotWithShape="1">
            <a:gsLst>
              <a:gs pos="0">
                <a:schemeClr val="accent3">
                  <a:shade val="47000"/>
                  <a:lumMod val="110000"/>
                  <a:satMod val="105000"/>
                  <a:tint val="67000"/>
                </a:schemeClr>
              </a:gs>
              <a:gs pos="50000">
                <a:schemeClr val="accent3">
                  <a:shade val="47000"/>
                  <a:lumMod val="105000"/>
                  <a:satMod val="103000"/>
                  <a:tint val="73000"/>
                </a:schemeClr>
              </a:gs>
              <a:gs pos="100000">
                <a:schemeClr val="accent3">
                  <a:shade val="47000"/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피벗차트연습!$B$3</c:f>
              <c:strCache>
                <c:ptCount val="1"/>
                <c:pt idx="0">
                  <c:v>요약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3">
                      <a:tint val="48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tint val="48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tint val="48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780A-4E91-A5AD-F832DB5F4E4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tint val="65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tint val="65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tint val="65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780A-4E91-A5AD-F832DB5F4E4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83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tint val="83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tint val="83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780A-4E91-A5AD-F832DB5F4E4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780A-4E91-A5AD-F832DB5F4E4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shade val="82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shade val="82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shade val="82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780A-4E91-A5AD-F832DB5F4E4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3">
                      <a:shade val="65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shade val="65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shade val="65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780A-4E91-A5AD-F832DB5F4E4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3">
                      <a:shade val="47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shade val="47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shade val="47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780A-4E91-A5AD-F832DB5F4E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피벗차트연습!$A$4:$A$10</c:f>
              <c:strCache>
                <c:ptCount val="7"/>
                <c:pt idx="0">
                  <c:v>쇼핑</c:v>
                </c:pt>
                <c:pt idx="1">
                  <c:v>교육비</c:v>
                </c:pt>
                <c:pt idx="2">
                  <c:v>생필품</c:v>
                </c:pt>
                <c:pt idx="3">
                  <c:v>통신비</c:v>
                </c:pt>
                <c:pt idx="4">
                  <c:v>경조사비</c:v>
                </c:pt>
                <c:pt idx="5">
                  <c:v>식료품</c:v>
                </c:pt>
                <c:pt idx="6">
                  <c:v>외식</c:v>
                </c:pt>
              </c:strCache>
            </c:strRef>
          </c:cat>
          <c:val>
            <c:numRef>
              <c:f>피벗차트연습!$B$4:$B$10</c:f>
              <c:numCache>
                <c:formatCode>General</c:formatCode>
                <c:ptCount val="7"/>
                <c:pt idx="0">
                  <c:v>2100000</c:v>
                </c:pt>
                <c:pt idx="1">
                  <c:v>532000</c:v>
                </c:pt>
                <c:pt idx="2">
                  <c:v>418000</c:v>
                </c:pt>
                <c:pt idx="3">
                  <c:v>210000</c:v>
                </c:pt>
                <c:pt idx="4">
                  <c:v>200000</c:v>
                </c:pt>
                <c:pt idx="5">
                  <c:v>175000</c:v>
                </c:pt>
                <c:pt idx="6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53-43DB-B511-D326641F91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[엑셀_실습자료_사용.xlsx]피벗차트연습!피벗 테이블5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altLang="en-US"/>
              <a:t>지역별 지출합계</a:t>
            </a:r>
          </a:p>
        </c:rich>
      </c:tx>
      <c:layout>
        <c:manualLayout>
          <c:xMode val="edge"/>
          <c:yMode val="edge"/>
          <c:x val="0.600534558180227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glow rad="228600">
              <a:schemeClr val="accent4">
                <a:satMod val="175000"/>
                <a:alpha val="40000"/>
              </a:schemeClr>
            </a:glow>
          </a:effectLst>
        </c:spPr>
        <c:marker>
          <c:symbol val="none"/>
        </c:marker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glow rad="228600">
              <a:schemeClr val="accent4">
                <a:satMod val="175000"/>
                <a:alpha val="40000"/>
              </a:schemeClr>
            </a:glow>
          </a:effectLst>
        </c:spPr>
        <c:marker>
          <c:symbol val="none"/>
        </c:marke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glow rad="228600">
              <a:schemeClr val="accent4">
                <a:satMod val="175000"/>
                <a:alpha val="40000"/>
              </a:schemeClr>
            </a:glo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피벗차트연습!$B$31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228600">
                <a:schemeClr val="accent4">
                  <a:satMod val="175000"/>
                  <a:alpha val="40000"/>
                </a:schemeClr>
              </a:glow>
            </a:effectLst>
          </c:spPr>
          <c:invertIfNegative val="0"/>
          <c:cat>
            <c:strRef>
              <c:f>피벗차트연습!$A$32:$A$36</c:f>
              <c:strCache>
                <c:ptCount val="4"/>
                <c:pt idx="0">
                  <c:v>서구</c:v>
                </c:pt>
                <c:pt idx="1">
                  <c:v>기타</c:v>
                </c:pt>
                <c:pt idx="2">
                  <c:v>유성구</c:v>
                </c:pt>
                <c:pt idx="3">
                  <c:v>동구</c:v>
                </c:pt>
              </c:strCache>
            </c:strRef>
          </c:cat>
          <c:val>
            <c:numRef>
              <c:f>피벗차트연습!$B$32:$B$36</c:f>
              <c:numCache>
                <c:formatCode>_(* #,##0_);_(* \(#,##0\);_(* "-"_);_(@_)</c:formatCode>
                <c:ptCount val="4"/>
                <c:pt idx="0">
                  <c:v>1860000</c:v>
                </c:pt>
                <c:pt idx="1">
                  <c:v>1280000</c:v>
                </c:pt>
                <c:pt idx="2">
                  <c:v>498000</c:v>
                </c:pt>
                <c:pt idx="3">
                  <c:v>97000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ED-4C20-AE05-2C5655F8E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-24"/>
        <c:axId val="2034924992"/>
        <c:axId val="2034944960"/>
      </c:barChart>
      <c:catAx>
        <c:axId val="203492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4944960"/>
        <c:crosses val="autoZero"/>
        <c:auto val="1"/>
        <c:lblAlgn val="ctr"/>
        <c:lblOffset val="100"/>
        <c:noMultiLvlLbl val="0"/>
      </c:catAx>
      <c:valAx>
        <c:axId val="2034944960"/>
        <c:scaling>
          <c:orientation val="minMax"/>
        </c:scaling>
        <c:delete val="0"/>
        <c:axPos val="l"/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4924992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[엑셀_실습자료_사용.xlsx]피벗차트연습!피벗 테이블5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altLang="en-US"/>
              <a:t>지역별 지출합계</a:t>
            </a:r>
          </a:p>
        </c:rich>
      </c:tx>
      <c:layout>
        <c:manualLayout>
          <c:xMode val="edge"/>
          <c:yMode val="edge"/>
          <c:x val="0.600534558180227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glow rad="228600">
              <a:schemeClr val="accent4">
                <a:satMod val="175000"/>
                <a:alpha val="40000"/>
              </a:schemeClr>
            </a:glo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glow rad="228600">
              <a:schemeClr val="accent4">
                <a:satMod val="175000"/>
                <a:alpha val="40000"/>
              </a:schemeClr>
            </a:glo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glow rad="228600">
              <a:schemeClr val="accent4">
                <a:satMod val="175000"/>
                <a:alpha val="40000"/>
              </a:schemeClr>
            </a:glow>
          </a:effectLst>
        </c:spPr>
        <c:marker>
          <c:symbol val="none"/>
        </c:marker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glow rad="228600">
              <a:schemeClr val="accent4">
                <a:satMod val="175000"/>
                <a:alpha val="40000"/>
              </a:schemeClr>
            </a:glo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6">
                  <a:tint val="58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tint val="58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tint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6">
                  <a:tint val="86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tint val="86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tint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6">
                  <a:shade val="86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hade val="86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shade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6">
                  <a:shade val="58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hade val="58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shade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solidFill>
            <a:schemeClr val="bg1"/>
          </a:solidFill>
        </a:ln>
        <a:effectLst/>
        <a:sp3d>
          <a:contourClr>
            <a:schemeClr val="bg1"/>
          </a:contourClr>
        </a:sp3d>
      </c:spPr>
    </c:sideWall>
    <c:backWall>
      <c:thickness val="0"/>
      <c:spPr>
        <a:noFill/>
        <a:ln>
          <a:solidFill>
            <a:schemeClr val="bg1"/>
          </a:solidFill>
        </a:ln>
        <a:effectLst/>
        <a:sp3d>
          <a:contourClr>
            <a:schemeClr val="bg1"/>
          </a:contourClr>
        </a:sp3d>
      </c:spPr>
    </c:backWall>
    <c:plotArea>
      <c:layout/>
      <c:pie3DChart>
        <c:varyColors val="1"/>
        <c:ser>
          <c:idx val="0"/>
          <c:order val="0"/>
          <c:tx>
            <c:strRef>
              <c:f>피벗차트연습!$B$31</c:f>
              <c:strCache>
                <c:ptCount val="1"/>
                <c:pt idx="0">
                  <c:v>요약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tint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0-328B-4708-BBCE-090568F3F8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6">
                      <a:tint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8B-4708-BBCE-090568F3F8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hade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328B-4708-BBCE-090568F3F8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8B-4708-BBCE-090568F3F8A6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28B-4708-BBCE-090568F3F8A6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28B-4708-BBCE-090568F3F8A6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28B-4708-BBCE-090568F3F8A6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28B-4708-BBCE-090568F3F8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피벗차트연습!$A$32:$A$36</c:f>
              <c:strCache>
                <c:ptCount val="4"/>
                <c:pt idx="0">
                  <c:v>서구</c:v>
                </c:pt>
                <c:pt idx="1">
                  <c:v>기타</c:v>
                </c:pt>
                <c:pt idx="2">
                  <c:v>유성구</c:v>
                </c:pt>
                <c:pt idx="3">
                  <c:v>동구</c:v>
                </c:pt>
              </c:strCache>
            </c:strRef>
          </c:cat>
          <c:val>
            <c:numRef>
              <c:f>피벗차트연습!$B$32:$B$36</c:f>
              <c:numCache>
                <c:formatCode>_(* #,##0_);_(* \(#,##0\);_(* "-"_);_(@_)</c:formatCode>
                <c:ptCount val="4"/>
                <c:pt idx="0">
                  <c:v>1860000</c:v>
                </c:pt>
                <c:pt idx="1">
                  <c:v>1280000</c:v>
                </c:pt>
                <c:pt idx="2">
                  <c:v>498000</c:v>
                </c:pt>
                <c:pt idx="3">
                  <c:v>97000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ED-4C20-AE05-2C5655F8E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[엑셀_실습자료_사용.xlsx]피벗차트연습!피벗 테이블6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결제유형별 지출합계</a:t>
            </a:r>
            <a:endParaRPr lang="en-US"/>
          </a:p>
        </c:rich>
      </c:tx>
      <c:layout>
        <c:manualLayout>
          <c:xMode val="edge"/>
          <c:yMode val="edge"/>
          <c:x val="0.6094930008748907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>
              <a:lumMod val="60000"/>
              <a:lumOff val="40000"/>
            </a:schemeClr>
          </a:solidFill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피벗차트연습!$B$55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피벗차트연습!$A$56:$A$62</c:f>
              <c:strCache>
                <c:ptCount val="6"/>
                <c:pt idx="0">
                  <c:v>국민카드</c:v>
                </c:pt>
                <c:pt idx="1">
                  <c:v>삼성페이</c:v>
                </c:pt>
                <c:pt idx="2">
                  <c:v>신한카드</c:v>
                </c:pt>
                <c:pt idx="3">
                  <c:v>카카오페이</c:v>
                </c:pt>
                <c:pt idx="4">
                  <c:v>계좌이체</c:v>
                </c:pt>
                <c:pt idx="5">
                  <c:v>현금</c:v>
                </c:pt>
              </c:strCache>
            </c:strRef>
          </c:cat>
          <c:val>
            <c:numRef>
              <c:f>피벗차트연습!$B$56:$B$62</c:f>
              <c:numCache>
                <c:formatCode>_(* #,##0_);_(* \(#,##0\);_(* "-"_);_(@_)</c:formatCode>
                <c:ptCount val="6"/>
                <c:pt idx="0">
                  <c:v>1350000</c:v>
                </c:pt>
                <c:pt idx="1">
                  <c:v>600000</c:v>
                </c:pt>
                <c:pt idx="2">
                  <c:v>585000</c:v>
                </c:pt>
                <c:pt idx="3">
                  <c:v>580000</c:v>
                </c:pt>
                <c:pt idx="4">
                  <c:v>340000</c:v>
                </c:pt>
                <c:pt idx="5">
                  <c:v>280000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4-4705-84B6-28D5793A2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-40"/>
        <c:axId val="2034932480"/>
        <c:axId val="2034939136"/>
      </c:barChart>
      <c:catAx>
        <c:axId val="203493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4939136"/>
        <c:crosses val="autoZero"/>
        <c:auto val="1"/>
        <c:lblAlgn val="ctr"/>
        <c:lblOffset val="100"/>
        <c:noMultiLvlLbl val="0"/>
      </c:catAx>
      <c:valAx>
        <c:axId val="2034939136"/>
        <c:scaling>
          <c:orientation val="minMax"/>
        </c:scaling>
        <c:delete val="0"/>
        <c:axPos val="l"/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4932480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[엑셀_실습자료_사용.xlsx]피벗차트연습!피벗 테이블6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/>
              <a:t>결제유형별 지출합계</a:t>
            </a:r>
            <a:endParaRPr lang="en-US"/>
          </a:p>
        </c:rich>
      </c:tx>
      <c:layout>
        <c:manualLayout>
          <c:xMode val="edge"/>
          <c:yMode val="edge"/>
          <c:x val="0.6094930008748907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5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5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hade val="7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7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7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1">
                  <a:shade val="9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9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9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1">
                  <a:tint val="7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tint val="7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tint val="7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피벗차트연습!$B$55</c:f>
              <c:strCache>
                <c:ptCount val="1"/>
                <c:pt idx="0">
                  <c:v>요약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0-8D81-4EEA-B915-2BA16FE02DD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hade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5C7-4A97-B652-D49F867C3F8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shade val="9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9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9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5C7-4A97-B652-D49F867C3F8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tint val="9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9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9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5C7-4A97-B652-D49F867C3F8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1">
                      <a:tint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C5C7-4A97-B652-D49F867C3F8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C5C7-4A97-B652-D49F867C3F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피벗차트연습!$A$56:$A$62</c:f>
              <c:strCache>
                <c:ptCount val="6"/>
                <c:pt idx="0">
                  <c:v>국민카드</c:v>
                </c:pt>
                <c:pt idx="1">
                  <c:v>삼성페이</c:v>
                </c:pt>
                <c:pt idx="2">
                  <c:v>신한카드</c:v>
                </c:pt>
                <c:pt idx="3">
                  <c:v>카카오페이</c:v>
                </c:pt>
                <c:pt idx="4">
                  <c:v>계좌이체</c:v>
                </c:pt>
                <c:pt idx="5">
                  <c:v>현금</c:v>
                </c:pt>
              </c:strCache>
            </c:strRef>
          </c:cat>
          <c:val>
            <c:numRef>
              <c:f>피벗차트연습!$B$56:$B$62</c:f>
              <c:numCache>
                <c:formatCode>_(* #,##0_);_(* \(#,##0\);_(* "-"_);_(@_)</c:formatCode>
                <c:ptCount val="6"/>
                <c:pt idx="0">
                  <c:v>1350000</c:v>
                </c:pt>
                <c:pt idx="1">
                  <c:v>600000</c:v>
                </c:pt>
                <c:pt idx="2">
                  <c:v>585000</c:v>
                </c:pt>
                <c:pt idx="3">
                  <c:v>580000</c:v>
                </c:pt>
                <c:pt idx="4">
                  <c:v>340000</c:v>
                </c:pt>
                <c:pt idx="5">
                  <c:v>280000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4-4705-84B6-28D5793A23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3854738745892063E-2"/>
          <c:y val="4.6801872074882997E-2"/>
          <c:w val="0.88373629766867379"/>
          <c:h val="0.79837114744432292"/>
        </c:manualLayout>
      </c:layout>
      <c:barChart>
        <c:barDir val="col"/>
        <c:grouping val="clustered"/>
        <c:varyColors val="0"/>
        <c:ser>
          <c:idx val="0"/>
          <c:order val="0"/>
          <c:tx>
            <c:v>지출총금액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쇼핑</c:v>
              </c:pt>
              <c:pt idx="1">
                <c:v>경조사비</c:v>
              </c:pt>
              <c:pt idx="2">
                <c:v>통신비</c:v>
              </c:pt>
              <c:pt idx="3">
                <c:v>외식</c:v>
              </c:pt>
              <c:pt idx="4">
                <c:v>생필품</c:v>
              </c:pt>
              <c:pt idx="5">
                <c:v>교육비</c:v>
              </c:pt>
              <c:pt idx="6">
                <c:v>식료품</c:v>
              </c:pt>
            </c:strLit>
          </c:cat>
          <c:val>
            <c:numLit>
              <c:formatCode>General</c:formatCode>
              <c:ptCount val="7"/>
              <c:pt idx="0">
                <c:v>1000000</c:v>
              </c:pt>
              <c:pt idx="1">
                <c:v>300000</c:v>
              </c:pt>
              <c:pt idx="2">
                <c:v>160000</c:v>
              </c:pt>
              <c:pt idx="3">
                <c:v>117000</c:v>
              </c:pt>
              <c:pt idx="4">
                <c:v>80000</c:v>
              </c:pt>
              <c:pt idx="5">
                <c:v>55000</c:v>
              </c:pt>
              <c:pt idx="6">
                <c:v>55000</c:v>
              </c:pt>
            </c:numLit>
          </c:val>
          <c:extLst>
            <c:ext xmlns:c16="http://schemas.microsoft.com/office/drawing/2014/chart" uri="{C3380CC4-5D6E-409C-BE32-E72D297353CC}">
              <c16:uniqueId val="{00000000-5B4D-472D-96FD-F3A1944E658F}"/>
            </c:ext>
          </c:extLst>
        </c:ser>
        <c:ser>
          <c:idx val="1"/>
          <c:order val="1"/>
          <c:tx>
            <c:v>지출비율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쇼핑</c:v>
              </c:pt>
              <c:pt idx="1">
                <c:v>경조사비</c:v>
              </c:pt>
              <c:pt idx="2">
                <c:v>통신비</c:v>
              </c:pt>
              <c:pt idx="3">
                <c:v>외식</c:v>
              </c:pt>
              <c:pt idx="4">
                <c:v>생필품</c:v>
              </c:pt>
              <c:pt idx="5">
                <c:v>교육비</c:v>
              </c:pt>
              <c:pt idx="6">
                <c:v>식료품</c:v>
              </c:pt>
            </c:strLit>
          </c:cat>
          <c:val>
            <c:numLit>
              <c:formatCode>General</c:formatCode>
              <c:ptCount val="7"/>
              <c:pt idx="0">
                <c:v>0.56593095642331637</c:v>
              </c:pt>
              <c:pt idx="1">
                <c:v>0.1697792869269949</c:v>
              </c:pt>
              <c:pt idx="2">
                <c:v>9.0548953027730611E-2</c:v>
              </c:pt>
              <c:pt idx="3">
                <c:v>6.6213921901528014E-2</c:v>
              </c:pt>
              <c:pt idx="4">
                <c:v>4.5274476513865305E-2</c:v>
              </c:pt>
              <c:pt idx="5">
                <c:v>3.1126202603282398E-2</c:v>
              </c:pt>
              <c:pt idx="6">
                <c:v>3.1126202603282398E-2</c:v>
              </c:pt>
            </c:numLit>
          </c:val>
          <c:extLst>
            <c:ext xmlns:c16="http://schemas.microsoft.com/office/drawing/2014/chart" uri="{C3380CC4-5D6E-409C-BE32-E72D297353CC}">
              <c16:uniqueId val="{00000001-5B4D-472D-96FD-F3A1944E6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60"/>
        <c:axId val="61485855"/>
        <c:axId val="61488351"/>
      </c:barChart>
      <c:catAx>
        <c:axId val="6148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488351"/>
        <c:crosses val="autoZero"/>
        <c:auto val="1"/>
        <c:lblAlgn val="ctr"/>
        <c:lblOffset val="100"/>
        <c:noMultiLvlLbl val="0"/>
      </c:catAx>
      <c:valAx>
        <c:axId val="61488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48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1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지출총금액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F95-4FAA-BE75-6293AE537DE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F95-4FAA-BE75-6293AE537DE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F95-4FAA-BE75-6293AE537DE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F95-4FAA-BE75-6293AE537DE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F95-4FAA-BE75-6293AE537DE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F95-4FAA-BE75-6293AE537DE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F95-4FAA-BE75-6293AE537D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7"/>
              <c:pt idx="0">
                <c:v>쇼핑</c:v>
              </c:pt>
              <c:pt idx="1">
                <c:v>경조사비</c:v>
              </c:pt>
              <c:pt idx="2">
                <c:v>통신비</c:v>
              </c:pt>
              <c:pt idx="3">
                <c:v>외식</c:v>
              </c:pt>
              <c:pt idx="4">
                <c:v>생필품</c:v>
              </c:pt>
              <c:pt idx="5">
                <c:v>교육비</c:v>
              </c:pt>
              <c:pt idx="6">
                <c:v>식료품</c:v>
              </c:pt>
            </c:strLit>
          </c:cat>
          <c:val>
            <c:numLit>
              <c:formatCode>General</c:formatCode>
              <c:ptCount val="7"/>
              <c:pt idx="0">
                <c:v>1000000</c:v>
              </c:pt>
              <c:pt idx="1">
                <c:v>300000</c:v>
              </c:pt>
              <c:pt idx="2">
                <c:v>160000</c:v>
              </c:pt>
              <c:pt idx="3">
                <c:v>117000</c:v>
              </c:pt>
              <c:pt idx="4">
                <c:v>80000</c:v>
              </c:pt>
              <c:pt idx="5">
                <c:v>55000</c:v>
              </c:pt>
              <c:pt idx="6">
                <c:v>55000</c:v>
              </c:pt>
            </c:numLit>
          </c:val>
          <c:extLst>
            <c:ext xmlns:c16="http://schemas.microsoft.com/office/drawing/2014/chart" uri="{C3380CC4-5D6E-409C-BE32-E72D297353CC}">
              <c16:uniqueId val="{0000000E-3F95-4FAA-BE75-6293AE537DED}"/>
            </c:ext>
          </c:extLst>
        </c:ser>
        <c:ser>
          <c:idx val="1"/>
          <c:order val="1"/>
          <c:tx>
            <c:v>지출비율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0-3F95-4FAA-BE75-6293AE537DE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2-3F95-4FAA-BE75-6293AE537DE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4-3F95-4FAA-BE75-6293AE537DE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6-3F95-4FAA-BE75-6293AE537DE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8-3F95-4FAA-BE75-6293AE537DE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3F95-4FAA-BE75-6293AE537DE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3F95-4FAA-BE75-6293AE537DED}"/>
              </c:ext>
            </c:extLst>
          </c:dPt>
          <c:cat>
            <c:strLit>
              <c:ptCount val="7"/>
              <c:pt idx="0">
                <c:v>쇼핑</c:v>
              </c:pt>
              <c:pt idx="1">
                <c:v>경조사비</c:v>
              </c:pt>
              <c:pt idx="2">
                <c:v>통신비</c:v>
              </c:pt>
              <c:pt idx="3">
                <c:v>외식</c:v>
              </c:pt>
              <c:pt idx="4">
                <c:v>생필품</c:v>
              </c:pt>
              <c:pt idx="5">
                <c:v>교육비</c:v>
              </c:pt>
              <c:pt idx="6">
                <c:v>식료품</c:v>
              </c:pt>
            </c:strLit>
          </c:cat>
          <c:val>
            <c:numLit>
              <c:formatCode>General</c:formatCode>
              <c:ptCount val="7"/>
              <c:pt idx="0">
                <c:v>0.56593095642331637</c:v>
              </c:pt>
              <c:pt idx="1">
                <c:v>0.1697792869269949</c:v>
              </c:pt>
              <c:pt idx="2">
                <c:v>9.0548953027730611E-2</c:v>
              </c:pt>
              <c:pt idx="3">
                <c:v>6.6213921901528014E-2</c:v>
              </c:pt>
              <c:pt idx="4">
                <c:v>4.5274476513865305E-2</c:v>
              </c:pt>
              <c:pt idx="5">
                <c:v>3.1126202603282398E-2</c:v>
              </c:pt>
              <c:pt idx="6">
                <c:v>3.1126202603282398E-2</c:v>
              </c:pt>
            </c:numLit>
          </c:val>
          <c:extLst>
            <c:ext xmlns:c16="http://schemas.microsoft.com/office/drawing/2014/chart" uri="{C3380CC4-5D6E-409C-BE32-E72D297353CC}">
              <c16:uniqueId val="{0000001D-3F95-4FAA-BE75-6293AE537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지출총금액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서구</c:v>
              </c:pt>
              <c:pt idx="1">
                <c:v>유성구</c:v>
              </c:pt>
              <c:pt idx="2">
                <c:v>중구</c:v>
              </c:pt>
              <c:pt idx="3">
                <c:v>기타</c:v>
              </c:pt>
              <c:pt idx="4">
                <c:v>동구</c:v>
              </c:pt>
            </c:strLit>
          </c:cat>
          <c:val>
            <c:numLit>
              <c:formatCode>General</c:formatCode>
              <c:ptCount val="5"/>
              <c:pt idx="0">
                <c:v>1260000</c:v>
              </c:pt>
              <c:pt idx="1">
                <c:v>190000</c:v>
              </c:pt>
              <c:pt idx="2">
                <c:v>137000</c:v>
              </c:pt>
              <c:pt idx="3">
                <c:v>130000</c:v>
              </c:pt>
              <c:pt idx="4">
                <c:v>50000</c:v>
              </c:pt>
            </c:numLit>
          </c:val>
          <c:extLst>
            <c:ext xmlns:c16="http://schemas.microsoft.com/office/drawing/2014/chart" uri="{C3380CC4-5D6E-409C-BE32-E72D297353CC}">
              <c16:uniqueId val="{00000000-0C3D-4175-B22A-0456E8E94E89}"/>
            </c:ext>
          </c:extLst>
        </c:ser>
        <c:ser>
          <c:idx val="1"/>
          <c:order val="1"/>
          <c:tx>
            <c:v>지출비율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서구</c:v>
              </c:pt>
              <c:pt idx="1">
                <c:v>유성구</c:v>
              </c:pt>
              <c:pt idx="2">
                <c:v>중구</c:v>
              </c:pt>
              <c:pt idx="3">
                <c:v>기타</c:v>
              </c:pt>
              <c:pt idx="4">
                <c:v>동구</c:v>
              </c:pt>
            </c:strLit>
          </c:cat>
          <c:val>
            <c:numLit>
              <c:formatCode>General</c:formatCode>
              <c:ptCount val="5"/>
              <c:pt idx="0">
                <c:v>0.71307300509337856</c:v>
              </c:pt>
              <c:pt idx="1">
                <c:v>0.10752688172043011</c:v>
              </c:pt>
              <c:pt idx="2">
                <c:v>7.7532541029994337E-2</c:v>
              </c:pt>
              <c:pt idx="3">
                <c:v>7.3571024335031127E-2</c:v>
              </c:pt>
              <c:pt idx="4">
                <c:v>2.8296547821165818E-2</c:v>
              </c:pt>
            </c:numLit>
          </c:val>
          <c:extLst>
            <c:ext xmlns:c16="http://schemas.microsoft.com/office/drawing/2014/chart" uri="{C3380CC4-5D6E-409C-BE32-E72D297353CC}">
              <c16:uniqueId val="{00000001-0C3D-4175-B22A-0456E8E94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53"/>
        <c:axId val="59864959"/>
        <c:axId val="59862879"/>
      </c:barChart>
      <c:catAx>
        <c:axId val="5986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862879"/>
        <c:crosses val="autoZero"/>
        <c:auto val="1"/>
        <c:lblAlgn val="ctr"/>
        <c:lblOffset val="100"/>
        <c:noMultiLvlLbl val="0"/>
      </c:catAx>
      <c:valAx>
        <c:axId val="59862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86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577215</xdr:colOff>
      <xdr:row>1</xdr:row>
      <xdr:rowOff>120014</xdr:rowOff>
    </xdr:from>
    <xdr:to>
      <xdr:col>18</xdr:col>
      <xdr:colOff>47625</xdr:colOff>
      <xdr:row>29</xdr:row>
      <xdr:rowOff>114300</xdr:rowOff>
    </xdr:to>
    <xdr:sp macro="" textlink="">
      <xdr:nvSpPr>
        <xdr:cNvPr id="2" name="TextBox 1"/>
        <xdr:cNvSpPr txBox="1"/>
      </xdr:nvSpPr>
      <xdr:spPr>
        <a:xfrm>
          <a:off x="10235565" y="405764"/>
          <a:ext cx="4956810" cy="586168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200" b="1">
              <a:sym typeface="Wingdings" panose="05000000000000000000" pitchFamily="2" charset="2"/>
            </a:rPr>
            <a:t></a:t>
          </a:r>
          <a:r>
            <a:rPr lang="ko-KR" altLang="en-US" sz="1200" b="1"/>
            <a:t>셀서식변경</a:t>
          </a:r>
          <a:endParaRPr lang="en-US" altLang="ko-KR" sz="1200" b="1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/>
            <a:t>[A1:H1]</a:t>
          </a:r>
          <a:r>
            <a:rPr lang="en-US" altLang="ko-KR" sz="1100" baseline="0"/>
            <a:t> </a:t>
          </a:r>
          <a:r>
            <a:rPr lang="ko-KR" altLang="en-US" sz="1100" baseline="0"/>
            <a:t>영역을 </a:t>
          </a:r>
          <a:r>
            <a:rPr lang="en-US" altLang="ko-KR" sz="1100" baseline="0"/>
            <a:t>'</a:t>
          </a:r>
          <a:r>
            <a:rPr lang="ko-KR" altLang="en-US" sz="1100" baseline="0"/>
            <a:t>병합하고 가운데맞춤</a:t>
          </a:r>
          <a:r>
            <a:rPr lang="en-US" altLang="ko-KR" sz="1100" baseline="0"/>
            <a:t>' </a:t>
          </a:r>
          <a:r>
            <a:rPr lang="ko-KR" altLang="en-US" sz="1100" baseline="0"/>
            <a:t>적용</a:t>
          </a:r>
          <a:endParaRPr lang="en-US" altLang="ko-KR" sz="11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[A3:H22]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영역에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모든테두리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적용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문자</a:t>
          </a:r>
          <a:r>
            <a:rPr lang="en-US" altLang="ko-KR" sz="1100" baseline="0"/>
            <a:t>, </a:t>
          </a:r>
          <a:r>
            <a:rPr lang="ko-KR" altLang="en-US" sz="1100" baseline="0"/>
            <a:t>날짜</a:t>
          </a:r>
          <a:r>
            <a:rPr lang="en-US" altLang="ko-KR" sz="1100" baseline="0"/>
            <a:t>, </a:t>
          </a:r>
          <a:r>
            <a:rPr lang="ko-KR" altLang="en-US" sz="1100" baseline="0"/>
            <a:t>시간은 </a:t>
          </a:r>
          <a:r>
            <a:rPr lang="en-US" altLang="ko-KR" sz="1100" baseline="0"/>
            <a:t>'</a:t>
          </a:r>
          <a:r>
            <a:rPr lang="ko-KR" altLang="en-US" sz="1100" baseline="0"/>
            <a:t>가운데정렬</a:t>
          </a:r>
          <a:r>
            <a:rPr lang="en-US" altLang="ko-KR" sz="1100" baseline="0"/>
            <a:t>', </a:t>
          </a:r>
          <a:r>
            <a:rPr lang="ko-KR" altLang="en-US" sz="1100" baseline="0"/>
            <a:t>숫자는 </a:t>
          </a:r>
          <a:r>
            <a:rPr lang="en-US" altLang="ko-KR" sz="1100" baseline="0"/>
            <a:t>'</a:t>
          </a:r>
          <a:r>
            <a:rPr lang="ko-KR" altLang="en-US" sz="1100" baseline="0"/>
            <a:t>우측정렬</a:t>
          </a:r>
          <a:r>
            <a:rPr lang="en-US" altLang="ko-KR" sz="1100" baseline="0"/>
            <a:t>' </a:t>
          </a:r>
          <a:r>
            <a:rPr lang="ko-KR" altLang="en-US" sz="1100" baseline="0"/>
            <a:t>적용</a:t>
          </a:r>
          <a:endParaRPr lang="en-US" altLang="ko-KR" sz="11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2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ko-KR" alt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셀표시형식 변경</a:t>
          </a:r>
          <a:endParaRPr lang="en-US" altLang="ko-KR" sz="12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/>
            <a:t>1. [</a:t>
          </a:r>
          <a:r>
            <a:rPr lang="ko-KR" altLang="en-US" sz="1100"/>
            <a:t>날짜</a:t>
          </a:r>
          <a:r>
            <a:rPr lang="en-US" altLang="ko-KR" sz="1100"/>
            <a:t>]</a:t>
          </a:r>
          <a:r>
            <a:rPr lang="ko-KR" altLang="en-US" sz="1100"/>
            <a:t> 는 </a:t>
          </a:r>
          <a:r>
            <a:rPr lang="en-US" altLang="ko-KR" sz="1100"/>
            <a:t>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예와 같이 표시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  </a:t>
          </a:r>
          <a:r>
            <a:rPr lang="en-US" altLang="ko-KR" sz="1100"/>
            <a:t>03</a:t>
          </a:r>
          <a:r>
            <a:rPr lang="ko-KR" altLang="en-US" sz="1100"/>
            <a:t>월 </a:t>
          </a:r>
          <a:r>
            <a:rPr lang="en-US" altLang="ko-KR" sz="1100"/>
            <a:t>10</a:t>
          </a:r>
          <a:r>
            <a:rPr lang="ko-KR" altLang="en-US" sz="1100"/>
            <a:t>일</a:t>
          </a:r>
          <a:r>
            <a:rPr lang="en-US" altLang="ko-KR" sz="1100"/>
            <a:t>) =&gt; MM</a:t>
          </a:r>
          <a:r>
            <a:rPr lang="ko-KR" altLang="en-US" sz="1100"/>
            <a:t>월 </a:t>
          </a:r>
          <a:r>
            <a:rPr lang="en-US" altLang="ko-KR" sz="1100"/>
            <a:t>DD</a:t>
          </a:r>
          <a:r>
            <a:rPr lang="ko-KR" altLang="en-US" sz="1100"/>
            <a:t>일</a:t>
          </a:r>
          <a:endParaRPr lang="en-US" altLang="ko-KR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/>
            <a:t>2. [</a:t>
          </a:r>
          <a:r>
            <a:rPr lang="ko-KR" altLang="en-US" sz="1100"/>
            <a:t>지출지역</a:t>
          </a:r>
          <a:r>
            <a:rPr lang="en-US" altLang="ko-KR" sz="1100"/>
            <a:t>]</a:t>
          </a:r>
          <a:r>
            <a:rPr lang="ko-KR" altLang="en-US" sz="1100"/>
            <a:t>은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예와 같이 표시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대전 유성구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=&gt;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대전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@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지출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예와 같이 표시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 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:30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PM) =&gt; HH:MM AM/PM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[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지출금액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예와 같이 표시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30,000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=&gt; #,##0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원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셀표시형식 변경</a:t>
          </a:r>
          <a:endParaRPr lang="en-US" altLang="ko-K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숫자 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#,##0 (0=&gt;</a:t>
          </a:r>
          <a:r>
            <a:rPr lang="ko-KR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유효하지 않은 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ko-KR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까지 표시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ko-KR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문자 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: @</a:t>
          </a:r>
        </a:p>
        <a:p>
          <a:pPr eaLnBrk="1" fontAlgn="auto" latinLnBrk="0" hangingPunct="1"/>
          <a:endParaRPr lang="en-US" altLang="ko-KR" sz="1100" b="1">
            <a:solidFill>
              <a:schemeClr val="dk1"/>
            </a:solidFill>
            <a:effectLst/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eaLnBrk="1" fontAlgn="auto" latinLnBrk="0" hangingPunct="1"/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ko-KR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날짜 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 입력</a:t>
          </a:r>
          <a:endParaRPr lang="en-US" altLang="ko-K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날짜입력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Ctrl + ;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시간입력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Ctrl + Shift + ;</a:t>
          </a:r>
          <a:endParaRPr lang="ko-KR" altLang="ko-KR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ko-KR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주소참조방식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( </a:t>
          </a:r>
          <a:r>
            <a:rPr lang="ko-KR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주소변환 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F4, </a:t>
          </a:r>
          <a:r>
            <a:rPr lang="ko-KR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절대주소 기호 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$)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상대주소 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:  </a:t>
          </a:r>
          <a:r>
            <a:rPr lang="ko-KR" alt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행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/</a:t>
          </a:r>
          <a:r>
            <a:rPr lang="ko-KR" alt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열이 유동</a:t>
          </a:r>
          <a:endParaRPr lang="en-US" altLang="ko-KR" sz="1100" b="1" baseline="0">
            <a:solidFill>
              <a:schemeClr val="dk1"/>
            </a:solidFill>
            <a:effectLst/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절대주소 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: </a:t>
          </a:r>
          <a:r>
            <a:rPr lang="ko-KR" alt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행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/</a:t>
          </a:r>
          <a:r>
            <a:rPr lang="ko-KR" alt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열이 모두 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$</a:t>
          </a:r>
          <a:r>
            <a:rPr lang="ko-KR" alt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고정</a:t>
          </a:r>
          <a:endParaRPr lang="en-US" altLang="ko-KR" sz="1100" b="1" baseline="0">
            <a:solidFill>
              <a:schemeClr val="dk1"/>
            </a:solidFill>
            <a:effectLst/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혼합주소 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$</a:t>
          </a:r>
          <a:r>
            <a:rPr lang="ko-KR" alt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행이나 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</a:t>
          </a:r>
          <a:r>
            <a:rPr lang="ko-KR" alt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열 한쪽만 고정</a:t>
          </a:r>
          <a:endParaRPr lang="en-US" altLang="ko-KR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849630</xdr:colOff>
      <xdr:row>0</xdr:row>
      <xdr:rowOff>0</xdr:rowOff>
    </xdr:from>
    <xdr:to>
      <xdr:col>17</xdr:col>
      <xdr:colOff>567690</xdr:colOff>
      <xdr:row>16</xdr:row>
      <xdr:rowOff>7620</xdr:rowOff>
    </xdr:to>
    <xdr:sp macro="" textlink="">
      <xdr:nvSpPr>
        <xdr:cNvPr id="9" name="TextBox 8"/>
        <xdr:cNvSpPr txBox="1"/>
      </xdr:nvSpPr>
      <xdr:spPr>
        <a:xfrm>
          <a:off x="8279130" y="0"/>
          <a:ext cx="5375910" cy="336042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4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en-US" altLang="ko-KR" sz="1400" b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찾기</a:t>
          </a:r>
          <a:r>
            <a:rPr lang="en-US" altLang="ko-KR" sz="1400" b="1">
              <a:solidFill>
                <a:schemeClr val="dk1"/>
              </a:solidFill>
              <a:latin typeface="+mn-lt"/>
              <a:ea typeface="+mn-ea"/>
              <a:cs typeface="+mn-cs"/>
            </a:rPr>
            <a:t>/</a:t>
          </a:r>
          <a:r>
            <a:rPr lang="ko-KR" alt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참조 함수</a:t>
          </a:r>
          <a:r>
            <a:rPr lang="ko-KR" altLang="en-US" sz="14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활용하기</a:t>
          </a:r>
          <a:endParaRPr lang="en-US" altLang="ko-KR" sz="14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VLOOKUP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이용해 매출단가 적용하기</a:t>
          </a: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=VLOOKUP(A2,</a:t>
          </a:r>
          <a:r>
            <a:rPr lang="ko-KR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매출단가</a:t>
          </a:r>
          <a:r>
            <a:rPr lang="en-US" altLang="ko-KR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,2,0)</a:t>
          </a:r>
        </a:p>
        <a:p>
          <a:pPr marL="0" marR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HLOOKUP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이용해 할인율 적용하기</a:t>
          </a: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/>
            <a:t>HLOOKUP(lookup_value, table_array, row_index_num, </a:t>
          </a:r>
          <a:r>
            <a:rPr lang="en-US" altLang="ko-KR" b="1">
              <a:solidFill>
                <a:srgbClr val="0070C0"/>
              </a:solidFill>
            </a:rPr>
            <a:t>[range_lookup])</a:t>
          </a:r>
          <a:endParaRPr lang="en-US" altLang="ko-KR" sz="1100" b="1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=HLOOKUP(B2,</a:t>
          </a:r>
          <a:r>
            <a:rPr lang="ko-KR" altLang="ko-KR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할인율</a:t>
          </a:r>
          <a:r>
            <a:rPr lang="en-US" altLang="ko-KR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,2)</a:t>
          </a:r>
          <a:endParaRPr lang="ko-KR" altLang="ko-KR">
            <a:solidFill>
              <a:srgbClr val="FF0000"/>
            </a:solidFill>
            <a:effectLst/>
          </a:endParaRPr>
        </a:p>
        <a:p>
          <a:pPr marL="0" marR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US" altLang="ko-KR" sz="11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[range_lookup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 :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TRUE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이거나 생략 되면 근사치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(lookup_value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보다 작은 값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 반환되며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찾을 수 없는 경우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#N/A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오류 값이 반환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marL="0" marR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/>
        </a:p>
        <a:p>
          <a:pPr marL="0" marR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/>
            <a:t>3. </a:t>
          </a:r>
          <a:r>
            <a:rPr lang="ko-KR" altLang="en-US"/>
            <a:t>수식으로 매출금액 계산하기</a:t>
          </a:r>
          <a:endParaRPr lang="en-US" altLang="ko-KR"/>
        </a:p>
        <a:p>
          <a:pPr marL="0" marR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/>
            <a:t>=B2*D2*(1-C2)</a:t>
          </a:r>
        </a:p>
      </xdr:txBody>
    </xdr:sp>
    <xdr:clientData/>
  </xdr:twoCellAnchor>
  <xdr:twoCellAnchor>
    <xdr:from>
      <xdr:col>5</xdr:col>
      <xdr:colOff>365760</xdr:colOff>
      <xdr:row>2</xdr:row>
      <xdr:rowOff>144780</xdr:rowOff>
    </xdr:from>
    <xdr:to>
      <xdr:col>8</xdr:col>
      <xdr:colOff>45720</xdr:colOff>
      <xdr:row>13</xdr:row>
      <xdr:rowOff>91440</xdr:rowOff>
    </xdr:to>
    <xdr:sp macro="" textlink="">
      <xdr:nvSpPr>
        <xdr:cNvPr id="10" name="모서리가 둥근 직사각형 9"/>
        <xdr:cNvSpPr/>
      </xdr:nvSpPr>
      <xdr:spPr>
        <a:xfrm>
          <a:off x="4871085" y="563880"/>
          <a:ext cx="1918335" cy="2251710"/>
        </a:xfrm>
        <a:prstGeom prst="round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3810</xdr:colOff>
      <xdr:row>16</xdr:row>
      <xdr:rowOff>186690</xdr:rowOff>
    </xdr:from>
    <xdr:to>
      <xdr:col>13</xdr:col>
      <xdr:colOff>68580</xdr:colOff>
      <xdr:row>19</xdr:row>
      <xdr:rowOff>64770</xdr:rowOff>
    </xdr:to>
    <xdr:sp macro="" textlink="">
      <xdr:nvSpPr>
        <xdr:cNvPr id="11" name="모서리가 둥근 직사각형 10"/>
        <xdr:cNvSpPr/>
      </xdr:nvSpPr>
      <xdr:spPr>
        <a:xfrm>
          <a:off x="5909310" y="3539490"/>
          <a:ext cx="4503420" cy="525780"/>
        </a:xfrm>
        <a:prstGeom prst="round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95250</xdr:colOff>
      <xdr:row>5</xdr:row>
      <xdr:rowOff>114300</xdr:rowOff>
    </xdr:from>
    <xdr:to>
      <xdr:col>12</xdr:col>
      <xdr:colOff>36195</xdr:colOff>
      <xdr:row>6</xdr:row>
      <xdr:rowOff>68580</xdr:rowOff>
    </xdr:to>
    <xdr:cxnSp macro="">
      <xdr:nvCxnSpPr>
        <xdr:cNvPr id="12" name="꺾인 연결선 11"/>
        <xdr:cNvCxnSpPr>
          <a:endCxn id="13" idx="2"/>
        </xdr:cNvCxnSpPr>
      </xdr:nvCxnSpPr>
      <xdr:spPr>
        <a:xfrm flipV="1">
          <a:off x="6838950" y="1162050"/>
          <a:ext cx="2855595" cy="16383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422910</xdr:colOff>
      <xdr:row>4</xdr:row>
      <xdr:rowOff>76200</xdr:rowOff>
    </xdr:from>
    <xdr:to>
      <xdr:col>12</xdr:col>
      <xdr:colOff>320040</xdr:colOff>
      <xdr:row>5</xdr:row>
      <xdr:rowOff>114300</xdr:rowOff>
    </xdr:to>
    <xdr:sp macro="" textlink="">
      <xdr:nvSpPr>
        <xdr:cNvPr id="13" name="직사각형 12"/>
        <xdr:cNvSpPr/>
      </xdr:nvSpPr>
      <xdr:spPr>
        <a:xfrm>
          <a:off x="9395460" y="914400"/>
          <a:ext cx="582930" cy="2476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430530</xdr:colOff>
      <xdr:row>8</xdr:row>
      <xdr:rowOff>91440</xdr:rowOff>
    </xdr:from>
    <xdr:to>
      <xdr:col>12</xdr:col>
      <xdr:colOff>182880</xdr:colOff>
      <xdr:row>9</xdr:row>
      <xdr:rowOff>129540</xdr:rowOff>
    </xdr:to>
    <xdr:sp macro="" textlink="">
      <xdr:nvSpPr>
        <xdr:cNvPr id="14" name="직사각형 13"/>
        <xdr:cNvSpPr/>
      </xdr:nvSpPr>
      <xdr:spPr>
        <a:xfrm>
          <a:off x="9403080" y="1767840"/>
          <a:ext cx="438150" cy="2476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716279</xdr:colOff>
      <xdr:row>9</xdr:row>
      <xdr:rowOff>76201</xdr:rowOff>
    </xdr:from>
    <xdr:to>
      <xdr:col>11</xdr:col>
      <xdr:colOff>422912</xdr:colOff>
      <xdr:row>16</xdr:row>
      <xdr:rowOff>186691</xdr:rowOff>
    </xdr:to>
    <xdr:cxnSp macro="">
      <xdr:nvCxnSpPr>
        <xdr:cNvPr id="15" name="꺾인 연결선 14"/>
        <xdr:cNvCxnSpPr>
          <a:stCxn id="11" idx="0"/>
        </xdr:cNvCxnSpPr>
      </xdr:nvCxnSpPr>
      <xdr:spPr>
        <a:xfrm rot="5400000" flipH="1" flipV="1">
          <a:off x="7981951" y="2125979"/>
          <a:ext cx="1577340" cy="1249683"/>
        </a:xfrm>
        <a:prstGeom prst="bentConnector3">
          <a:avLst>
            <a:gd name="adj1" fmla="val 9975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1553524</xdr:colOff>
      <xdr:row>14</xdr:row>
      <xdr:rowOff>441961</xdr:rowOff>
    </xdr:from>
    <xdr:to>
      <xdr:col>3</xdr:col>
      <xdr:colOff>372759</xdr:colOff>
      <xdr:row>16</xdr:row>
      <xdr:rowOff>118111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5574" y="6852286"/>
          <a:ext cx="628985" cy="628650"/>
        </a:xfrm>
        <a:prstGeom prst="rect">
          <a:avLst/>
        </a:prstGeom>
      </xdr:spPr>
    </xdr:pic>
    <xdr:clientData/>
  </xdr:twoCellAnchor>
  <xdr:twoCellAnchor>
    <xdr:from>
      <xdr:col>6</xdr:col>
      <xdr:colOff>110490</xdr:colOff>
      <xdr:row>2</xdr:row>
      <xdr:rowOff>30480</xdr:rowOff>
    </xdr:from>
    <xdr:to>
      <xdr:col>12</xdr:col>
      <xdr:colOff>521970</xdr:colOff>
      <xdr:row>10</xdr:row>
      <xdr:rowOff>0</xdr:rowOff>
    </xdr:to>
    <xdr:sp macro="" textlink="">
      <xdr:nvSpPr>
        <xdr:cNvPr id="3" name="TextBox 2"/>
        <xdr:cNvSpPr txBox="1"/>
      </xdr:nvSpPr>
      <xdr:spPr>
        <a:xfrm>
          <a:off x="6111240" y="468630"/>
          <a:ext cx="4526280" cy="240792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4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en-US" altLang="ko-KR" sz="14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IF</a:t>
          </a:r>
          <a:r>
            <a:rPr lang="en-US" altLang="ko-KR" sz="1400" b="1">
              <a:solidFill>
                <a:schemeClr val="dk1"/>
              </a:solidFill>
              <a:latin typeface="+mn-lt"/>
              <a:ea typeface="+mn-ea"/>
              <a:cs typeface="+mn-cs"/>
            </a:rPr>
            <a:t>()  </a:t>
          </a:r>
          <a:r>
            <a:rPr lang="ko-KR" altLang="ko-KR" sz="1400" b="1">
              <a:solidFill>
                <a:schemeClr val="dk1"/>
              </a:solidFill>
              <a:latin typeface="+mn-lt"/>
              <a:ea typeface="+mn-ea"/>
              <a:cs typeface="+mn-cs"/>
            </a:rPr>
            <a:t>함수를 이용해 </a:t>
          </a:r>
          <a:r>
            <a:rPr lang="ko-KR" alt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조건식에 따라 다른 결과값 나타내기</a:t>
          </a:r>
          <a:endParaRPr lang="ko-KR" altLang="ko-KR" sz="14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 b="1" baseline="0">
              <a:solidFill>
                <a:srgbClr val="FF0000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=IF(VLOOKUP(</a:t>
          </a:r>
          <a:r>
            <a:rPr lang="ko-KR" altLang="en-US" sz="1200" b="1" baseline="0">
              <a:solidFill>
                <a:srgbClr val="FF0000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사원번호</a:t>
          </a:r>
          <a:r>
            <a:rPr lang="en-US" altLang="ko-KR" sz="1200" b="1" baseline="0">
              <a:solidFill>
                <a:srgbClr val="FF0000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,</a:t>
          </a:r>
          <a:r>
            <a:rPr lang="ko-KR" altLang="en-US" sz="1200" b="1" baseline="0">
              <a:solidFill>
                <a:srgbClr val="FF0000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인사기록</a:t>
          </a:r>
          <a:r>
            <a:rPr lang="en-US" altLang="ko-KR" sz="1200" b="1" baseline="0">
              <a:solidFill>
                <a:srgbClr val="FF0000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,5,0)&lt;&gt;"",VLOOKUP(</a:t>
          </a:r>
          <a:r>
            <a:rPr lang="ko-KR" altLang="en-US" sz="1200" b="1" baseline="0">
              <a:solidFill>
                <a:srgbClr val="FF0000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사원번호</a:t>
          </a:r>
          <a:r>
            <a:rPr lang="en-US" altLang="ko-KR" sz="1200" b="1" baseline="0">
              <a:solidFill>
                <a:srgbClr val="FF0000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,</a:t>
          </a:r>
          <a:r>
            <a:rPr lang="ko-KR" altLang="en-US" sz="1200" b="1" baseline="0">
              <a:solidFill>
                <a:srgbClr val="FF0000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인사기록</a:t>
          </a:r>
          <a:r>
            <a:rPr lang="en-US" altLang="ko-KR" sz="1200" b="1" baseline="0">
              <a:solidFill>
                <a:srgbClr val="FF0000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,5,0),TODAY())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="1">
            <a:solidFill>
              <a:schemeClr val="dk1"/>
            </a:solidFill>
            <a:effectLst/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4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en-US" altLang="ko-KR" sz="1400" b="1">
              <a:solidFill>
                <a:schemeClr val="dk1"/>
              </a:solidFill>
              <a:latin typeface="+mn-lt"/>
              <a:ea typeface="+mn-ea"/>
              <a:cs typeface="+mn-cs"/>
            </a:rPr>
            <a:t> TODYA()  </a:t>
          </a:r>
          <a:r>
            <a:rPr lang="ko-KR" altLang="ko-KR" sz="1400" b="1">
              <a:solidFill>
                <a:schemeClr val="dk1"/>
              </a:solidFill>
              <a:latin typeface="+mn-lt"/>
              <a:ea typeface="+mn-ea"/>
              <a:cs typeface="+mn-cs"/>
            </a:rPr>
            <a:t>함수를 이용해 </a:t>
          </a:r>
          <a:r>
            <a:rPr lang="ko-KR" alt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오늘날짜 입력하기</a:t>
          </a:r>
          <a:endParaRPr lang="ko-KR" altLang="ko-KR" sz="14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altLang="ko-KR" sz="12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=TODAY()</a:t>
          </a:r>
        </a:p>
      </xdr:txBody>
    </xdr:sp>
    <xdr:clientData/>
  </xdr:twoCellAnchor>
  <xdr:twoCellAnchor>
    <xdr:from>
      <xdr:col>12</xdr:col>
      <xdr:colOff>603885</xdr:colOff>
      <xdr:row>1</xdr:row>
      <xdr:rowOff>36195</xdr:rowOff>
    </xdr:from>
    <xdr:to>
      <xdr:col>19</xdr:col>
      <xdr:colOff>314325</xdr:colOff>
      <xdr:row>11</xdr:row>
      <xdr:rowOff>123825</xdr:rowOff>
    </xdr:to>
    <xdr:sp macro="" textlink="">
      <xdr:nvSpPr>
        <xdr:cNvPr id="4" name="TextBox 3"/>
        <xdr:cNvSpPr txBox="1"/>
      </xdr:nvSpPr>
      <xdr:spPr>
        <a:xfrm>
          <a:off x="10719435" y="255270"/>
          <a:ext cx="4834890" cy="296418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4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en-US" altLang="ko-KR" sz="1400" b="1">
              <a:solidFill>
                <a:schemeClr val="dk1"/>
              </a:solidFill>
              <a:latin typeface="+mn-lt"/>
              <a:ea typeface="+mn-ea"/>
              <a:cs typeface="+mn-cs"/>
            </a:rPr>
            <a:t> DATEDIF </a:t>
          </a:r>
          <a:r>
            <a:rPr lang="ko-KR" altLang="ko-KR" sz="1400" b="1">
              <a:solidFill>
                <a:schemeClr val="dk1"/>
              </a:solidFill>
              <a:latin typeface="+mn-lt"/>
              <a:ea typeface="+mn-ea"/>
              <a:cs typeface="+mn-cs"/>
            </a:rPr>
            <a:t>함수를 이용해 </a:t>
          </a:r>
          <a:r>
            <a:rPr lang="ko-KR" alt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경력기간 산출하기</a:t>
          </a:r>
          <a:endParaRPr lang="en-US" altLang="ko-KR" sz="14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altLang="ko-KR" sz="14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DATEDIF(C7,C8,"Y")</a:t>
          </a:r>
          <a:r>
            <a:rPr lang="en-US" altLang="ko-KR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&amp;"</a:t>
          </a:r>
          <a:r>
            <a:rPr lang="ko-KR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년 </a:t>
          </a: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" &amp; DATEDIF(C7,C8,"YM") &amp;"</a:t>
          </a:r>
          <a:r>
            <a:rPr lang="ko-KR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개월 재직</a:t>
          </a: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"</a:t>
          </a:r>
          <a:endParaRPr lang="ko-KR" altLang="ko-KR">
            <a:solidFill>
              <a:srgbClr val="FF0000"/>
            </a:solidFill>
            <a:effectLst/>
          </a:endParaRPr>
        </a:p>
        <a:p>
          <a:pPr fontAlgn="base" latinLnBrk="1"/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 latinLnBrk="1"/>
          <a:r>
            <a:rPr lang="en-US" altLang="ko-KR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"Y" -</a:t>
          </a:r>
          <a:r>
            <a:rPr lang="ko-KR" altLang="en-US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해당 기간에 포함된 전체 연도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</a:t>
          </a:r>
        </a:p>
        <a:p>
          <a:pPr fontAlgn="base" latinLnBrk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"M" -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해당 기간에 포함된 전체 개월 수</a:t>
          </a:r>
        </a:p>
        <a:p>
          <a:pPr fontAlgn="base" latinLnBrk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"D" -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해당 기간에 포함된 날짜 수</a:t>
          </a:r>
        </a:p>
        <a:p>
          <a:pPr fontAlgn="base" latinLnBrk="1"/>
          <a:r>
            <a:rPr lang="en-US" altLang="ko-KR" sz="1100">
              <a:solidFill>
                <a:schemeClr val="bg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"MD" -start_date</a:t>
          </a:r>
          <a:r>
            <a:rPr lang="ko-KR" altLang="en-US" sz="1100">
              <a:solidFill>
                <a:schemeClr val="bg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와 </a:t>
          </a:r>
          <a:r>
            <a:rPr lang="en-US" altLang="ko-KR" sz="1100">
              <a:solidFill>
                <a:schemeClr val="bg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end_date</a:t>
          </a:r>
          <a:r>
            <a:rPr lang="ko-KR" altLang="en-US" sz="1100">
              <a:solidFill>
                <a:schemeClr val="bg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의 날짜 차이</a:t>
          </a:r>
          <a:r>
            <a:rPr lang="en-US" altLang="ko-KR" sz="1100">
              <a:solidFill>
                <a:schemeClr val="bg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>
              <a:solidFill>
                <a:schemeClr val="bg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두 날짜의 월과 연도는 무시</a:t>
          </a:r>
          <a:endParaRPr lang="en-US" altLang="ko-KR" sz="1100">
            <a:solidFill>
              <a:schemeClr val="bg1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fontAlgn="base" latinLnBrk="1"/>
          <a:r>
            <a:rPr lang="en-US" altLang="ko-KR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"YM" -start_date</a:t>
          </a:r>
          <a:r>
            <a:rPr lang="ko-KR" altLang="en-US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와 </a:t>
          </a:r>
          <a:r>
            <a:rPr lang="en-US" altLang="ko-KR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end_date</a:t>
          </a:r>
          <a:r>
            <a:rPr lang="ko-KR" altLang="en-US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개월 차이</a:t>
          </a:r>
          <a:r>
            <a:rPr lang="en-US" altLang="ko-KR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두 날짜의 일과 연도는 무시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 latinLnBrk="1"/>
          <a:r>
            <a:rPr lang="en-US" altLang="ko-KR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"YD" -start_date</a:t>
          </a:r>
          <a:r>
            <a:rPr lang="ko-KR" altLang="en-US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와 </a:t>
          </a:r>
          <a:r>
            <a:rPr lang="en-US" altLang="ko-KR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end_date</a:t>
          </a:r>
          <a:r>
            <a:rPr lang="ko-KR" altLang="en-US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날짜 차이</a:t>
          </a:r>
          <a:r>
            <a:rPr lang="en-US" altLang="ko-KR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두 날짜의 연도는 무시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4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="1">
            <a:solidFill>
              <a:schemeClr val="dk1"/>
            </a:solidFill>
            <a:effectLst/>
            <a:latin typeface="+mn-lt"/>
            <a:ea typeface="+mn-ea"/>
            <a:cs typeface="+mn-cs"/>
            <a:sym typeface="Wingdings" panose="05000000000000000000" pitchFamily="2" charset="2"/>
          </a:endParaRPr>
        </a:p>
      </xdr:txBody>
    </xdr:sp>
    <xdr:clientData/>
  </xdr:twoCellAnchor>
  <xdr:twoCellAnchor>
    <xdr:from>
      <xdr:col>6</xdr:col>
      <xdr:colOff>100964</xdr:colOff>
      <xdr:row>10</xdr:row>
      <xdr:rowOff>133350</xdr:rowOff>
    </xdr:from>
    <xdr:to>
      <xdr:col>16</xdr:col>
      <xdr:colOff>19049</xdr:colOff>
      <xdr:row>18</xdr:row>
      <xdr:rowOff>95250</xdr:rowOff>
    </xdr:to>
    <xdr:sp macro="" textlink="">
      <xdr:nvSpPr>
        <xdr:cNvPr id="5" name="TextBox 4"/>
        <xdr:cNvSpPr txBox="1"/>
      </xdr:nvSpPr>
      <xdr:spPr>
        <a:xfrm>
          <a:off x="6101714" y="3009900"/>
          <a:ext cx="6776085" cy="32766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4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en-US" altLang="ko-KR" sz="14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 VLOOKUP</a:t>
          </a:r>
          <a:r>
            <a:rPr lang="en-US" altLang="ko-KR" sz="1400" b="1" baseline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 </a:t>
          </a:r>
          <a:r>
            <a:rPr lang="ko-KR" altLang="en-US" sz="1400" b="1" baseline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함수를 이용해 경력증명서 완성하기</a:t>
          </a:r>
          <a:endParaRPr lang="en-US" altLang="ko-KR" sz="1400" b="1">
            <a:solidFill>
              <a:schemeClr val="dk1"/>
            </a:solidFill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600" b="1">
            <a:solidFill>
              <a:schemeClr val="dk1"/>
            </a:solidFill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eaLnBrk="1" fontAlgn="auto" latinLnBrk="0" hangingPunct="1"/>
          <a:r>
            <a:rPr lang="en-US" altLang="ko-KR" sz="1200" b="1" baseline="0">
              <a:solidFill>
                <a:srgbClr val="FF0000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1. </a:t>
          </a:r>
          <a:r>
            <a:rPr lang="ko-KR" altLang="en-US" sz="1200" b="1" baseline="0">
              <a:solidFill>
                <a:srgbClr val="FF0000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성명  </a:t>
          </a:r>
          <a:r>
            <a:rPr lang="en-US" altLang="ko-KR" sz="1200" b="1" baseline="0">
              <a:solidFill>
                <a:srgbClr val="FF0000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: 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=VLOOKUP(C2,</a:t>
          </a:r>
          <a:r>
            <a:rPr lang="ko-KR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인사기록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!A4:J16,2,0)</a:t>
          </a:r>
          <a:endParaRPr lang="ko-KR" altLang="ko-KR" sz="1200">
            <a:effectLst/>
          </a:endParaRPr>
        </a:p>
        <a:p>
          <a:pPr eaLnBrk="1" fontAlgn="auto" latinLnBrk="0" hangingPunct="1"/>
          <a:r>
            <a:rPr lang="en-US" altLang="ko-KR" sz="12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2. </a:t>
          </a:r>
          <a:r>
            <a:rPr lang="ko-KR" altLang="en-US" sz="12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주민등록번호 </a:t>
          </a:r>
          <a:r>
            <a:rPr lang="en-US" altLang="ko-KR" sz="12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: 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=VLOOKUP(C2,</a:t>
          </a:r>
          <a:r>
            <a:rPr lang="ko-KR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인사기록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!A4:J16,3,0)</a:t>
          </a:r>
          <a:endParaRPr lang="ko-KR" altLang="ko-KR" sz="1200">
            <a:effectLst/>
          </a:endParaRPr>
        </a:p>
        <a:p>
          <a:pPr eaLnBrk="1" fontAlgn="auto" latinLnBrk="0" hangingPunct="1"/>
          <a:r>
            <a:rPr lang="en-US" altLang="ko-KR" sz="12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3. </a:t>
          </a:r>
          <a:r>
            <a:rPr lang="ko-KR" altLang="en-US" sz="12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부서 </a:t>
          </a:r>
          <a:r>
            <a:rPr lang="en-US" altLang="ko-KR" sz="12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: 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=VLOOKUP(C2,</a:t>
          </a:r>
          <a:r>
            <a:rPr lang="ko-KR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인사기록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!A4:J16,6,0)</a:t>
          </a:r>
          <a:endParaRPr lang="ko-KR" altLang="ko-KR" sz="12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4. </a:t>
          </a:r>
          <a:r>
            <a:rPr lang="ko-KR" altLang="en-US" sz="12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직급 </a:t>
          </a:r>
          <a:r>
            <a:rPr lang="en-US" altLang="ko-KR" sz="12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: 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=VLOOKUP(C2,</a:t>
          </a:r>
          <a:r>
            <a:rPr lang="ko-KR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인사기록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!A4:J16,7,0)</a:t>
          </a:r>
          <a:endParaRPr lang="en-US" altLang="ko-KR" sz="1200" b="1" baseline="0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altLang="ko-KR" sz="12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5. </a:t>
          </a:r>
          <a:r>
            <a:rPr lang="ko-KR" altLang="en-US" sz="12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재직 </a:t>
          </a:r>
          <a:r>
            <a:rPr lang="en-US" altLang="ko-KR" sz="12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: 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=VLOOKUP(C2,</a:t>
          </a:r>
          <a:r>
            <a:rPr lang="ko-KR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인사기록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!A4:J16,4,0)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=VLOOKUP(C2,</a:t>
          </a:r>
          <a:r>
            <a:rPr lang="ko-KR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인사기록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!A4:J16,5,0)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altLang="ko-KR" sz="1200">
            <a:effectLst/>
          </a:endParaRPr>
        </a:p>
        <a:p>
          <a:pPr eaLnBrk="1" fontAlgn="auto" latinLnBrk="0" hangingPunct="1"/>
          <a:r>
            <a:rPr lang="en-US" altLang="ko-KR" sz="1200" b="1">
              <a:solidFill>
                <a:srgbClr val="FF0000"/>
              </a:solidFill>
              <a:effectLst/>
            </a:rPr>
            <a:t>6. </a:t>
          </a:r>
          <a:r>
            <a:rPr lang="ko-KR" altLang="en-US" sz="1200" b="1">
              <a:solidFill>
                <a:srgbClr val="FF0000"/>
              </a:solidFill>
              <a:effectLst/>
            </a:rPr>
            <a:t>경력 </a:t>
          </a:r>
          <a:r>
            <a:rPr lang="en-US" altLang="ko-KR" sz="1200" b="1">
              <a:solidFill>
                <a:srgbClr val="FF0000"/>
              </a:solidFill>
              <a:effectLst/>
            </a:rPr>
            <a:t>: </a:t>
          </a:r>
          <a:r>
            <a:rPr lang="en-US" altLang="ko-KR" sz="1200">
              <a:effectLst/>
            </a:rPr>
            <a:t>=IF(C9="-",DATEDIF(C8,TODAY(),"Y"),DATEDIF(C8,C9,"Y"))</a:t>
          </a:r>
        </a:p>
        <a:p>
          <a:pPr eaLnBrk="1" fontAlgn="auto" latinLnBrk="0" hangingPunct="1"/>
          <a:r>
            <a:rPr lang="en-US" altLang="ko-KR" sz="12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7. </a:t>
          </a:r>
          <a:r>
            <a:rPr lang="ko-KR" altLang="en-US" sz="12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주소 </a:t>
          </a:r>
          <a:r>
            <a:rPr lang="en-US" altLang="ko-KR" sz="12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: 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=VLOOKUP(C2,</a:t>
          </a:r>
          <a:r>
            <a:rPr lang="ko-KR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인사기록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!A4:J16,8,0)</a:t>
          </a:r>
          <a:endParaRPr lang="ko-KR" altLang="ko-KR" sz="1200">
            <a:effectLst/>
          </a:endParaRPr>
        </a:p>
        <a:p>
          <a:pPr eaLnBrk="1" fontAlgn="auto" latinLnBrk="0" hangingPunct="1"/>
          <a:endParaRPr lang="en-US" altLang="ko-KR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12</xdr:col>
      <xdr:colOff>640080</xdr:colOff>
      <xdr:row>11</xdr:row>
      <xdr:rowOff>371475</xdr:rowOff>
    </xdr:from>
    <xdr:to>
      <xdr:col>25</xdr:col>
      <xdr:colOff>53340</xdr:colOff>
      <xdr:row>18</xdr:row>
      <xdr:rowOff>203835</xdr:rowOff>
    </xdr:to>
    <xdr:pic>
      <xdr:nvPicPr>
        <xdr:cNvPr id="6" name="그림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5630" y="3467100"/>
          <a:ext cx="8652510" cy="2927985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4</xdr:col>
      <xdr:colOff>714375</xdr:colOff>
      <xdr:row>0</xdr:row>
      <xdr:rowOff>66675</xdr:rowOff>
    </xdr:from>
    <xdr:to>
      <xdr:col>5</xdr:col>
      <xdr:colOff>85725</xdr:colOff>
      <xdr:row>2</xdr:row>
      <xdr:rowOff>95250</xdr:rowOff>
    </xdr:to>
    <xdr:sp macro="" textlink="">
      <xdr:nvSpPr>
        <xdr:cNvPr id="7" name="직사각형 6"/>
        <xdr:cNvSpPr/>
      </xdr:nvSpPr>
      <xdr:spPr>
        <a:xfrm>
          <a:off x="4695825" y="66675"/>
          <a:ext cx="1247775" cy="466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인쇄</a:t>
          </a:r>
          <a:endParaRPr lang="en-US" altLang="ko-KR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76200</xdr:rowOff>
    </xdr:from>
    <xdr:to>
      <xdr:col>9</xdr:col>
      <xdr:colOff>257175</xdr:colOff>
      <xdr:row>24</xdr:row>
      <xdr:rowOff>142875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76200"/>
          <a:ext cx="6010275" cy="6200775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15</xdr:col>
      <xdr:colOff>114300</xdr:colOff>
      <xdr:row>14</xdr:row>
      <xdr:rowOff>45468</xdr:rowOff>
    </xdr:from>
    <xdr:to>
      <xdr:col>15</xdr:col>
      <xdr:colOff>974971</xdr:colOff>
      <xdr:row>18</xdr:row>
      <xdr:rowOff>57150</xdr:rowOff>
    </xdr:to>
    <xdr:pic>
      <xdr:nvPicPr>
        <xdr:cNvPr id="4" name="그림 3" descr="File:Seal of Goryeo.png - Wikimedia Commons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06200" y="4074543"/>
          <a:ext cx="860671" cy="84988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137160</xdr:rowOff>
    </xdr:from>
    <xdr:to>
      <xdr:col>21</xdr:col>
      <xdr:colOff>502920</xdr:colOff>
      <xdr:row>23</xdr:row>
      <xdr:rowOff>60960</xdr:rowOff>
    </xdr:to>
    <xdr:sp macro="" textlink="">
      <xdr:nvSpPr>
        <xdr:cNvPr id="2" name="TextBox 1"/>
        <xdr:cNvSpPr txBox="1"/>
      </xdr:nvSpPr>
      <xdr:spPr>
        <a:xfrm>
          <a:off x="9399270" y="590550"/>
          <a:ext cx="4526280" cy="45339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8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ko-KR" alt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셀표시형식 변경</a:t>
          </a:r>
          <a:endParaRPr lang="en-US" altLang="ko-KR" sz="18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/>
            <a:t>1. [</a:t>
          </a:r>
          <a:r>
            <a:rPr lang="ko-KR" altLang="en-US" sz="1600"/>
            <a:t>날짜</a:t>
          </a:r>
          <a:r>
            <a:rPr lang="en-US" altLang="ko-KR" sz="1600"/>
            <a:t>]</a:t>
          </a:r>
          <a:r>
            <a:rPr lang="ko-KR" altLang="en-US" sz="1600"/>
            <a:t> 는 </a:t>
          </a:r>
          <a:r>
            <a:rPr lang="en-US" altLang="ko-KR" sz="1600"/>
            <a:t> </a:t>
          </a:r>
          <a:r>
            <a:rPr lang="ko-KR" altLang="ko-KR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예와 같이 표시</a:t>
          </a:r>
          <a:r>
            <a:rPr lang="en-US" altLang="ko-KR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ko-KR" alt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  </a:t>
          </a:r>
          <a:r>
            <a:rPr lang="en-US" altLang="ko-KR" sz="1600"/>
            <a:t>03</a:t>
          </a:r>
          <a:r>
            <a:rPr lang="ko-KR" altLang="en-US" sz="1600"/>
            <a:t>월 </a:t>
          </a:r>
          <a:r>
            <a:rPr lang="en-US" altLang="ko-KR" sz="1600"/>
            <a:t>10</a:t>
          </a:r>
          <a:r>
            <a:rPr lang="ko-KR" altLang="en-US" sz="1600"/>
            <a:t>일</a:t>
          </a:r>
          <a:r>
            <a:rPr lang="en-US" altLang="ko-KR" sz="1600"/>
            <a:t>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/>
            <a:t>2. [</a:t>
          </a:r>
          <a:r>
            <a:rPr lang="ko-KR" altLang="en-US" sz="1600"/>
            <a:t>지출지역</a:t>
          </a:r>
          <a:r>
            <a:rPr lang="en-US" altLang="ko-KR" sz="1600"/>
            <a:t>]</a:t>
          </a:r>
          <a:r>
            <a:rPr lang="ko-KR" altLang="en-US" sz="1600"/>
            <a:t>은 </a:t>
          </a:r>
          <a:r>
            <a:rPr lang="ko-KR" altLang="ko-KR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예와 같이 표시</a:t>
          </a:r>
          <a:r>
            <a:rPr lang="en-US" altLang="ko-KR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ko-KR" altLang="ko-KR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  </a:t>
          </a:r>
          <a:r>
            <a:rPr lang="ko-KR" alt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대전 유성구</a:t>
          </a:r>
          <a:r>
            <a:rPr lang="en-US" altLang="ko-KR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 sz="1600">
            <a:effectLst/>
          </a:endParaRPr>
        </a:p>
        <a:p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[</a:t>
          </a:r>
          <a:r>
            <a:rPr lang="ko-KR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지출</a:t>
          </a:r>
          <a:r>
            <a:rPr lang="ko-KR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</a:t>
          </a:r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</a:t>
          </a:r>
          <a:r>
            <a:rPr lang="ko-KR" altLang="ko-KR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예와 같이 표시 </a:t>
          </a:r>
          <a:r>
            <a:rPr lang="en-US" altLang="ko-KR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  </a:t>
          </a:r>
          <a:r>
            <a:rPr lang="en-US" altLang="ko-KR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:30</a:t>
          </a:r>
          <a:r>
            <a:rPr lang="en-US" altLang="ko-KR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PM)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[</a:t>
          </a:r>
          <a:r>
            <a:rPr lang="ko-KR" alt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지출금액</a:t>
          </a:r>
          <a:r>
            <a:rPr lang="en-US" altLang="ko-KR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 </a:t>
          </a:r>
          <a:r>
            <a:rPr lang="ko-KR" alt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예와 같이 표시 </a:t>
          </a:r>
          <a:r>
            <a:rPr lang="en-US" altLang="ko-KR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</a:t>
          </a:r>
          <a:r>
            <a:rPr lang="en-US" altLang="ko-KR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30,000</a:t>
          </a:r>
          <a:r>
            <a:rPr lang="ko-KR" alt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원 </a:t>
          </a:r>
          <a:r>
            <a:rPr lang="en-US" altLang="ko-KR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ko-KR" altLang="ko-KR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ko-KR" alt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데이터 유효성 검사</a:t>
          </a:r>
          <a:endParaRPr lang="en-US" altLang="ko-KR" sz="16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[</a:t>
          </a:r>
          <a:r>
            <a:rPr lang="ko-KR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지출항목</a:t>
          </a:r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</a:t>
          </a:r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J2:J9 </a:t>
          </a:r>
          <a:r>
            <a:rPr lang="ko-KR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영역을 유효성 검사 목록으로 제한</a:t>
          </a:r>
          <a:endParaRPr lang="ko-KR" altLang="ko-KR" sz="1600">
            <a:effectLst/>
          </a:endParaRPr>
        </a:p>
        <a:p>
          <a:pPr eaLnBrk="1" fontAlgn="auto" latinLnBrk="0" hangingPunct="1"/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[</a:t>
          </a:r>
          <a:r>
            <a:rPr lang="ko-KR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지출지역</a:t>
          </a:r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</a:t>
          </a:r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L2:L8 </a:t>
          </a:r>
          <a:r>
            <a:rPr lang="ko-KR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영역을 유효성 검사 목록으로 제한</a:t>
          </a:r>
          <a:endParaRPr lang="ko-KR" altLang="ko-KR" sz="1600">
            <a:effectLst/>
          </a:endParaRPr>
        </a:p>
        <a:p>
          <a:pPr eaLnBrk="1" fontAlgn="auto" latinLnBrk="0" hangingPunct="1"/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[</a:t>
          </a:r>
          <a:r>
            <a:rPr lang="ko-KR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결제방법</a:t>
          </a:r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</a:t>
          </a:r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N2:N7 </a:t>
          </a:r>
          <a:r>
            <a:rPr lang="ko-KR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영역을 유효성 검사 목록으로 제한</a:t>
          </a:r>
          <a:endParaRPr lang="ko-KR" altLang="ko-KR" sz="16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altLang="ko-KR" sz="1600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205740</xdr:colOff>
      <xdr:row>9</xdr:row>
      <xdr:rowOff>177164</xdr:rowOff>
    </xdr:from>
    <xdr:to>
      <xdr:col>20</xdr:col>
      <xdr:colOff>339090</xdr:colOff>
      <xdr:row>41</xdr:row>
      <xdr:rowOff>95249</xdr:rowOff>
    </xdr:to>
    <xdr:sp macro="" textlink="">
      <xdr:nvSpPr>
        <xdr:cNvPr id="2" name="TextBox 1"/>
        <xdr:cNvSpPr txBox="1"/>
      </xdr:nvSpPr>
      <xdr:spPr>
        <a:xfrm>
          <a:off x="9178290" y="2139314"/>
          <a:ext cx="6715125" cy="662368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200" b="1">
              <a:sym typeface="Wingdings" panose="05000000000000000000" pitchFamily="2" charset="2"/>
            </a:rPr>
            <a:t></a:t>
          </a:r>
          <a:r>
            <a:rPr lang="ko-KR" altLang="en-US" sz="1200" b="1"/>
            <a:t>셀서식변경</a:t>
          </a:r>
          <a:endParaRPr lang="en-US" altLang="ko-KR" sz="1200" b="1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/>
            <a:t>1. [A1:H1]</a:t>
          </a:r>
          <a:r>
            <a:rPr lang="en-US" altLang="ko-KR" sz="1100" baseline="0"/>
            <a:t> </a:t>
          </a:r>
          <a:r>
            <a:rPr lang="ko-KR" altLang="en-US" sz="1100" baseline="0"/>
            <a:t>영역을 </a:t>
          </a:r>
          <a:r>
            <a:rPr lang="en-US" altLang="ko-KR" sz="1100" baseline="0"/>
            <a:t>'</a:t>
          </a:r>
          <a:r>
            <a:rPr lang="ko-KR" altLang="en-US" sz="1100" baseline="0"/>
            <a:t>병합하고 가운데맞춤</a:t>
          </a:r>
          <a:r>
            <a:rPr lang="en-US" altLang="ko-KR" sz="1100" baseline="0"/>
            <a:t>' </a:t>
          </a:r>
          <a:r>
            <a:rPr lang="ko-KR" altLang="en-US" sz="1100" baseline="0"/>
            <a:t>적용</a:t>
          </a:r>
          <a:endParaRPr lang="en-US" altLang="ko-KR" sz="11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[A3:H22]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영역에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모든테두리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적용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/>
            <a:t>3. </a:t>
          </a:r>
          <a:r>
            <a:rPr lang="ko-KR" altLang="en-US" sz="1100" baseline="0"/>
            <a:t>문자</a:t>
          </a:r>
          <a:r>
            <a:rPr lang="en-US" altLang="ko-KR" sz="1100" baseline="0"/>
            <a:t>, </a:t>
          </a:r>
          <a:r>
            <a:rPr lang="ko-KR" altLang="en-US" sz="1100" baseline="0"/>
            <a:t>날짜</a:t>
          </a:r>
          <a:r>
            <a:rPr lang="en-US" altLang="ko-KR" sz="1100" baseline="0"/>
            <a:t>, </a:t>
          </a:r>
          <a:r>
            <a:rPr lang="ko-KR" altLang="en-US" sz="1100" baseline="0"/>
            <a:t>시간은 </a:t>
          </a:r>
          <a:r>
            <a:rPr lang="en-US" altLang="ko-KR" sz="1100" baseline="0"/>
            <a:t>'</a:t>
          </a:r>
          <a:r>
            <a:rPr lang="ko-KR" altLang="en-US" sz="1100" baseline="0"/>
            <a:t>가운데정렬</a:t>
          </a:r>
          <a:r>
            <a:rPr lang="en-US" altLang="ko-KR" sz="1100" baseline="0"/>
            <a:t>', </a:t>
          </a:r>
          <a:r>
            <a:rPr lang="ko-KR" altLang="en-US" sz="1100" baseline="0"/>
            <a:t>숫자는 </a:t>
          </a:r>
          <a:r>
            <a:rPr lang="en-US" altLang="ko-KR" sz="1100" baseline="0"/>
            <a:t>'</a:t>
          </a:r>
          <a:r>
            <a:rPr lang="ko-KR" altLang="en-US" sz="1100" baseline="0"/>
            <a:t>우측정렬</a:t>
          </a:r>
          <a:r>
            <a:rPr lang="en-US" altLang="ko-KR" sz="1100" baseline="0"/>
            <a:t>' </a:t>
          </a:r>
          <a:r>
            <a:rPr lang="ko-KR" altLang="en-US" sz="1100" baseline="0"/>
            <a:t>적용</a:t>
          </a:r>
          <a:endParaRPr lang="en-US" altLang="ko-KR" sz="11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2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ko-KR" alt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셀표시형식 변경</a:t>
          </a:r>
          <a:endParaRPr lang="en-US" altLang="ko-KR" sz="12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/>
            <a:t>1. [</a:t>
          </a:r>
          <a:r>
            <a:rPr lang="ko-KR" altLang="en-US" sz="1100"/>
            <a:t>날짜</a:t>
          </a:r>
          <a:r>
            <a:rPr lang="en-US" altLang="ko-KR" sz="1100"/>
            <a:t>]</a:t>
          </a:r>
          <a:r>
            <a:rPr lang="ko-KR" altLang="en-US" sz="1100"/>
            <a:t> 는 </a:t>
          </a:r>
          <a:r>
            <a:rPr lang="en-US" altLang="ko-KR" sz="1100"/>
            <a:t>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예와 같이 표시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  </a:t>
          </a:r>
          <a:r>
            <a:rPr lang="en-US" altLang="ko-KR" sz="1100"/>
            <a:t>03</a:t>
          </a:r>
          <a:r>
            <a:rPr lang="ko-KR" altLang="en-US" sz="1100"/>
            <a:t>월 </a:t>
          </a:r>
          <a:r>
            <a:rPr lang="en-US" altLang="ko-KR" sz="1100"/>
            <a:t>10</a:t>
          </a:r>
          <a:r>
            <a:rPr lang="ko-KR" altLang="en-US" sz="1100"/>
            <a:t>일</a:t>
          </a:r>
          <a:r>
            <a:rPr lang="en-US" altLang="ko-KR" sz="1100"/>
            <a:t>) =&gt; MM</a:t>
          </a:r>
          <a:r>
            <a:rPr lang="ko-KR" altLang="en-US" sz="1100"/>
            <a:t>월 </a:t>
          </a:r>
          <a:r>
            <a:rPr lang="en-US" altLang="ko-KR" sz="1100"/>
            <a:t>DD</a:t>
          </a:r>
          <a:r>
            <a:rPr lang="ko-KR" altLang="en-US" sz="1100"/>
            <a:t>일</a:t>
          </a:r>
          <a:endParaRPr lang="en-US" altLang="ko-KR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/>
            <a:t>2. [</a:t>
          </a:r>
          <a:r>
            <a:rPr lang="ko-KR" altLang="en-US" sz="1100"/>
            <a:t>지출지역</a:t>
          </a:r>
          <a:r>
            <a:rPr lang="en-US" altLang="ko-KR" sz="1100"/>
            <a:t>]</a:t>
          </a:r>
          <a:r>
            <a:rPr lang="ko-KR" altLang="en-US" sz="1100"/>
            <a:t>은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예와 같이 표시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대전 유성구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=&gt;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대전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@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지출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예와 같이 표시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 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:30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PM) =&gt; HH:MM AM/PM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-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오전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오후 표시는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=&gt; [$-ko-KR]AM/PM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[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지출금액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예와 같이 표시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30,000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ko-KR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서식복사</a:t>
          </a:r>
          <a:endParaRPr lang="en-US" altLang="ko-K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 시트의 서식을 복사하여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 시트에 적용할 것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eaLnBrk="1" fontAlgn="auto" latinLnBrk="0" hangingPunct="1"/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특정 문자열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검색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찾기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)/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특정 문자열 찾아 다른 문자열로 치환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바꾸기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2020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년을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2021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년으로 일괄 변경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eaLnBrk="1" fontAlgn="auto" latinLnBrk="0" hangingPunct="1"/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ko-KR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데이터 유효성 검사</a:t>
          </a:r>
          <a:endParaRPr lang="en-US" altLang="ko-K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지출항목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J2:J9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영역을 유효성 검사 목록으로 제한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지출지역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L2:L8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영역을 유효성 검사 목록으로 제한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결제방법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N2:N7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영역을 유효성 검사 목록으로 제한</a:t>
          </a: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ko-KR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메모삽입</a:t>
          </a:r>
          <a:endParaRPr lang="en-US" altLang="ko-KR" sz="1100" b="1">
            <a:solidFill>
              <a:schemeClr val="dk1"/>
            </a:solidFill>
            <a:effectLst/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ko-KR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함수식</a:t>
          </a:r>
          <a:endParaRPr lang="en-US" altLang="ko-KR" sz="1100" b="1">
            <a:solidFill>
              <a:schemeClr val="dk1"/>
            </a:solidFill>
            <a:effectLst/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-SUMIF : </a:t>
          </a:r>
          <a:r>
            <a:rPr lang="ko-KR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조건을 충족하는 셀들의 합계</a:t>
          </a:r>
          <a:endParaRPr lang="en-US" altLang="ko-KR" sz="1100" b="1">
            <a:solidFill>
              <a:schemeClr val="dk1"/>
            </a:solidFill>
            <a:effectLst/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-AVERAGEIF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 : 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조건을 충족하는 셀들의 </a:t>
          </a:r>
          <a:r>
            <a:rPr lang="ko-KR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평균</a:t>
          </a:r>
          <a:endParaRPr lang="ko-KR" altLang="ko-KR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altLang="ko-KR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="1">
            <a:solidFill>
              <a:schemeClr val="dk1"/>
            </a:solidFill>
            <a:effectLst/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altLang="ko-KR">
            <a:effectLst/>
          </a:endParaRPr>
        </a:p>
        <a:p>
          <a:pPr eaLnBrk="1" fontAlgn="auto" latinLnBrk="0" hangingPunct="1"/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ko-KR" altLang="ko-KR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altLang="ko-KR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68580</xdr:colOff>
      <xdr:row>15</xdr:row>
      <xdr:rowOff>190500</xdr:rowOff>
    </xdr:from>
    <xdr:to>
      <xdr:col>20</xdr:col>
      <xdr:colOff>350520</xdr:colOff>
      <xdr:row>41</xdr:row>
      <xdr:rowOff>5715</xdr:rowOff>
    </xdr:to>
    <xdr:sp macro="" textlink="">
      <xdr:nvSpPr>
        <xdr:cNvPr id="2" name="TextBox 1"/>
        <xdr:cNvSpPr txBox="1"/>
      </xdr:nvSpPr>
      <xdr:spPr>
        <a:xfrm>
          <a:off x="10955655" y="4867275"/>
          <a:ext cx="5673090" cy="526351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8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en-US" altLang="ko-KR" sz="18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 </a:t>
          </a:r>
          <a:r>
            <a:rPr lang="ko-KR" altLang="en-US" sz="18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표 서식 </a:t>
          </a:r>
          <a:r>
            <a:rPr lang="en-US" altLang="ko-KR" sz="18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: </a:t>
          </a:r>
          <a:r>
            <a:rPr lang="en-US" altLang="ko-KR" sz="1600" baseline="0"/>
            <a:t> </a:t>
          </a:r>
          <a:r>
            <a:rPr lang="ko-KR" altLang="en-US" sz="1600" baseline="0"/>
            <a:t>표로 전환하면 </a:t>
          </a:r>
          <a:r>
            <a:rPr lang="ko-KR" altLang="en-US" sz="1600"/>
            <a:t>관련 데이터 그룹을 더욱 쉽게 관리하고 분석할 수 있음</a:t>
          </a:r>
          <a:r>
            <a:rPr lang="en-US" altLang="ko-KR" sz="1600"/>
            <a:t>(</a:t>
          </a:r>
          <a:r>
            <a:rPr lang="ko-KR" altLang="en-US" sz="1600"/>
            <a:t>범위해제 가능</a:t>
          </a:r>
          <a:r>
            <a:rPr lang="en-US" altLang="ko-KR" sz="1600"/>
            <a:t>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/>
            <a:t>1. [A1:H1]</a:t>
          </a:r>
          <a:r>
            <a:rPr lang="en-US" altLang="ko-KR" sz="1200" baseline="0"/>
            <a:t> </a:t>
          </a:r>
          <a:r>
            <a:rPr lang="ko-KR" altLang="en-US" sz="1200"/>
            <a:t>행에서 아무 셀이나 선택</a:t>
          </a:r>
          <a:endParaRPr lang="en-US" altLang="ko-KR" sz="12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/>
            <a:t>2. [</a:t>
          </a:r>
          <a:r>
            <a:rPr lang="ko-KR" altLang="en-US" sz="1200"/>
            <a:t>홈</a:t>
          </a:r>
          <a:r>
            <a:rPr lang="en-US" altLang="ko-KR" sz="1200"/>
            <a:t>]-[</a:t>
          </a:r>
          <a:r>
            <a:rPr lang="ko-KR" altLang="en-US" sz="1200"/>
            <a:t>스타일</a:t>
          </a:r>
          <a:r>
            <a:rPr lang="en-US" altLang="ko-KR" sz="1200"/>
            <a:t>]-[</a:t>
          </a:r>
          <a:r>
            <a:rPr lang="ko-KR" altLang="en-US" sz="1200"/>
            <a:t>표서식</a:t>
          </a:r>
          <a:r>
            <a:rPr lang="en-US" altLang="ko-KR" sz="1200"/>
            <a:t>]</a:t>
          </a:r>
          <a:r>
            <a:rPr lang="ko-KR" altLang="en-US" sz="1200"/>
            <a:t>에서 원하는 스타일 선택</a:t>
          </a:r>
          <a:endParaRPr lang="en-US" altLang="ko-KR" sz="12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>
              <a:effectLst/>
            </a:rPr>
            <a:t>3. [</a:t>
          </a:r>
          <a:r>
            <a:rPr lang="ko-KR" altLang="en-US" sz="1200">
              <a:effectLst/>
            </a:rPr>
            <a:t>표서식</a:t>
          </a:r>
          <a:r>
            <a:rPr lang="en-US" altLang="ko-KR" sz="1200">
              <a:effectLst/>
            </a:rPr>
            <a:t>]</a:t>
          </a:r>
          <a:r>
            <a:rPr lang="ko-KR" altLang="en-US" sz="1200">
              <a:effectLst/>
            </a:rPr>
            <a:t>메뉴의 옵션 설정</a:t>
          </a:r>
          <a:endParaRPr lang="ko-KR" altLang="ko-KR" sz="12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</a:t>
          </a:r>
          <a:r>
            <a:rPr lang="ko-KR" alt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표기능을 해제하려면 </a:t>
          </a:r>
          <a:r>
            <a:rPr lang="en-US" altLang="ko-K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범위로 변환</a:t>
          </a:r>
          <a:r>
            <a:rPr lang="en-US" altLang="ko-K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ko-KR" altLang="ko-KR" sz="18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en-US" altLang="ko-KR" sz="18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 </a:t>
          </a:r>
          <a:r>
            <a:rPr lang="ko-KR" altLang="en-US" sz="18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목록이 </a:t>
          </a:r>
          <a:r>
            <a:rPr lang="ko-KR" altLang="ko-KR" sz="1800" b="1">
              <a:solidFill>
                <a:schemeClr val="dk1"/>
              </a:solidFill>
              <a:latin typeface="+mn-lt"/>
              <a:ea typeface="+mn-ea"/>
              <a:cs typeface="+mn-cs"/>
            </a:rPr>
            <a:t>자동 변경되는 유효성검사  </a:t>
          </a:r>
        </a:p>
        <a:p>
          <a:r>
            <a:rPr lang="en-US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ko-KR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각 유효성검사 목록을 </a:t>
          </a:r>
          <a:r>
            <a:rPr lang="en-US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표 서식</a:t>
          </a:r>
          <a:r>
            <a:rPr lang="en-US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으로 설정</a:t>
          </a:r>
          <a:endParaRPr lang="en-US" altLang="ko-KR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ko-KR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지출항목</a:t>
          </a:r>
          <a:r>
            <a:rPr lang="en-US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(J1:J9), </a:t>
          </a:r>
          <a:r>
            <a:rPr lang="ko-KR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지출지역</a:t>
          </a:r>
          <a:r>
            <a:rPr lang="en-US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(L1:L8), </a:t>
          </a:r>
          <a:r>
            <a:rPr lang="ko-KR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결제방법</a:t>
          </a:r>
          <a:r>
            <a:rPr lang="en-US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(N1:N7)</a:t>
          </a:r>
        </a:p>
        <a:p>
          <a:endParaRPr lang="en-US" altLang="ko-KR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ko-KR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유효성검사를 이용해 데이터의 입력을 제한</a:t>
          </a:r>
          <a:endParaRPr lang="en-US" altLang="ko-KR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C4</a:t>
          </a:r>
          <a:r>
            <a:rPr lang="ko-KR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(J1:J9)</a:t>
          </a:r>
          <a:r>
            <a:rPr lang="ko-KR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 영역을 유효성 목록으로 지정</a:t>
          </a:r>
          <a:endParaRPr lang="en-US" altLang="ko-KR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D4</a:t>
          </a:r>
          <a:r>
            <a:rPr lang="ko-KR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(L1:L8)</a:t>
          </a:r>
          <a:r>
            <a:rPr lang="ko-KR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 영역을 유효성 목록으로 지정</a:t>
          </a:r>
          <a:r>
            <a:rPr lang="en-US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US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G4</a:t>
          </a:r>
          <a:r>
            <a:rPr lang="ko-KR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(N1:N7)</a:t>
          </a:r>
          <a:r>
            <a:rPr lang="ko-KR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 영역을 유효성 목록으로 지정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altLang="ko-KR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104773</xdr:colOff>
      <xdr:row>1</xdr:row>
      <xdr:rowOff>19051</xdr:rowOff>
    </xdr:from>
    <xdr:to>
      <xdr:col>1</xdr:col>
      <xdr:colOff>1419224</xdr:colOff>
      <xdr:row>1</xdr:row>
      <xdr:rowOff>1323975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지출항목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지출항목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3" y="466726"/>
              <a:ext cx="2495551" cy="13049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표 슬라이서를 나타냅니다. 표 슬라이서는 Excel 이상에서 지원됩니다.
이 도형이 이전 버전의 Excel에서 수정되었거나 통합 문서가 Excel 2007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1581150</xdr:colOff>
      <xdr:row>1</xdr:row>
      <xdr:rowOff>19050</xdr:rowOff>
    </xdr:from>
    <xdr:to>
      <xdr:col>4</xdr:col>
      <xdr:colOff>390525</xdr:colOff>
      <xdr:row>1</xdr:row>
      <xdr:rowOff>1314450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지출지역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지출지역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62250" y="466725"/>
              <a:ext cx="2609850" cy="1295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표 슬라이서를 나타냅니다. 표 슬라이서는 Excel 이상에서 지원됩니다.
이 도형이 이전 버전의 Excel에서 수정되었거나 통합 문서가 Excel 2007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476249</xdr:colOff>
      <xdr:row>1</xdr:row>
      <xdr:rowOff>1</xdr:rowOff>
    </xdr:from>
    <xdr:to>
      <xdr:col>7</xdr:col>
      <xdr:colOff>409575</xdr:colOff>
      <xdr:row>1</xdr:row>
      <xdr:rowOff>1295401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결제방법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결제방법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57824" y="447676"/>
              <a:ext cx="2647951" cy="1295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표 슬라이서를 나타냅니다. 표 슬라이서는 Excel 이상에서 지원됩니다.
이 도형이 이전 버전의 Excel에서 수정되었거나 통합 문서가 Excel 2007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464820</xdr:colOff>
      <xdr:row>10</xdr:row>
      <xdr:rowOff>177165</xdr:rowOff>
    </xdr:from>
    <xdr:to>
      <xdr:col>21</xdr:col>
      <xdr:colOff>285750</xdr:colOff>
      <xdr:row>32</xdr:row>
      <xdr:rowOff>106680</xdr:rowOff>
    </xdr:to>
    <xdr:sp macro="" textlink="">
      <xdr:nvSpPr>
        <xdr:cNvPr id="2" name="TextBox 1"/>
        <xdr:cNvSpPr txBox="1"/>
      </xdr:nvSpPr>
      <xdr:spPr>
        <a:xfrm>
          <a:off x="9227820" y="2529840"/>
          <a:ext cx="4621530" cy="453961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6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en-US" altLang="ko-KR" sz="16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 </a:t>
          </a:r>
          <a:r>
            <a:rPr lang="ko-KR" altLang="en-US" sz="16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자동필터 </a:t>
          </a:r>
          <a:r>
            <a:rPr lang="ko-KR" altLang="en-US" sz="1600" b="1" baseline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 </a:t>
          </a:r>
          <a:r>
            <a:rPr lang="en-US" altLang="ko-KR" sz="1800" b="1" baseline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: </a:t>
          </a:r>
          <a:r>
            <a:rPr lang="ko-KR" altLang="en-US" sz="1400" b="0" baseline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필터링 단추를이용해  요구 조건 충족하는 데이터출 추출</a:t>
          </a:r>
          <a:r>
            <a:rPr lang="en-US" altLang="ko-KR" sz="1400" b="0" baseline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(AND</a:t>
          </a:r>
          <a:r>
            <a:rPr lang="ko-KR" altLang="en-US" sz="1400" b="0" baseline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조건</a:t>
          </a:r>
          <a:r>
            <a:rPr lang="en-US" altLang="ko-KR" sz="1400" b="0" baseline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)</a:t>
          </a:r>
          <a:endParaRPr lang="en-US" altLang="ko-KR" sz="1400" b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/>
            <a:t>1. [</a:t>
          </a:r>
          <a:r>
            <a:rPr lang="ko-KR" altLang="en-US" sz="1200"/>
            <a:t>데이터</a:t>
          </a:r>
          <a:r>
            <a:rPr lang="en-US" altLang="ko-KR" sz="1200"/>
            <a:t>]-[</a:t>
          </a:r>
          <a:r>
            <a:rPr lang="ko-KR" altLang="en-US" sz="1200"/>
            <a:t>필터</a:t>
          </a:r>
          <a:r>
            <a:rPr lang="en-US" altLang="ko-KR" sz="1200"/>
            <a:t>] </a:t>
          </a:r>
          <a:r>
            <a:rPr lang="ko-KR" altLang="en-US" sz="1200"/>
            <a:t>선택하면</a:t>
          </a:r>
          <a:r>
            <a:rPr lang="ko-KR" altLang="en-US" sz="1200" baseline="0"/>
            <a:t> 제목행에 필터링 단추 표시</a:t>
          </a:r>
          <a:r>
            <a:rPr lang="en-US" altLang="ko-KR" sz="1200" baseline="0"/>
            <a:t>/</a:t>
          </a:r>
          <a:r>
            <a:rPr lang="ko-KR" altLang="en-US" sz="1200" baseline="0"/>
            <a:t>해제</a:t>
          </a:r>
          <a:endParaRPr lang="en-US" altLang="ko-KR" sz="12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/>
            <a:t>2. </a:t>
          </a:r>
          <a:r>
            <a:rPr lang="ko-KR" altLang="en-US" sz="1200"/>
            <a:t> 필터링 단추 클릭하여</a:t>
          </a:r>
          <a:r>
            <a:rPr lang="en-US" altLang="ko-KR" sz="1200"/>
            <a:t>, </a:t>
          </a:r>
          <a:r>
            <a:rPr lang="ko-KR" altLang="en-US" sz="1200"/>
            <a:t>숫자</a:t>
          </a:r>
          <a:r>
            <a:rPr lang="en-US" altLang="ko-KR" sz="1200"/>
            <a:t>/</a:t>
          </a:r>
          <a:r>
            <a:rPr lang="ko-KR" altLang="en-US" sz="1200"/>
            <a:t>문자 필터로 조건식 지정</a:t>
          </a:r>
          <a:endParaRPr lang="en-US" altLang="ko-KR" sz="12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</a:t>
          </a:r>
          <a:r>
            <a:rPr lang="en-US" altLang="ko-K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필터링은 해제 가능</a:t>
          </a:r>
          <a:endParaRPr lang="en-US" altLang="ko-KR" sz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ko-KR" alt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고급필터 </a:t>
          </a:r>
          <a:r>
            <a:rPr lang="en-US" altLang="ko-KR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: </a:t>
          </a:r>
          <a:r>
            <a:rPr lang="ko-KR" altLang="en-US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조건식을 직접 입력하여 </a:t>
          </a:r>
          <a:r>
            <a:rPr lang="ko-KR" altLang="ko-KR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요구 조건 충족하는 데이터출 추출</a:t>
          </a:r>
          <a:endParaRPr lang="ko-KR" altLang="ko-KR" sz="1400" b="0">
            <a:effectLst/>
          </a:endParaRPr>
        </a:p>
        <a:p>
          <a:pPr eaLnBrk="1" fontAlgn="auto" latinLnBrk="0" hangingPunct="1"/>
          <a:endParaRPr lang="en-US" altLang="ko-KR" sz="16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>
              <a:effectLst/>
            </a:rPr>
            <a:t>1.</a:t>
          </a:r>
          <a:r>
            <a:rPr lang="en-US" altLang="ko-KR" sz="1200" baseline="0">
              <a:effectLst/>
            </a:rPr>
            <a:t> </a:t>
          </a:r>
          <a:r>
            <a:rPr lang="ko-KR" altLang="en-US" sz="1200" baseline="0">
              <a:effectLst/>
            </a:rPr>
            <a:t>조건식 입력 </a:t>
          </a:r>
          <a:r>
            <a:rPr lang="en-US" altLang="ko-KR" sz="1200" baseline="0">
              <a:effectLst/>
            </a:rPr>
            <a:t>: </a:t>
          </a:r>
          <a:r>
            <a:rPr lang="ko-KR" altLang="en-US" sz="1200" baseline="0">
              <a:effectLst/>
            </a:rPr>
            <a:t>여러 조건식이 동일한 행에 있으면 </a:t>
          </a:r>
          <a:r>
            <a:rPr lang="en-US" altLang="ko-KR" sz="1200" baseline="0">
              <a:effectLst/>
            </a:rPr>
            <a:t>AND</a:t>
          </a:r>
          <a:r>
            <a:rPr lang="ko-KR" altLang="en-US" sz="1200" baseline="0">
              <a:effectLst/>
            </a:rPr>
            <a:t>조건</a:t>
          </a:r>
          <a:r>
            <a:rPr lang="en-US" altLang="ko-KR" sz="1200" baseline="0">
              <a:effectLst/>
            </a:rPr>
            <a:t>, </a:t>
          </a:r>
          <a:r>
            <a:rPr lang="ko-KR" altLang="en-US" sz="1200" baseline="0">
              <a:effectLst/>
            </a:rPr>
            <a:t>다른 행에 있으면 </a:t>
          </a:r>
          <a:r>
            <a:rPr lang="en-US" altLang="ko-KR" sz="1200" baseline="0">
              <a:effectLst/>
            </a:rPr>
            <a:t>OR</a:t>
          </a:r>
          <a:r>
            <a:rPr lang="ko-KR" altLang="en-US" sz="1200" baseline="0">
              <a:effectLst/>
            </a:rPr>
            <a:t>조건</a:t>
          </a:r>
          <a:endParaRPr lang="en-US" altLang="ko-KR" sz="1200" baseline="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 baseline="0">
              <a:effectLst/>
            </a:rPr>
            <a:t>2. [</a:t>
          </a:r>
          <a:r>
            <a:rPr lang="ko-KR" altLang="en-US" sz="1200" baseline="0">
              <a:effectLst/>
            </a:rPr>
            <a:t>데이터</a:t>
          </a:r>
          <a:r>
            <a:rPr lang="en-US" altLang="ko-KR" sz="1200" baseline="0">
              <a:effectLst/>
            </a:rPr>
            <a:t>]-[</a:t>
          </a:r>
          <a:r>
            <a:rPr lang="ko-KR" altLang="en-US" sz="1200" baseline="0">
              <a:effectLst/>
            </a:rPr>
            <a:t>고급필터</a:t>
          </a:r>
          <a:r>
            <a:rPr lang="en-US" altLang="ko-KR" sz="1200" baseline="0">
              <a:effectLst/>
            </a:rPr>
            <a:t>]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 baseline="0">
              <a:effectLst/>
            </a:rPr>
            <a:t>3. </a:t>
          </a:r>
          <a:r>
            <a:rPr lang="ko-KR" altLang="en-US" sz="1200" baseline="0">
              <a:effectLst/>
            </a:rPr>
            <a:t>목록 </a:t>
          </a:r>
          <a:r>
            <a:rPr lang="en-US" altLang="ko-KR" sz="1200" baseline="0">
              <a:effectLst/>
            </a:rPr>
            <a:t>= </a:t>
          </a:r>
          <a:r>
            <a:rPr lang="ko-KR" altLang="en-US" sz="1200" baseline="0">
              <a:effectLst/>
            </a:rPr>
            <a:t>원본데이터 영역</a:t>
          </a:r>
          <a:endParaRPr lang="en-US" altLang="ko-KR" sz="1200" baseline="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200" baseline="0">
              <a:effectLst/>
            </a:rPr>
            <a:t>   조건</a:t>
          </a:r>
          <a:r>
            <a:rPr lang="en-US" altLang="ko-KR" sz="1200" baseline="0">
              <a:effectLst/>
            </a:rPr>
            <a:t>=</a:t>
          </a:r>
          <a:r>
            <a:rPr lang="ko-KR" altLang="en-US" sz="1200" baseline="0">
              <a:effectLst/>
            </a:rPr>
            <a:t>조건식 영역</a:t>
          </a:r>
          <a:endParaRPr lang="en-US" altLang="ko-KR" sz="1200" baseline="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 baseline="0">
              <a:effectLst/>
            </a:rPr>
            <a:t>   </a:t>
          </a:r>
          <a:r>
            <a:rPr lang="ko-KR" altLang="en-US" sz="1200" baseline="0">
              <a:effectLst/>
            </a:rPr>
            <a:t>복사위치 </a:t>
          </a:r>
          <a:r>
            <a:rPr lang="en-US" altLang="ko-KR" sz="1200" baseline="0">
              <a:effectLst/>
            </a:rPr>
            <a:t>= </a:t>
          </a:r>
          <a:r>
            <a:rPr lang="ko-KR" altLang="en-US" sz="1200" baseline="0">
              <a:effectLst/>
            </a:rPr>
            <a:t>필터링 결과가 표시될 위치</a:t>
          </a:r>
          <a:endParaRPr lang="ko-KR" altLang="ko-KR" sz="1200">
            <a:effectLst/>
          </a:endParaRPr>
        </a:p>
      </xdr:txBody>
    </xdr:sp>
    <xdr:clientData/>
  </xdr:twoCellAnchor>
  <xdr:twoCellAnchor>
    <xdr:from>
      <xdr:col>20</xdr:col>
      <xdr:colOff>0</xdr:colOff>
      <xdr:row>1</xdr:row>
      <xdr:rowOff>47625</xdr:rowOff>
    </xdr:from>
    <xdr:to>
      <xdr:col>21</xdr:col>
      <xdr:colOff>371475</xdr:colOff>
      <xdr:row>3</xdr:row>
      <xdr:rowOff>200025</xdr:rowOff>
    </xdr:to>
    <xdr:sp macro="[0]!테스트" textlink="">
      <xdr:nvSpPr>
        <xdr:cNvPr id="3" name="직사각형 2"/>
        <xdr:cNvSpPr/>
      </xdr:nvSpPr>
      <xdr:spPr>
        <a:xfrm>
          <a:off x="16525875" y="495300"/>
          <a:ext cx="1057275" cy="581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버튼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232410</xdr:colOff>
      <xdr:row>2</xdr:row>
      <xdr:rowOff>0</xdr:rowOff>
    </xdr:from>
    <xdr:to>
      <xdr:col>21</xdr:col>
      <xdr:colOff>541020</xdr:colOff>
      <xdr:row>20</xdr:row>
      <xdr:rowOff>26670</xdr:rowOff>
    </xdr:to>
    <xdr:sp macro="" textlink="">
      <xdr:nvSpPr>
        <xdr:cNvPr id="2" name="TextBox 1"/>
        <xdr:cNvSpPr txBox="1"/>
      </xdr:nvSpPr>
      <xdr:spPr>
        <a:xfrm>
          <a:off x="9119235" y="781050"/>
          <a:ext cx="4509135" cy="379857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4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ko-KR" altLang="en-US" sz="14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피벗테이블 </a:t>
          </a:r>
          <a:r>
            <a:rPr lang="en-US" altLang="ko-KR" sz="14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: </a:t>
          </a:r>
          <a:r>
            <a:rPr lang="ko-KR" altLang="en-US" sz="1200" b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원본데이터의 필드를 행</a:t>
          </a:r>
          <a:r>
            <a:rPr lang="en-US" altLang="ko-KR" sz="1200" b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/</a:t>
          </a:r>
          <a:r>
            <a:rPr lang="ko-KR" altLang="en-US" sz="1200" b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열 로 자유롭게 재구성하여 테이블을 완성하고 값을 함수로 적용하여 데이터 요약 및  분석기능을 제공</a:t>
          </a:r>
          <a:endParaRPr lang="en-US" altLang="ko-KR" sz="1200" b="0">
            <a:solidFill>
              <a:schemeClr val="dk1"/>
            </a:solidFill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400" b="1">
            <a:solidFill>
              <a:schemeClr val="dk1"/>
            </a:solidFill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/>
            <a:t>1. </a:t>
          </a:r>
          <a:r>
            <a:rPr lang="ko-KR" altLang="en-US" sz="1200"/>
            <a:t>원본목록 범위에 커서를 두고 </a:t>
          </a:r>
          <a:r>
            <a:rPr lang="en-US" altLang="ko-KR" sz="1200"/>
            <a:t>[</a:t>
          </a:r>
          <a:r>
            <a:rPr lang="ko-KR" altLang="en-US" sz="1200"/>
            <a:t>삽입</a:t>
          </a:r>
          <a:r>
            <a:rPr lang="en-US" altLang="ko-KR" sz="1200"/>
            <a:t>]-[</a:t>
          </a:r>
          <a:r>
            <a:rPr lang="ko-KR" altLang="en-US" sz="1200"/>
            <a:t>피벗테이블</a:t>
          </a:r>
          <a:r>
            <a:rPr lang="en-US" altLang="ko-KR" sz="1200"/>
            <a:t>]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/>
            <a:t>2.</a:t>
          </a:r>
          <a:r>
            <a:rPr lang="en-US" altLang="ko-KR" sz="1200" baseline="0"/>
            <a:t> </a:t>
          </a:r>
          <a:r>
            <a:rPr lang="ko-KR" altLang="en-US" sz="1200" baseline="0"/>
            <a:t>범위와 피벗테이블 삽입 위치 선택 후 </a:t>
          </a:r>
          <a:r>
            <a:rPr lang="en-US" altLang="ko-KR" sz="1200" baseline="0"/>
            <a:t>[</a:t>
          </a:r>
          <a:r>
            <a:rPr lang="ko-KR" altLang="en-US" sz="1200" baseline="0"/>
            <a:t>확인</a:t>
          </a:r>
          <a:r>
            <a:rPr lang="en-US" altLang="ko-KR" sz="1200" baseline="0"/>
            <a:t>] </a:t>
          </a:r>
          <a:r>
            <a:rPr lang="ko-KR" altLang="en-US" sz="1200" baseline="0"/>
            <a:t>하면 피벗테이블 생성</a:t>
          </a:r>
          <a:endParaRPr lang="en-US" altLang="ko-KR" sz="12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 baseline="0"/>
            <a:t>3. </a:t>
          </a:r>
          <a:r>
            <a:rPr lang="ko-KR" altLang="en-US" sz="1200" baseline="0"/>
            <a:t>필드대화상자에서 행</a:t>
          </a:r>
          <a:r>
            <a:rPr lang="en-US" altLang="ko-KR" sz="1200" baseline="0"/>
            <a:t>/</a:t>
          </a:r>
          <a:r>
            <a:rPr lang="ko-KR" altLang="en-US" sz="1200" baseline="0"/>
            <a:t>열</a:t>
          </a:r>
          <a:r>
            <a:rPr lang="en-US" altLang="ko-KR" sz="1200" baseline="0"/>
            <a:t>/</a:t>
          </a:r>
          <a:r>
            <a:rPr lang="ko-KR" altLang="en-US" sz="1200" baseline="0"/>
            <a:t>값 영역에 각각의 필드 드래그</a:t>
          </a:r>
          <a:endParaRPr lang="en-US" altLang="ko-KR" sz="12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 baseline="0"/>
            <a:t>4. </a:t>
          </a:r>
          <a:r>
            <a:rPr lang="ko-KR" altLang="en-US" sz="1200" baseline="0"/>
            <a:t>완성된 피벗에는 아래의 내용 적용 가능</a:t>
          </a:r>
          <a:endParaRPr lang="en-US" altLang="ko-KR" sz="1200" baseline="0"/>
        </a:p>
        <a:p>
          <a:pPr eaLnBrk="1" fontAlgn="auto" latinLnBrk="0" hangingPunct="1"/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-  </a:t>
          </a:r>
          <a:r>
            <a:rPr lang="ko-KR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값 필드의 요약 함수 변경 가능</a:t>
          </a:r>
          <a:endParaRPr lang="ko-KR" altLang="ko-KR" sz="1200">
            <a:effectLst/>
          </a:endParaRPr>
        </a:p>
        <a:p>
          <a:pPr eaLnBrk="1" fontAlgn="auto" latinLnBrk="0" hangingPunct="1"/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-  </a:t>
          </a:r>
          <a:r>
            <a:rPr lang="ko-KR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데이터 정렬 가능</a:t>
          </a:r>
          <a:endParaRPr lang="ko-KR" altLang="ko-KR" sz="1200">
            <a:effectLst/>
          </a:endParaRPr>
        </a:p>
        <a:p>
          <a:pPr eaLnBrk="1" fontAlgn="auto" latinLnBrk="0" hangingPunct="1"/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-  </a:t>
          </a:r>
          <a:r>
            <a:rPr lang="ko-KR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데이터의 표시형식 가능</a:t>
          </a:r>
          <a:endParaRPr lang="ko-KR" altLang="ko-KR" sz="1200">
            <a:effectLst/>
          </a:endParaRPr>
        </a:p>
        <a:p>
          <a:pPr eaLnBrk="1" fontAlgn="auto" latinLnBrk="0" hangingPunct="1"/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-  </a:t>
          </a:r>
          <a:r>
            <a:rPr lang="ko-KR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행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열 레이블 이름 변경 가능</a:t>
          </a:r>
          <a:endParaRPr lang="en-US" altLang="ko-K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200" baseline="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</xdr:colOff>
      <xdr:row>1</xdr:row>
      <xdr:rowOff>176211</xdr:rowOff>
    </xdr:from>
    <xdr:to>
      <xdr:col>14</xdr:col>
      <xdr:colOff>38100</xdr:colOff>
      <xdr:row>23</xdr:row>
      <xdr:rowOff>20954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377824</xdr:colOff>
      <xdr:row>1</xdr:row>
      <xdr:rowOff>176212</xdr:rowOff>
    </xdr:from>
    <xdr:to>
      <xdr:col>25</xdr:col>
      <xdr:colOff>239712</xdr:colOff>
      <xdr:row>23</xdr:row>
      <xdr:rowOff>9525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26</xdr:col>
      <xdr:colOff>69395</xdr:colOff>
      <xdr:row>1</xdr:row>
      <xdr:rowOff>152400</xdr:rowOff>
    </xdr:from>
    <xdr:to>
      <xdr:col>28</xdr:col>
      <xdr:colOff>521151</xdr:colOff>
      <xdr:row>15</xdr:row>
      <xdr:rowOff>34018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월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월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779216" y="356507"/>
              <a:ext cx="1812471" cy="27391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26</xdr:col>
      <xdr:colOff>137432</xdr:colOff>
      <xdr:row>16</xdr:row>
      <xdr:rowOff>59871</xdr:rowOff>
    </xdr:from>
    <xdr:to>
      <xdr:col>28</xdr:col>
      <xdr:colOff>594632</xdr:colOff>
      <xdr:row>29</xdr:row>
      <xdr:rowOff>145596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분기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분기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47253" y="3325585"/>
              <a:ext cx="1817915" cy="27391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>
    <xdr:from>
      <xdr:col>2</xdr:col>
      <xdr:colOff>669470</xdr:colOff>
      <xdr:row>29</xdr:row>
      <xdr:rowOff>19730</xdr:rowOff>
    </xdr:from>
    <xdr:to>
      <xdr:col>11</xdr:col>
      <xdr:colOff>584146</xdr:colOff>
      <xdr:row>46</xdr:row>
      <xdr:rowOff>108857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593270</xdr:colOff>
      <xdr:row>29</xdr:row>
      <xdr:rowOff>33337</xdr:rowOff>
    </xdr:from>
    <xdr:to>
      <xdr:col>20</xdr:col>
      <xdr:colOff>477383</xdr:colOff>
      <xdr:row>46</xdr:row>
      <xdr:rowOff>104775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304799</xdr:colOff>
      <xdr:row>53</xdr:row>
      <xdr:rowOff>119061</xdr:rowOff>
    </xdr:from>
    <xdr:to>
      <xdr:col>11</xdr:col>
      <xdr:colOff>546632</xdr:colOff>
      <xdr:row>69</xdr:row>
      <xdr:rowOff>204106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561974</xdr:colOff>
      <xdr:row>53</xdr:row>
      <xdr:rowOff>119062</xdr:rowOff>
    </xdr:from>
    <xdr:to>
      <xdr:col>20</xdr:col>
      <xdr:colOff>95249</xdr:colOff>
      <xdr:row>69</xdr:row>
      <xdr:rowOff>187484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26</xdr:col>
      <xdr:colOff>148317</xdr:colOff>
      <xdr:row>30</xdr:row>
      <xdr:rowOff>195943</xdr:rowOff>
    </xdr:from>
    <xdr:to>
      <xdr:col>28</xdr:col>
      <xdr:colOff>616402</xdr:colOff>
      <xdr:row>44</xdr:row>
      <xdr:rowOff>148318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지출항목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지출항목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58138" y="6319157"/>
              <a:ext cx="1828800" cy="2809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22</xdr:col>
      <xdr:colOff>366032</xdr:colOff>
      <xdr:row>30</xdr:row>
      <xdr:rowOff>155122</xdr:rowOff>
    </xdr:from>
    <xdr:to>
      <xdr:col>25</xdr:col>
      <xdr:colOff>153761</xdr:colOff>
      <xdr:row>44</xdr:row>
      <xdr:rowOff>107497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지출지역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지출지역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354425" y="6278336"/>
              <a:ext cx="1828800" cy="2809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23</xdr:col>
      <xdr:colOff>39460</xdr:colOff>
      <xdr:row>46</xdr:row>
      <xdr:rowOff>182335</xdr:rowOff>
    </xdr:from>
    <xdr:to>
      <xdr:col>25</xdr:col>
      <xdr:colOff>507546</xdr:colOff>
      <xdr:row>60</xdr:row>
      <xdr:rowOff>134710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결제방법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결제방법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708210" y="9571264"/>
              <a:ext cx="1828800" cy="2809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30</xdr:col>
      <xdr:colOff>239484</xdr:colOff>
      <xdr:row>5</xdr:row>
      <xdr:rowOff>102054</xdr:rowOff>
    </xdr:from>
    <xdr:to>
      <xdr:col>41</xdr:col>
      <xdr:colOff>456320</xdr:colOff>
      <xdr:row>23</xdr:row>
      <xdr:rowOff>190500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3" name="날짜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날짜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670734" y="1122590"/>
              <a:ext cx="7700765" cy="37623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시간 표시 막대: Excel 이상에서 작동합니다. 이동하거나 크기를 조정하지 마세요.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230505</xdr:colOff>
      <xdr:row>0</xdr:row>
      <xdr:rowOff>0</xdr:rowOff>
    </xdr:from>
    <xdr:to>
      <xdr:col>12</xdr:col>
      <xdr:colOff>186690</xdr:colOff>
      <xdr:row>17</xdr:row>
      <xdr:rowOff>26670</xdr:rowOff>
    </xdr:to>
    <xdr:sp macro="" textlink="">
      <xdr:nvSpPr>
        <xdr:cNvPr id="2" name="TextBox 1"/>
        <xdr:cNvSpPr txBox="1"/>
      </xdr:nvSpPr>
      <xdr:spPr>
        <a:xfrm>
          <a:off x="5126355" y="0"/>
          <a:ext cx="4556760" cy="358902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4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ko-KR" altLang="en-US" sz="14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피벗테이블 </a:t>
          </a:r>
          <a:r>
            <a:rPr lang="en-US" altLang="ko-KR" sz="14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: </a:t>
          </a:r>
          <a:r>
            <a:rPr lang="ko-KR" altLang="en-US" sz="1200" b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원본데이터의 필드를 행</a:t>
          </a:r>
          <a:r>
            <a:rPr lang="en-US" altLang="ko-KR" sz="1200" b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/</a:t>
          </a:r>
          <a:r>
            <a:rPr lang="ko-KR" altLang="en-US" sz="1200" b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열 로 자유롭게 재구성하여 테이블을 완성하고 값을 함수로 적용하여 데이터 요약 및  분석기능을 제공</a:t>
          </a:r>
          <a:endParaRPr lang="en-US" altLang="ko-KR" sz="1200" b="0">
            <a:solidFill>
              <a:schemeClr val="dk1"/>
            </a:solidFill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400" b="1">
            <a:solidFill>
              <a:schemeClr val="dk1"/>
            </a:solidFill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/>
            <a:t>1. </a:t>
          </a:r>
          <a:r>
            <a:rPr lang="ko-KR" altLang="en-US" sz="1200"/>
            <a:t>원본목록 범위에 커서를 두고 </a:t>
          </a:r>
          <a:r>
            <a:rPr lang="en-US" altLang="ko-KR" sz="1200"/>
            <a:t>[</a:t>
          </a:r>
          <a:r>
            <a:rPr lang="ko-KR" altLang="en-US" sz="1200"/>
            <a:t>삽입</a:t>
          </a:r>
          <a:r>
            <a:rPr lang="en-US" altLang="ko-KR" sz="1200"/>
            <a:t>]-[</a:t>
          </a:r>
          <a:r>
            <a:rPr lang="ko-KR" altLang="en-US" sz="1200"/>
            <a:t>피벗테이블</a:t>
          </a:r>
          <a:r>
            <a:rPr lang="en-US" altLang="ko-KR" sz="1200"/>
            <a:t>]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/>
            <a:t>2.</a:t>
          </a:r>
          <a:r>
            <a:rPr lang="en-US" altLang="ko-KR" sz="1200" baseline="0"/>
            <a:t> </a:t>
          </a:r>
          <a:r>
            <a:rPr lang="ko-KR" altLang="en-US" sz="1200" baseline="0"/>
            <a:t>범위와 피벗테이블 삽입 위치 선택 후 </a:t>
          </a:r>
          <a:r>
            <a:rPr lang="en-US" altLang="ko-KR" sz="1200" baseline="0"/>
            <a:t>[</a:t>
          </a:r>
          <a:r>
            <a:rPr lang="ko-KR" altLang="en-US" sz="1200" baseline="0"/>
            <a:t>확인</a:t>
          </a:r>
          <a:r>
            <a:rPr lang="en-US" altLang="ko-KR" sz="1200" baseline="0"/>
            <a:t>] </a:t>
          </a:r>
          <a:r>
            <a:rPr lang="ko-KR" altLang="en-US" sz="1200" baseline="0"/>
            <a:t>하면 피벗테이블 생성</a:t>
          </a:r>
          <a:endParaRPr lang="en-US" altLang="ko-KR" sz="12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 baseline="0"/>
            <a:t>3. </a:t>
          </a:r>
          <a:r>
            <a:rPr lang="ko-KR" altLang="en-US" sz="1200" baseline="0"/>
            <a:t>필드대화상자에서 행</a:t>
          </a:r>
          <a:r>
            <a:rPr lang="en-US" altLang="ko-KR" sz="1200" baseline="0"/>
            <a:t>/</a:t>
          </a:r>
          <a:r>
            <a:rPr lang="ko-KR" altLang="en-US" sz="1200" baseline="0"/>
            <a:t>열</a:t>
          </a:r>
          <a:r>
            <a:rPr lang="en-US" altLang="ko-KR" sz="1200" baseline="0"/>
            <a:t>/</a:t>
          </a:r>
          <a:r>
            <a:rPr lang="ko-KR" altLang="en-US" sz="1200" baseline="0"/>
            <a:t>값 영역에 각각의 필드 드래그</a:t>
          </a:r>
          <a:endParaRPr lang="en-US" altLang="ko-KR" sz="12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 baseline="0"/>
            <a:t>4. </a:t>
          </a:r>
          <a:r>
            <a:rPr lang="ko-KR" altLang="en-US" sz="1200" baseline="0"/>
            <a:t>완성된 피벗에는 아래의 내용 적용 가능</a:t>
          </a:r>
          <a:endParaRPr lang="en-US" altLang="ko-KR" sz="1200" baseline="0"/>
        </a:p>
        <a:p>
          <a:pPr eaLnBrk="1" fontAlgn="auto" latinLnBrk="0" hangingPunct="1"/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-  </a:t>
          </a:r>
          <a:r>
            <a:rPr lang="ko-KR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값 필드의 요약 함수 변경 가능</a:t>
          </a:r>
          <a:endParaRPr lang="ko-KR" altLang="ko-KR" sz="1200">
            <a:effectLst/>
          </a:endParaRPr>
        </a:p>
        <a:p>
          <a:pPr eaLnBrk="1" fontAlgn="auto" latinLnBrk="0" hangingPunct="1"/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-  </a:t>
          </a:r>
          <a:r>
            <a:rPr lang="ko-KR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데이터 정렬 가능</a:t>
          </a:r>
          <a:endParaRPr lang="ko-KR" altLang="ko-KR" sz="1200">
            <a:effectLst/>
          </a:endParaRPr>
        </a:p>
        <a:p>
          <a:pPr eaLnBrk="1" fontAlgn="auto" latinLnBrk="0" hangingPunct="1"/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-  </a:t>
          </a:r>
          <a:r>
            <a:rPr lang="ko-KR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데이터의 표시형식 가능</a:t>
          </a:r>
          <a:endParaRPr lang="ko-KR" altLang="ko-KR" sz="1200">
            <a:effectLst/>
          </a:endParaRPr>
        </a:p>
        <a:p>
          <a:pPr eaLnBrk="1" fontAlgn="auto" latinLnBrk="0" hangingPunct="1"/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-  </a:t>
          </a:r>
          <a:r>
            <a:rPr lang="ko-KR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행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열 레이블 이름 변경 가능</a:t>
          </a:r>
          <a:endParaRPr lang="en-US" altLang="ko-K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200" baseline="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87630</xdr:colOff>
      <xdr:row>0</xdr:row>
      <xdr:rowOff>0</xdr:rowOff>
    </xdr:from>
    <xdr:to>
      <xdr:col>13</xdr:col>
      <xdr:colOff>182880</xdr:colOff>
      <xdr:row>8</xdr:row>
      <xdr:rowOff>247650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186690</xdr:colOff>
      <xdr:row>0</xdr:row>
      <xdr:rowOff>0</xdr:rowOff>
    </xdr:from>
    <xdr:to>
      <xdr:col>18</xdr:col>
      <xdr:colOff>198120</xdr:colOff>
      <xdr:row>8</xdr:row>
      <xdr:rowOff>247650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40004</xdr:colOff>
      <xdr:row>10</xdr:row>
      <xdr:rowOff>201930</xdr:rowOff>
    </xdr:from>
    <xdr:to>
      <xdr:col>13</xdr:col>
      <xdr:colOff>144779</xdr:colOff>
      <xdr:row>18</xdr:row>
      <xdr:rowOff>19050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104775</xdr:colOff>
      <xdr:row>10</xdr:row>
      <xdr:rowOff>201930</xdr:rowOff>
    </xdr:from>
    <xdr:to>
      <xdr:col>18</xdr:col>
      <xdr:colOff>259080</xdr:colOff>
      <xdr:row>18</xdr:row>
      <xdr:rowOff>19050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18</xdr:col>
      <xdr:colOff>281940</xdr:colOff>
      <xdr:row>0</xdr:row>
      <xdr:rowOff>3810</xdr:rowOff>
    </xdr:from>
    <xdr:to>
      <xdr:col>22</xdr:col>
      <xdr:colOff>60960</xdr:colOff>
      <xdr:row>7</xdr:row>
      <xdr:rowOff>163830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" name="날짜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날짜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88265" y="3810"/>
              <a:ext cx="2522220" cy="2026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시간 표시 막대: Excel 이상에서 작동합니다. 이동하거나 크기를 조정하지 마세요.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293370</xdr:colOff>
      <xdr:row>6</xdr:row>
      <xdr:rowOff>106681</xdr:rowOff>
    </xdr:from>
    <xdr:to>
      <xdr:col>22</xdr:col>
      <xdr:colOff>41910</xdr:colOff>
      <xdr:row>11</xdr:row>
      <xdr:rowOff>167640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결제방법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결제방법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99695" y="1706881"/>
              <a:ext cx="2491740" cy="12801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>
    <xdr:from>
      <xdr:col>11</xdr:col>
      <xdr:colOff>175260</xdr:colOff>
      <xdr:row>3</xdr:row>
      <xdr:rowOff>190500</xdr:rowOff>
    </xdr:from>
    <xdr:to>
      <xdr:col>18</xdr:col>
      <xdr:colOff>175260</xdr:colOff>
      <xdr:row>17</xdr:row>
      <xdr:rowOff>156210</xdr:rowOff>
    </xdr:to>
    <xdr:sp macro="" textlink="">
      <xdr:nvSpPr>
        <xdr:cNvPr id="8" name="TextBox 7"/>
        <xdr:cNvSpPr txBox="1"/>
      </xdr:nvSpPr>
      <xdr:spPr>
        <a:xfrm>
          <a:off x="7880985" y="990600"/>
          <a:ext cx="4800600" cy="387096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4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ko-KR" altLang="en-US" sz="14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피벗차트를 이용하여 피벗테이블의</a:t>
          </a:r>
          <a:r>
            <a:rPr lang="ko-KR" altLang="en-US" sz="1400" b="1" baseline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 내용을 시각적 으로표현</a:t>
          </a:r>
          <a:r>
            <a:rPr lang="en-US" altLang="ko-KR" sz="1400" b="1" baseline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400" b="1" baseline="0">
            <a:solidFill>
              <a:schemeClr val="dk1"/>
            </a:solidFill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피벗테이블 작성</a:t>
          </a:r>
          <a:endParaRPr lang="en-US" altLang="ko-KR" sz="1200" b="0">
            <a:solidFill>
              <a:schemeClr val="dk1"/>
            </a:solidFill>
            <a:effectLst/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1.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피벗테이블 선택 후 피벗</a:t>
          </a: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[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테이블 분석도구</a:t>
          </a: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]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에서 </a:t>
          </a: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[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피벗차트</a:t>
          </a: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] 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선택</a:t>
          </a:r>
          <a:endParaRPr lang="en-US" altLang="ko-KR" sz="1200" b="0">
            <a:solidFill>
              <a:schemeClr val="dk1"/>
            </a:solidFill>
            <a:effectLst/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2. 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차트의 유형 선택</a:t>
          </a: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(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막대</a:t>
          </a: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/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원형</a:t>
          </a: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3. 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피벗 </a:t>
          </a: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[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차트</a:t>
          </a:r>
          <a:r>
            <a:rPr lang="ko-KR" alt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 분석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도구</a:t>
          </a: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]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에서 </a:t>
          </a: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"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차트스타일</a:t>
          </a: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"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 적용</a:t>
          </a:r>
          <a:endParaRPr lang="en-US" altLang="ko-KR" sz="1200" b="0">
            <a:solidFill>
              <a:schemeClr val="dk1"/>
            </a:solidFill>
            <a:effectLst/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4. 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피벗 차트 내 필드에서 우클릭하여 </a:t>
          </a: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"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모든 필드목록 참추기</a:t>
          </a: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"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5. 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피벗차트 내 우클릭 </a:t>
          </a: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[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데이터계열서식</a:t>
          </a: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]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에서 막대계열의 </a:t>
          </a:r>
          <a:r>
            <a:rPr lang="ko-KR" alt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 너비 및 간격 조정</a:t>
          </a:r>
          <a:endParaRPr lang="en-US" altLang="ko-KR" sz="1200" b="0" baseline="0">
            <a:solidFill>
              <a:schemeClr val="dk1"/>
            </a:solidFill>
            <a:effectLst/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6.</a:t>
          </a:r>
          <a:r>
            <a:rPr lang="en-US" altLang="ko-KR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 </a:t>
          </a:r>
          <a:r>
            <a:rPr lang="ko-KR" alt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원형차트의 경우 </a:t>
          </a:r>
          <a:r>
            <a:rPr lang="en-US" altLang="ko-KR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[</a:t>
          </a:r>
          <a:r>
            <a:rPr lang="ko-KR" alt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데이터레이블옵션</a:t>
          </a:r>
          <a:r>
            <a:rPr lang="en-US" altLang="ko-KR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]</a:t>
          </a:r>
          <a:r>
            <a:rPr lang="ko-KR" alt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에서 항목</a:t>
          </a:r>
          <a:r>
            <a:rPr lang="en-US" altLang="ko-KR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, </a:t>
          </a:r>
          <a:r>
            <a:rPr lang="ko-KR" alt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백분율</a:t>
          </a:r>
          <a:r>
            <a:rPr lang="en-US" altLang="ko-KR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, </a:t>
          </a:r>
          <a:r>
            <a:rPr lang="ko-KR" alt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지시선</a:t>
          </a:r>
          <a:r>
            <a:rPr lang="en-US" altLang="ko-KR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, </a:t>
          </a:r>
          <a:r>
            <a:rPr lang="ko-KR" alt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범례표지</a:t>
          </a:r>
          <a:r>
            <a:rPr lang="en-US" altLang="ko-KR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 </a:t>
          </a:r>
          <a:r>
            <a:rPr lang="ko-KR" alt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등 선택</a:t>
          </a:r>
          <a:endParaRPr lang="en-US" altLang="ko-KR" sz="1200" b="0">
            <a:solidFill>
              <a:schemeClr val="dk1"/>
            </a:solidFill>
            <a:effectLst/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 </a:t>
          </a:r>
          <a:endParaRPr lang="en-US" altLang="ko-KR" sz="1100" b="0">
            <a:solidFill>
              <a:schemeClr val="dk1"/>
            </a:solidFill>
            <a:latin typeface="+mn-lt"/>
            <a:ea typeface="+mn-ea"/>
            <a:cs typeface="+mn-cs"/>
            <a:sym typeface="Wingdings" panose="05000000000000000000" pitchFamily="2" charset="2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1213485</xdr:colOff>
      <xdr:row>21</xdr:row>
      <xdr:rowOff>47625</xdr:rowOff>
    </xdr:from>
    <xdr:to>
      <xdr:col>12</xdr:col>
      <xdr:colOff>148590</xdr:colOff>
      <xdr:row>46</xdr:row>
      <xdr:rowOff>66675</xdr:rowOff>
    </xdr:to>
    <xdr:sp macro="" textlink="">
      <xdr:nvSpPr>
        <xdr:cNvPr id="2" name="TextBox 1"/>
        <xdr:cNvSpPr txBox="1"/>
      </xdr:nvSpPr>
      <xdr:spPr>
        <a:xfrm>
          <a:off x="9814560" y="4905375"/>
          <a:ext cx="4526280" cy="52578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4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en-US" altLang="ko-KR" sz="14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 </a:t>
          </a:r>
          <a:r>
            <a:rPr lang="ko-KR" altLang="en-US" sz="14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인사기록 원본</a:t>
          </a:r>
          <a:r>
            <a:rPr lang="ko-KR" altLang="en-US" sz="1400" b="1" baseline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 데이터 생성</a:t>
          </a:r>
          <a:endParaRPr lang="en-US" altLang="ko-KR" sz="1400" b="1" baseline="0">
            <a:solidFill>
              <a:schemeClr val="dk1"/>
            </a:solidFill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400" b="0">
            <a:solidFill>
              <a:schemeClr val="dk1"/>
            </a:solidFill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400" b="1">
              <a:solidFill>
                <a:srgbClr val="FF0000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 표서식 활용</a:t>
          </a:r>
          <a:endParaRPr lang="en-US" altLang="ko-KR" sz="1400" b="1">
            <a:solidFill>
              <a:srgbClr val="FF0000"/>
            </a:solidFill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- </a:t>
          </a:r>
          <a:r>
            <a:rPr lang="ko-KR" altLang="en-US" sz="1400" b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범위 자동 확장을 위해 표서식 지정</a:t>
          </a:r>
          <a:r>
            <a:rPr lang="en-US" altLang="ko-KR" sz="1400" b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[</a:t>
          </a:r>
          <a:r>
            <a:rPr lang="ko-KR" altLang="en-US" sz="1400" b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홈</a:t>
          </a:r>
          <a:r>
            <a:rPr lang="en-US" altLang="ko-KR" sz="1400" b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-</a:t>
          </a:r>
          <a:r>
            <a:rPr lang="ko-KR" altLang="en-US" sz="1400" b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표서식</a:t>
          </a:r>
          <a:r>
            <a:rPr lang="en-US" altLang="ko-KR" sz="1400" b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]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400" b="0" baseline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 </a:t>
          </a:r>
          <a:r>
            <a:rPr lang="en-US" altLang="ko-KR" sz="1400" b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- </a:t>
          </a:r>
          <a:r>
            <a:rPr lang="ko-KR" altLang="en-US" sz="1400" b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표 이름 변경 </a:t>
          </a:r>
          <a:r>
            <a:rPr lang="en-US" altLang="ko-KR" sz="1400" b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: </a:t>
          </a:r>
          <a:r>
            <a:rPr lang="ko-KR" altLang="en-US" sz="1400" b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인사기록</a:t>
          </a:r>
          <a:endParaRPr lang="en-US" altLang="ko-KR" sz="1400" b="0">
            <a:solidFill>
              <a:schemeClr val="dk1"/>
            </a:solidFill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400" b="0">
            <a:solidFill>
              <a:schemeClr val="dk1"/>
            </a:solidFill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eaLnBrk="1" fontAlgn="auto" latinLnBrk="0" hangingPunct="1"/>
          <a:r>
            <a:rPr lang="ko-KR" altLang="ko-KR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</a:t>
          </a:r>
          <a:r>
            <a:rPr lang="en-US" altLang="ko-KR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 </a:t>
          </a:r>
          <a:r>
            <a:rPr lang="ko-KR" altLang="ko-KR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이름정의</a:t>
          </a:r>
          <a:endParaRPr lang="ko-KR" altLang="ko-KR" sz="1400" b="1">
            <a:solidFill>
              <a:srgbClr val="FF0000"/>
            </a:solidFill>
            <a:effectLst/>
          </a:endParaRPr>
        </a:p>
        <a:p>
          <a:pPr eaLnBrk="1" fontAlgn="auto" latinLnBrk="0" hangingPunct="1"/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필드명을 이용한 이름정의</a:t>
          </a:r>
          <a:endParaRPr lang="en-US" altLang="ko-K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전체 영역 설정 후 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수식 탭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정의된이름 그룹 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선택영역에서 이름만들기 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첫행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pPr eaLnBrk="1" fontAlgn="auto" latinLnBrk="0" hangingPunct="1"/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첫 행 필드명을 기준으로 이름 정의 목록 확인</a:t>
          </a:r>
          <a:endParaRPr lang="en-US" altLang="ko-KR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함수식 </a:t>
          </a:r>
          <a:endParaRPr lang="en-US" altLang="ko-KR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IF :  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조건식의 결과에 따라 참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거짓의 값을 표시</a:t>
          </a:r>
          <a:endParaRPr lang="en-US" altLang="ko-KR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LFFT : 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셀의 문자열을 좌측에서부터 </a:t>
          </a:r>
          <a:r>
            <a:rPr lang="ko-KR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지정된 숫자만큼 추출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MID : </a:t>
          </a:r>
          <a:r>
            <a:rPr lang="ko-KR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셀의 문자열을 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시작점부터 지정된 숫자만큼</a:t>
          </a:r>
          <a:r>
            <a:rPr lang="ko-KR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추출</a:t>
          </a:r>
          <a:endParaRPr lang="en-US" altLang="ko-KR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RIGHT : </a:t>
          </a:r>
          <a:r>
            <a:rPr lang="ko-KR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셀의 문자열을 좌측에서부터 지정된 숫자만큼 추출</a:t>
          </a:r>
          <a:endParaRPr lang="ko-KR" altLang="ko-KR">
            <a:effectLst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2020.12.22&#48177;&#50629;\++&#54620;&#48173;&#45824;%20&#51088;&#47308;\+&#54617;&#44592;&#48324;%20&#44053;&#51032;%20&#49436;&#47448;\2021-1&#54617;&#44592;%20&#44053;&#51032;%20&#49436;&#47448;\&#50629;&#47924;&#54952;&#50984;&#49828;&#53420;UP\&#51452;&#47568;&#48152;\04.17\04.17-&#49892;&#49845;&#51088;&#47308;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여의주" refreshedDate="43940.917900231485" createdVersion="6" refreshedVersion="6" minRefreshableVersion="3" recordCount="43">
  <cacheSource type="worksheet">
    <worksheetSource name="원본표" r:id="rId2"/>
  </cacheSource>
  <cacheFields count="8">
    <cacheField name="날짜" numFmtId="14">
      <sharedItems containsSemiMixedTypes="0" containsNonDate="0" containsDate="1" containsString="0" minDate="2020-03-01T00:00:00" maxDate="2020-06-05T00:00:00" count="33">
        <d v="2020-03-01T00:00:00"/>
        <d v="2020-03-03T00:00:00"/>
        <d v="2020-03-05T00:00:00"/>
        <d v="2020-03-06T00:00:00"/>
        <d v="2020-03-07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22T00:00:00"/>
        <d v="2020-04-19T00:00:00"/>
        <d v="2020-04-01T00:00:00"/>
        <d v="2020-04-04T00:00:00"/>
        <d v="2020-04-05T00:00:00"/>
        <d v="2020-04-06T00:00:00"/>
        <d v="2020-04-07T00:00:00"/>
        <d v="2020-04-08T00:00:00"/>
        <d v="2020-04-11T00:00:00"/>
        <d v="2020-04-12T00:00:00"/>
        <d v="2020-04-14T00:00:00"/>
        <d v="2020-04-15T00:00:00"/>
        <d v="2020-04-16T00:00:00"/>
        <d v="2020-04-18T00:00:00"/>
        <d v="2020-04-20T00:00:00"/>
        <d v="2020-04-23T00:00:00"/>
        <d v="2020-05-01T00:00:00"/>
        <d v="2020-05-02T00:00:00"/>
        <d v="2020-06-02T00:00:00"/>
        <d v="2020-06-03T00:00:00"/>
        <d v="2020-06-04T00:00:00"/>
      </sharedItems>
    </cacheField>
    <cacheField name="세부내역" numFmtId="0">
      <sharedItems/>
    </cacheField>
    <cacheField name="지출항목" numFmtId="0">
      <sharedItems count="7">
        <s v="식료품"/>
        <s v="교육비"/>
        <s v="생필품"/>
        <s v="경조사비"/>
        <s v="통신비"/>
        <s v="외식"/>
        <s v="쇼핑"/>
      </sharedItems>
    </cacheField>
    <cacheField name="지출지역" numFmtId="0">
      <sharedItems count="5">
        <s v="유성구"/>
        <s v="기타"/>
        <s v="서구"/>
        <s v="동구"/>
        <s v="중구"/>
      </sharedItems>
    </cacheField>
    <cacheField name="지출시간" numFmtId="176">
      <sharedItems containsSemiMixedTypes="0" containsNonDate="0" containsDate="1" containsString="0" minDate="1899-12-30T10:30:00" maxDate="1899-12-30T21:20:00"/>
    </cacheField>
    <cacheField name="지출금액" numFmtId="41">
      <sharedItems containsSemiMixedTypes="0" containsString="0" containsNumber="1" containsInteger="1" minValue="12000" maxValue="500000"/>
    </cacheField>
    <cacheField name="결제방법" numFmtId="0">
      <sharedItems count="6">
        <s v="국민카드"/>
        <s v="신한카드"/>
        <s v="현금"/>
        <s v="계좌이체"/>
        <s v="카카오페이"/>
        <s v="삼성페이"/>
      </sharedItems>
    </cacheField>
    <cacheField name="비고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사용자" refreshedDate="44427.431622222219" createdVersion="6" refreshedVersion="6" minRefreshableVersion="3" recordCount="43">
  <cacheSource type="worksheet">
    <worksheetSource name="원본표"/>
  </cacheSource>
  <cacheFields count="11">
    <cacheField name="날짜" numFmtId="14">
      <sharedItems containsSemiMixedTypes="0" containsNonDate="0" containsDate="1" containsString="0" minDate="2020-03-01T00:00:00" maxDate="2020-06-05T00:00:00" count="33">
        <d v="2020-03-01T00:00:00"/>
        <d v="2020-03-03T00:00:00"/>
        <d v="2020-03-05T00:00:00"/>
        <d v="2020-03-06T00:00:00"/>
        <d v="2020-03-07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22T00:00:00"/>
        <d v="2020-04-19T00:00:00"/>
        <d v="2020-04-01T00:00:00"/>
        <d v="2020-04-04T00:00:00"/>
        <d v="2020-04-05T00:00:00"/>
        <d v="2020-04-06T00:00:00"/>
        <d v="2020-04-07T00:00:00"/>
        <d v="2020-04-08T00:00:00"/>
        <d v="2020-04-11T00:00:00"/>
        <d v="2020-04-12T00:00:00"/>
        <d v="2020-04-14T00:00:00"/>
        <d v="2020-04-15T00:00:00"/>
        <d v="2020-04-16T00:00:00"/>
        <d v="2020-04-18T00:00:00"/>
        <d v="2020-04-20T00:00:00"/>
        <d v="2020-04-23T00:00:00"/>
        <d v="2020-05-01T00:00:00"/>
        <d v="2020-05-02T00:00:00"/>
        <d v="2020-06-02T00:00:00"/>
        <d v="2020-06-03T00:00:00"/>
        <d v="2020-06-04T00:00:00"/>
      </sharedItems>
      <fieldGroup par="10" base="0">
        <rangePr groupBy="days" startDate="2020-03-01T00:00:00" endDate="2020-06-05T00:00:00"/>
        <groupItems count="368">
          <s v="&lt;2020-03-01"/>
          <s v="1월1일"/>
          <s v="1월2일"/>
          <s v="1월3일"/>
          <s v="1월4일"/>
          <s v="1월5일"/>
          <s v="1월6일"/>
          <s v="1월7일"/>
          <s v="1월8일"/>
          <s v="1월9일"/>
          <s v="1월10일"/>
          <s v="1월11일"/>
          <s v="1월12일"/>
          <s v="1월13일"/>
          <s v="1월14일"/>
          <s v="1월15일"/>
          <s v="1월16일"/>
          <s v="1월17일"/>
          <s v="1월18일"/>
          <s v="1월19일"/>
          <s v="1월20일"/>
          <s v="1월21일"/>
          <s v="1월22일"/>
          <s v="1월23일"/>
          <s v="1월24일"/>
          <s v="1월25일"/>
          <s v="1월26일"/>
          <s v="1월27일"/>
          <s v="1월28일"/>
          <s v="1월29일"/>
          <s v="1월30일"/>
          <s v="1월31일"/>
          <s v="2월1일"/>
          <s v="2월2일"/>
          <s v="2월3일"/>
          <s v="2월4일"/>
          <s v="2월5일"/>
          <s v="2월6일"/>
          <s v="2월7일"/>
          <s v="2월8일"/>
          <s v="2월9일"/>
          <s v="2월10일"/>
          <s v="2월11일"/>
          <s v="2월12일"/>
          <s v="2월13일"/>
          <s v="2월14일"/>
          <s v="2월15일"/>
          <s v="2월16일"/>
          <s v="2월17일"/>
          <s v="2월18일"/>
          <s v="2월19일"/>
          <s v="2월20일"/>
          <s v="2월21일"/>
          <s v="2월22일"/>
          <s v="2월23일"/>
          <s v="2월24일"/>
          <s v="2월25일"/>
          <s v="2월26일"/>
          <s v="2월27일"/>
          <s v="2월28일"/>
          <s v="2월29일"/>
          <s v="3월1일"/>
          <s v="3월2일"/>
          <s v="3월3일"/>
          <s v="3월4일"/>
          <s v="3월5일"/>
          <s v="3월6일"/>
          <s v="3월7일"/>
          <s v="3월8일"/>
          <s v="3월9일"/>
          <s v="3월10일"/>
          <s v="3월11일"/>
          <s v="3월12일"/>
          <s v="3월13일"/>
          <s v="3월14일"/>
          <s v="3월15일"/>
          <s v="3월16일"/>
          <s v="3월17일"/>
          <s v="3월18일"/>
          <s v="3월19일"/>
          <s v="3월20일"/>
          <s v="3월21일"/>
          <s v="3월22일"/>
          <s v="3월23일"/>
          <s v="3월24일"/>
          <s v="3월25일"/>
          <s v="3월26일"/>
          <s v="3월27일"/>
          <s v="3월28일"/>
          <s v="3월29일"/>
          <s v="3월30일"/>
          <s v="3월31일"/>
          <s v="4월1일"/>
          <s v="4월2일"/>
          <s v="4월3일"/>
          <s v="4월4일"/>
          <s v="4월5일"/>
          <s v="4월6일"/>
          <s v="4월7일"/>
          <s v="4월8일"/>
          <s v="4월9일"/>
          <s v="4월10일"/>
          <s v="4월11일"/>
          <s v="4월12일"/>
          <s v="4월13일"/>
          <s v="4월14일"/>
          <s v="4월15일"/>
          <s v="4월16일"/>
          <s v="4월17일"/>
          <s v="4월18일"/>
          <s v="4월19일"/>
          <s v="4월20일"/>
          <s v="4월21일"/>
          <s v="4월22일"/>
          <s v="4월23일"/>
          <s v="4월24일"/>
          <s v="4월25일"/>
          <s v="4월26일"/>
          <s v="4월27일"/>
          <s v="4월28일"/>
          <s v="4월29일"/>
          <s v="4월30일"/>
          <s v="5월1일"/>
          <s v="5월2일"/>
          <s v="5월3일"/>
          <s v="5월4일"/>
          <s v="5월5일"/>
          <s v="5월6일"/>
          <s v="5월7일"/>
          <s v="5월8일"/>
          <s v="5월9일"/>
          <s v="5월10일"/>
          <s v="5월11일"/>
          <s v="5월12일"/>
          <s v="5월13일"/>
          <s v="5월14일"/>
          <s v="5월15일"/>
          <s v="5월16일"/>
          <s v="5월17일"/>
          <s v="5월18일"/>
          <s v="5월19일"/>
          <s v="5월20일"/>
          <s v="5월21일"/>
          <s v="5월22일"/>
          <s v="5월23일"/>
          <s v="5월24일"/>
          <s v="5월25일"/>
          <s v="5월26일"/>
          <s v="5월27일"/>
          <s v="5월28일"/>
          <s v="5월29일"/>
          <s v="5월30일"/>
          <s v="5월31일"/>
          <s v="6월1일"/>
          <s v="6월2일"/>
          <s v="6월3일"/>
          <s v="6월4일"/>
          <s v="6월5일"/>
          <s v="6월6일"/>
          <s v="6월7일"/>
          <s v="6월8일"/>
          <s v="6월9일"/>
          <s v="6월10일"/>
          <s v="6월11일"/>
          <s v="6월12일"/>
          <s v="6월13일"/>
          <s v="6월14일"/>
          <s v="6월15일"/>
          <s v="6월16일"/>
          <s v="6월17일"/>
          <s v="6월18일"/>
          <s v="6월19일"/>
          <s v="6월20일"/>
          <s v="6월21일"/>
          <s v="6월22일"/>
          <s v="6월23일"/>
          <s v="6월24일"/>
          <s v="6월25일"/>
          <s v="6월26일"/>
          <s v="6월27일"/>
          <s v="6월28일"/>
          <s v="6월29일"/>
          <s v="6월30일"/>
          <s v="7월1일"/>
          <s v="7월2일"/>
          <s v="7월3일"/>
          <s v="7월4일"/>
          <s v="7월5일"/>
          <s v="7월6일"/>
          <s v="7월7일"/>
          <s v="7월8일"/>
          <s v="7월9일"/>
          <s v="7월10일"/>
          <s v="7월11일"/>
          <s v="7월12일"/>
          <s v="7월13일"/>
          <s v="7월14일"/>
          <s v="7월15일"/>
          <s v="7월16일"/>
          <s v="7월17일"/>
          <s v="7월18일"/>
          <s v="7월19일"/>
          <s v="7월20일"/>
          <s v="7월21일"/>
          <s v="7월22일"/>
          <s v="7월23일"/>
          <s v="7월24일"/>
          <s v="7월25일"/>
          <s v="7월26일"/>
          <s v="7월27일"/>
          <s v="7월28일"/>
          <s v="7월29일"/>
          <s v="7월30일"/>
          <s v="7월31일"/>
          <s v="8월1일"/>
          <s v="8월2일"/>
          <s v="8월3일"/>
          <s v="8월4일"/>
          <s v="8월5일"/>
          <s v="8월6일"/>
          <s v="8월7일"/>
          <s v="8월8일"/>
          <s v="8월9일"/>
          <s v="8월10일"/>
          <s v="8월11일"/>
          <s v="8월12일"/>
          <s v="8월13일"/>
          <s v="8월14일"/>
          <s v="8월15일"/>
          <s v="8월16일"/>
          <s v="8월17일"/>
          <s v="8월18일"/>
          <s v="8월19일"/>
          <s v="8월20일"/>
          <s v="8월21일"/>
          <s v="8월22일"/>
          <s v="8월23일"/>
          <s v="8월24일"/>
          <s v="8월25일"/>
          <s v="8월26일"/>
          <s v="8월27일"/>
          <s v="8월28일"/>
          <s v="8월29일"/>
          <s v="8월30일"/>
          <s v="8월31일"/>
          <s v="9월1일"/>
          <s v="9월2일"/>
          <s v="9월3일"/>
          <s v="9월4일"/>
          <s v="9월5일"/>
          <s v="9월6일"/>
          <s v="9월7일"/>
          <s v="9월8일"/>
          <s v="9월9일"/>
          <s v="9월10일"/>
          <s v="9월11일"/>
          <s v="9월12일"/>
          <s v="9월13일"/>
          <s v="9월14일"/>
          <s v="9월15일"/>
          <s v="9월16일"/>
          <s v="9월17일"/>
          <s v="9월18일"/>
          <s v="9월19일"/>
          <s v="9월20일"/>
          <s v="9월21일"/>
          <s v="9월22일"/>
          <s v="9월23일"/>
          <s v="9월24일"/>
          <s v="9월25일"/>
          <s v="9월26일"/>
          <s v="9월27일"/>
          <s v="9월28일"/>
          <s v="9월29일"/>
          <s v="9월30일"/>
          <s v="10월1일"/>
          <s v="10월2일"/>
          <s v="10월3일"/>
          <s v="10월4일"/>
          <s v="10월5일"/>
          <s v="10월6일"/>
          <s v="10월7일"/>
          <s v="10월8일"/>
          <s v="10월9일"/>
          <s v="10월10일"/>
          <s v="10월11일"/>
          <s v="10월12일"/>
          <s v="10월13일"/>
          <s v="10월14일"/>
          <s v="10월15일"/>
          <s v="10월16일"/>
          <s v="10월17일"/>
          <s v="10월18일"/>
          <s v="10월19일"/>
          <s v="10월20일"/>
          <s v="10월21일"/>
          <s v="10월22일"/>
          <s v="10월23일"/>
          <s v="10월24일"/>
          <s v="10월25일"/>
          <s v="10월26일"/>
          <s v="10월27일"/>
          <s v="10월28일"/>
          <s v="10월29일"/>
          <s v="10월30일"/>
          <s v="10월31일"/>
          <s v="11월1일"/>
          <s v="11월2일"/>
          <s v="11월3일"/>
          <s v="11월4일"/>
          <s v="11월5일"/>
          <s v="11월6일"/>
          <s v="11월7일"/>
          <s v="11월8일"/>
          <s v="11월9일"/>
          <s v="11월10일"/>
          <s v="11월11일"/>
          <s v="11월12일"/>
          <s v="11월13일"/>
          <s v="11월14일"/>
          <s v="11월15일"/>
          <s v="11월16일"/>
          <s v="11월17일"/>
          <s v="11월18일"/>
          <s v="11월19일"/>
          <s v="11월20일"/>
          <s v="11월21일"/>
          <s v="11월22일"/>
          <s v="11월23일"/>
          <s v="11월24일"/>
          <s v="11월25일"/>
          <s v="11월26일"/>
          <s v="11월27일"/>
          <s v="11월28일"/>
          <s v="11월29일"/>
          <s v="11월30일"/>
          <s v="12월1일"/>
          <s v="12월2일"/>
          <s v="12월3일"/>
          <s v="12월4일"/>
          <s v="12월5일"/>
          <s v="12월6일"/>
          <s v="12월7일"/>
          <s v="12월8일"/>
          <s v="12월9일"/>
          <s v="12월10일"/>
          <s v="12월11일"/>
          <s v="12월12일"/>
          <s v="12월13일"/>
          <s v="12월14일"/>
          <s v="12월15일"/>
          <s v="12월16일"/>
          <s v="12월17일"/>
          <s v="12월18일"/>
          <s v="12월19일"/>
          <s v="12월20일"/>
          <s v="12월21일"/>
          <s v="12월22일"/>
          <s v="12월23일"/>
          <s v="12월24일"/>
          <s v="12월25일"/>
          <s v="12월26일"/>
          <s v="12월27일"/>
          <s v="12월28일"/>
          <s v="12월29일"/>
          <s v="12월30일"/>
          <s v="12월31일"/>
          <s v="&gt;2020-06-05"/>
        </groupItems>
      </fieldGroup>
    </cacheField>
    <cacheField name="세부내역" numFmtId="0">
      <sharedItems count="19">
        <s v="하나마트, 쌀 외"/>
        <s v="요가학원"/>
        <s v="하나마트, 세제 외 2건"/>
        <s v="홍길동축의금"/>
        <s v="인터넷강의"/>
        <s v="휴대폰요금"/>
        <s v="동창모임"/>
        <s v="봉사모임"/>
        <s v="라라편의점, 라면 외"/>
        <s v="신도백화점, 옷"/>
        <s v="하나마트, 휴지외 2건"/>
        <s v="상담, 커피"/>
        <s v="인터넷쇼핑, 운동화"/>
        <s v="인터넷용금"/>
        <s v="파리바게트 샌드위치 외"/>
        <s v="과일(딸기, 토마토)"/>
        <s v="신도백화점, 코트"/>
        <s v="회사동료 축의금"/>
        <s v="회사동료, 커피"/>
      </sharedItems>
    </cacheField>
    <cacheField name="지출항목" numFmtId="0">
      <sharedItems count="7">
        <s v="식료품"/>
        <s v="교육비"/>
        <s v="생필품"/>
        <s v="경조사비"/>
        <s v="통신비"/>
        <s v="외식"/>
        <s v="쇼핑"/>
      </sharedItems>
    </cacheField>
    <cacheField name="지출지역" numFmtId="0">
      <sharedItems count="5">
        <s v="유성구"/>
        <s v="기타"/>
        <s v="서구"/>
        <s v="동구"/>
        <s v="중구"/>
      </sharedItems>
    </cacheField>
    <cacheField name="지출시간" numFmtId="176">
      <sharedItems containsSemiMixedTypes="0" containsNonDate="0" containsDate="1" containsString="0" minDate="1899-12-30T10:30:00" maxDate="1899-12-30T21:20:00" count="17">
        <d v="1899-12-30T10:30:00"/>
        <d v="1899-12-30T14:00:00"/>
        <d v="1899-12-30T18:30:00"/>
        <d v="1899-12-30T11:50:00"/>
        <d v="1899-12-30T16:00:00"/>
        <d v="1899-12-30T13:10:00"/>
        <d v="1899-12-30T13:25:00"/>
        <d v="1899-12-30T19:20:00"/>
        <d v="1899-12-30T15:10:00"/>
        <d v="1899-12-30T18:50:00"/>
        <d v="1899-12-30T16:20:00"/>
        <d v="1899-12-30T20:30:00"/>
        <d v="1899-12-30T21:20:00"/>
        <d v="1899-12-30T19:00:00"/>
        <d v="1899-12-30T14:20:00"/>
        <d v="1899-12-30T12:20:00"/>
        <d v="1899-12-30T17:30:00"/>
      </sharedItems>
      <fieldGroup par="8" base="4">
        <rangePr groupBy="minutes" startDate="1899-12-30T10:30:00" endDate="1899-12-30T21:20:00"/>
        <groupItems count="62">
          <s v="&lt;1900-01-00"/>
          <s v="0분"/>
          <s v="1분"/>
          <s v="2분"/>
          <s v="3분"/>
          <s v="4분"/>
          <s v="5분"/>
          <s v="6분"/>
          <s v="7분"/>
          <s v="8분"/>
          <s v="9분"/>
          <s v="10분"/>
          <s v="11분"/>
          <s v="12분"/>
          <s v="13분"/>
          <s v="14분"/>
          <s v="15분"/>
          <s v="16분"/>
          <s v="17분"/>
          <s v="18분"/>
          <s v="19분"/>
          <s v="20분"/>
          <s v="21분"/>
          <s v="22분"/>
          <s v="23분"/>
          <s v="24분"/>
          <s v="25분"/>
          <s v="26분"/>
          <s v="27분"/>
          <s v="28분"/>
          <s v="29분"/>
          <s v="30분"/>
          <s v="31분"/>
          <s v="32분"/>
          <s v="33분"/>
          <s v="34분"/>
          <s v="35분"/>
          <s v="36분"/>
          <s v="37분"/>
          <s v="38분"/>
          <s v="39분"/>
          <s v="40분"/>
          <s v="41분"/>
          <s v="42분"/>
          <s v="43분"/>
          <s v="44분"/>
          <s v="45분"/>
          <s v="46분"/>
          <s v="47분"/>
          <s v="48분"/>
          <s v="49분"/>
          <s v="50분"/>
          <s v="51분"/>
          <s v="52분"/>
          <s v="53분"/>
          <s v="54분"/>
          <s v="55분"/>
          <s v="56분"/>
          <s v="57분"/>
          <s v="58분"/>
          <s v="59분"/>
          <s v="&gt;1900-01-00"/>
        </groupItems>
      </fieldGroup>
    </cacheField>
    <cacheField name="지출금액" numFmtId="41">
      <sharedItems containsSemiMixedTypes="0" containsString="0" containsNumber="1" containsInteger="1" minValue="12000" maxValue="500000" count="18">
        <n v="55000"/>
        <n v="150000"/>
        <n v="105000"/>
        <n v="100000"/>
        <n v="65000"/>
        <n v="30000"/>
        <n v="20000"/>
        <n v="15000"/>
        <n v="300000"/>
        <n v="40000"/>
        <n v="12000"/>
        <n v="250000"/>
        <n v="25000"/>
        <n v="500000"/>
        <n v="50000"/>
        <n v="83000"/>
        <n v="27000"/>
        <n v="35000"/>
      </sharedItems>
    </cacheField>
    <cacheField name="결제방법" numFmtId="0">
      <sharedItems count="6">
        <s v="국민카드"/>
        <s v="신한카드"/>
        <s v="현금"/>
        <s v="계좌이체"/>
        <s v="카카오페이"/>
        <s v="삼성페이"/>
      </sharedItems>
    </cacheField>
    <cacheField name="비고" numFmtId="0">
      <sharedItems containsNonDate="0" containsString="0" containsBlank="1"/>
    </cacheField>
    <cacheField name="시" numFmtId="0" databaseField="0">
      <fieldGroup base="4">
        <rangePr groupBy="hours" startDate="1899-12-30T10:30:00" endDate="1899-12-30T21:20:00"/>
        <groupItems count="26">
          <s v="&lt;1900-01-00"/>
          <s v="0시"/>
          <s v="1시"/>
          <s v="2시"/>
          <s v="3시"/>
          <s v="4시"/>
          <s v="5시"/>
          <s v="6시"/>
          <s v="7시"/>
          <s v="8시"/>
          <s v="9시"/>
          <s v="10시"/>
          <s v="11시"/>
          <s v="12시"/>
          <s v="13시"/>
          <s v="14시"/>
          <s v="15시"/>
          <s v="16시"/>
          <s v="17시"/>
          <s v="18시"/>
          <s v="19시"/>
          <s v="20시"/>
          <s v="21시"/>
          <s v="22시"/>
          <s v="23시"/>
          <s v="&gt;1900-01-00"/>
        </groupItems>
      </fieldGroup>
    </cacheField>
    <cacheField name="월" numFmtId="0" databaseField="0">
      <fieldGroup base="0">
        <rangePr groupBy="months" startDate="2020-03-01T00:00:00" endDate="2020-06-05T00:00:00"/>
        <groupItems count="14">
          <s v="&lt;2020-03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0-06-05"/>
        </groupItems>
      </fieldGroup>
    </cacheField>
    <cacheField name="분기" numFmtId="0" databaseField="0">
      <fieldGroup base="0">
        <rangePr groupBy="quarters" startDate="2020-03-01T00:00:00" endDate="2020-06-05T00:00:00"/>
        <groupItems count="6">
          <s v="&lt;2020-03-01"/>
          <s v="1사분기"/>
          <s v="2사분기"/>
          <s v="3사분기"/>
          <s v="4사분기"/>
          <s v="&gt;2020-06-05"/>
        </groupItems>
      </fieldGroup>
    </cacheField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Windows 사용자" refreshedDate="44427.444324652781" createdVersion="6" refreshedVersion="6" minRefreshableVersion="3" recordCount="38">
  <cacheSource type="worksheet">
    <worksheetSource name="표1_82"/>
  </cacheSource>
  <cacheFields count="8">
    <cacheField name="날짜" numFmtId="14">
      <sharedItems containsSemiMixedTypes="0" containsNonDate="0" containsDate="1" containsString="0" minDate="2020-03-01T00:00:00" maxDate="2020-04-24T00:00:00"/>
    </cacheField>
    <cacheField name="세부내역" numFmtId="0">
      <sharedItems/>
    </cacheField>
    <cacheField name="지출항목" numFmtId="0">
      <sharedItems count="7">
        <s v="식료품"/>
        <s v="교육비"/>
        <s v="생필품"/>
        <s v="경조사비"/>
        <s v="통신비"/>
        <s v="외식"/>
        <s v="쇼핑"/>
      </sharedItems>
    </cacheField>
    <cacheField name="지출지역" numFmtId="0">
      <sharedItems count="5">
        <s v="유성구"/>
        <s v="기타"/>
        <s v="서구"/>
        <s v="동구"/>
        <s v="중구"/>
      </sharedItems>
    </cacheField>
    <cacheField name="지출시간" numFmtId="176">
      <sharedItems containsSemiMixedTypes="0" containsNonDate="0" containsDate="1" containsString="0" minDate="1899-12-30T10:30:00" maxDate="1899-12-30T21:20:00"/>
    </cacheField>
    <cacheField name="지출금액" numFmtId="41">
      <sharedItems containsSemiMixedTypes="0" containsString="0" containsNumber="1" containsInteger="1" minValue="12000" maxValue="500000"/>
    </cacheField>
    <cacheField name="결제방법" numFmtId="0">
      <sharedItems count="6">
        <s v="국민카드"/>
        <s v="신한카드"/>
        <s v="현금"/>
        <s v="계좌이체"/>
        <s v="카카오페이"/>
        <s v="삼성페이"/>
      </sharedItems>
    </cacheField>
    <cacheField name="비고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x v="0"/>
    <s v="하나마트, 쌀 외"/>
    <x v="0"/>
    <x v="0"/>
    <d v="1899-12-30T10:30:00"/>
    <n v="55000"/>
    <x v="0"/>
    <m/>
  </r>
  <r>
    <x v="0"/>
    <s v="요가학원"/>
    <x v="1"/>
    <x v="1"/>
    <d v="1899-12-30T14:00:00"/>
    <n v="150000"/>
    <x v="1"/>
    <m/>
  </r>
  <r>
    <x v="1"/>
    <s v="하나마트, 세제 외 2건"/>
    <x v="2"/>
    <x v="0"/>
    <d v="1899-12-30T18:30:00"/>
    <n v="105000"/>
    <x v="1"/>
    <m/>
  </r>
  <r>
    <x v="2"/>
    <s v="홍길동축의금"/>
    <x v="3"/>
    <x v="2"/>
    <d v="1899-12-30T11:50:00"/>
    <n v="100000"/>
    <x v="2"/>
    <m/>
  </r>
  <r>
    <x v="3"/>
    <s v="인터넷강의"/>
    <x v="1"/>
    <x v="1"/>
    <d v="1899-12-30T16:00:00"/>
    <n v="150000"/>
    <x v="3"/>
    <m/>
  </r>
  <r>
    <x v="4"/>
    <s v="휴대폰요금"/>
    <x v="4"/>
    <x v="1"/>
    <d v="1899-12-30T16:00:00"/>
    <n v="65000"/>
    <x v="0"/>
    <m/>
  </r>
  <r>
    <x v="4"/>
    <s v="동창모임"/>
    <x v="5"/>
    <x v="2"/>
    <d v="1899-12-30T13:10:00"/>
    <n v="30000"/>
    <x v="0"/>
    <m/>
  </r>
  <r>
    <x v="4"/>
    <s v="봉사모임"/>
    <x v="5"/>
    <x v="3"/>
    <d v="1899-12-30T13:25:00"/>
    <n v="20000"/>
    <x v="1"/>
    <m/>
  </r>
  <r>
    <x v="5"/>
    <s v="라라편의점, 라면 외"/>
    <x v="0"/>
    <x v="0"/>
    <d v="1899-12-30T19:20:00"/>
    <n v="15000"/>
    <x v="4"/>
    <m/>
  </r>
  <r>
    <x v="6"/>
    <s v="신도백화점, 옷"/>
    <x v="6"/>
    <x v="2"/>
    <d v="1899-12-30T15:10:00"/>
    <n v="300000"/>
    <x v="5"/>
    <m/>
  </r>
  <r>
    <x v="7"/>
    <s v="하나마트, 휴지외 2건"/>
    <x v="2"/>
    <x v="0"/>
    <d v="1899-12-30T18:50:00"/>
    <n v="40000"/>
    <x v="2"/>
    <m/>
  </r>
  <r>
    <x v="8"/>
    <s v="상담, 커피"/>
    <x v="5"/>
    <x v="4"/>
    <d v="1899-12-30T16:20:00"/>
    <n v="12000"/>
    <x v="2"/>
    <m/>
  </r>
  <r>
    <x v="9"/>
    <s v="인터넷쇼핑, 운동화"/>
    <x v="6"/>
    <x v="1"/>
    <d v="1899-12-30T20:30:00"/>
    <n v="250000"/>
    <x v="4"/>
    <m/>
  </r>
  <r>
    <x v="10"/>
    <s v="인터넷용금"/>
    <x v="4"/>
    <x v="1"/>
    <d v="1899-12-30T16:00:00"/>
    <n v="25000"/>
    <x v="1"/>
    <m/>
  </r>
  <r>
    <x v="10"/>
    <s v="파리바게트 샌드위치 외"/>
    <x v="5"/>
    <x v="3"/>
    <d v="1899-12-30T21:20:00"/>
    <n v="15000"/>
    <x v="0"/>
    <m/>
  </r>
  <r>
    <x v="11"/>
    <s v="과일(딸기, 토마토)"/>
    <x v="0"/>
    <x v="0"/>
    <d v="1899-12-30T19:00:00"/>
    <n v="20000"/>
    <x v="3"/>
    <m/>
  </r>
  <r>
    <x v="12"/>
    <s v="신도백화점, 코트"/>
    <x v="6"/>
    <x v="2"/>
    <d v="1899-12-30T14:20:00"/>
    <n v="500000"/>
    <x v="0"/>
    <m/>
  </r>
  <r>
    <x v="13"/>
    <s v="회사동료 축의금"/>
    <x v="3"/>
    <x v="4"/>
    <d v="1899-12-30T12:20:00"/>
    <n v="50000"/>
    <x v="2"/>
    <m/>
  </r>
  <r>
    <x v="13"/>
    <s v="회사동료, 커피"/>
    <x v="5"/>
    <x v="4"/>
    <d v="1899-12-30T17:30:00"/>
    <n v="15000"/>
    <x v="5"/>
    <m/>
  </r>
  <r>
    <x v="14"/>
    <s v="하나마트, 쌀 외"/>
    <x v="1"/>
    <x v="0"/>
    <d v="1899-12-30T10:30:00"/>
    <n v="55000"/>
    <x v="0"/>
    <m/>
  </r>
  <r>
    <x v="14"/>
    <s v="요가학원"/>
    <x v="2"/>
    <x v="1"/>
    <d v="1899-12-30T14:00:00"/>
    <n v="150000"/>
    <x v="1"/>
    <m/>
  </r>
  <r>
    <x v="15"/>
    <s v="하나마트, 세제 외 2건"/>
    <x v="2"/>
    <x v="0"/>
    <d v="1899-12-30T18:30:00"/>
    <n v="83000"/>
    <x v="1"/>
    <m/>
  </r>
  <r>
    <x v="16"/>
    <s v="홍길동축의금"/>
    <x v="3"/>
    <x v="2"/>
    <d v="1899-12-30T11:50:00"/>
    <n v="100000"/>
    <x v="2"/>
    <m/>
  </r>
  <r>
    <x v="17"/>
    <s v="인터넷강의"/>
    <x v="1"/>
    <x v="1"/>
    <d v="1899-12-30T16:00:00"/>
    <n v="150000"/>
    <x v="3"/>
    <m/>
  </r>
  <r>
    <x v="18"/>
    <s v="휴대폰요금"/>
    <x v="4"/>
    <x v="1"/>
    <d v="1899-12-30T16:00:00"/>
    <n v="65000"/>
    <x v="0"/>
    <m/>
  </r>
  <r>
    <x v="19"/>
    <s v="동창모임"/>
    <x v="4"/>
    <x v="2"/>
    <d v="1899-12-30T13:10:00"/>
    <n v="30000"/>
    <x v="0"/>
    <m/>
  </r>
  <r>
    <x v="19"/>
    <s v="봉사모임"/>
    <x v="1"/>
    <x v="3"/>
    <d v="1899-12-30T13:25:00"/>
    <n v="27000"/>
    <x v="1"/>
    <m/>
  </r>
  <r>
    <x v="20"/>
    <s v="라라편의점, 라면 외"/>
    <x v="0"/>
    <x v="0"/>
    <d v="1899-12-30T19:20:00"/>
    <n v="65000"/>
    <x v="4"/>
    <m/>
  </r>
  <r>
    <x v="20"/>
    <s v="신도백화점, 옷"/>
    <x v="6"/>
    <x v="2"/>
    <d v="1899-12-30T15:10:00"/>
    <n v="300000"/>
    <x v="5"/>
    <m/>
  </r>
  <r>
    <x v="21"/>
    <s v="하나마트, 휴지외 2건"/>
    <x v="2"/>
    <x v="0"/>
    <d v="1899-12-30T18:50:00"/>
    <n v="40000"/>
    <x v="2"/>
    <m/>
  </r>
  <r>
    <x v="21"/>
    <s v="상담, 커피"/>
    <x v="5"/>
    <x v="4"/>
    <d v="1899-12-30T16:20:00"/>
    <n v="25000"/>
    <x v="2"/>
    <m/>
  </r>
  <r>
    <x v="22"/>
    <s v="인터넷쇼핑, 운동화"/>
    <x v="6"/>
    <x v="1"/>
    <d v="1899-12-30T20:30:00"/>
    <n v="250000"/>
    <x v="4"/>
    <m/>
  </r>
  <r>
    <x v="23"/>
    <s v="인터넷용금"/>
    <x v="4"/>
    <x v="1"/>
    <d v="1899-12-30T16:00:00"/>
    <n v="25000"/>
    <x v="1"/>
    <m/>
  </r>
  <r>
    <x v="23"/>
    <s v="파리바게트 샌드위치 외"/>
    <x v="5"/>
    <x v="3"/>
    <d v="1899-12-30T21:20:00"/>
    <n v="35000"/>
    <x v="0"/>
    <m/>
  </r>
  <r>
    <x v="24"/>
    <s v="과일(딸기, 토마토)"/>
    <x v="0"/>
    <x v="0"/>
    <d v="1899-12-30T19:00:00"/>
    <n v="20000"/>
    <x v="3"/>
    <m/>
  </r>
  <r>
    <x v="25"/>
    <s v="신도백화점, 코트"/>
    <x v="6"/>
    <x v="2"/>
    <d v="1899-12-30T14:20:00"/>
    <n v="500000"/>
    <x v="0"/>
    <m/>
  </r>
  <r>
    <x v="26"/>
    <s v="회사동료 축의금"/>
    <x v="3"/>
    <x v="4"/>
    <d v="1899-12-30T12:20:00"/>
    <n v="50000"/>
    <x v="2"/>
    <m/>
  </r>
  <r>
    <x v="27"/>
    <s v="회사동료, 커피"/>
    <x v="5"/>
    <x v="4"/>
    <d v="1899-12-30T17:30:00"/>
    <n v="50000"/>
    <x v="5"/>
    <m/>
  </r>
  <r>
    <x v="28"/>
    <s v="회사동료 축의금"/>
    <x v="3"/>
    <x v="4"/>
    <d v="1899-12-30T12:20:00"/>
    <n v="50000"/>
    <x v="2"/>
    <m/>
  </r>
  <r>
    <x v="29"/>
    <s v="회사동료, 커피"/>
    <x v="5"/>
    <x v="4"/>
    <d v="1899-12-30T17:30:00"/>
    <n v="50000"/>
    <x v="5"/>
    <m/>
  </r>
  <r>
    <x v="30"/>
    <s v="신도백화점, 코트"/>
    <x v="6"/>
    <x v="2"/>
    <d v="1899-12-30T14:20:00"/>
    <n v="500000"/>
    <x v="0"/>
    <m/>
  </r>
  <r>
    <x v="31"/>
    <s v="회사동료 축의금"/>
    <x v="3"/>
    <x v="4"/>
    <d v="1899-12-30T12:20:00"/>
    <n v="50000"/>
    <x v="2"/>
    <m/>
  </r>
  <r>
    <x v="32"/>
    <s v="회사동료, 커피"/>
    <x v="5"/>
    <x v="4"/>
    <d v="1899-12-30T17:30:00"/>
    <n v="50000"/>
    <x v="5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3">
  <r>
    <x v="0"/>
    <x v="0"/>
    <x v="0"/>
    <x v="0"/>
    <x v="0"/>
    <x v="0"/>
    <x v="0"/>
    <m/>
  </r>
  <r>
    <x v="0"/>
    <x v="1"/>
    <x v="1"/>
    <x v="1"/>
    <x v="1"/>
    <x v="1"/>
    <x v="1"/>
    <m/>
  </r>
  <r>
    <x v="1"/>
    <x v="2"/>
    <x v="2"/>
    <x v="0"/>
    <x v="2"/>
    <x v="2"/>
    <x v="1"/>
    <m/>
  </r>
  <r>
    <x v="2"/>
    <x v="3"/>
    <x v="3"/>
    <x v="2"/>
    <x v="3"/>
    <x v="3"/>
    <x v="2"/>
    <m/>
  </r>
  <r>
    <x v="3"/>
    <x v="4"/>
    <x v="1"/>
    <x v="1"/>
    <x v="4"/>
    <x v="1"/>
    <x v="3"/>
    <m/>
  </r>
  <r>
    <x v="4"/>
    <x v="5"/>
    <x v="4"/>
    <x v="1"/>
    <x v="4"/>
    <x v="4"/>
    <x v="0"/>
    <m/>
  </r>
  <r>
    <x v="4"/>
    <x v="6"/>
    <x v="5"/>
    <x v="2"/>
    <x v="5"/>
    <x v="5"/>
    <x v="0"/>
    <m/>
  </r>
  <r>
    <x v="4"/>
    <x v="7"/>
    <x v="5"/>
    <x v="3"/>
    <x v="6"/>
    <x v="6"/>
    <x v="1"/>
    <m/>
  </r>
  <r>
    <x v="5"/>
    <x v="8"/>
    <x v="0"/>
    <x v="0"/>
    <x v="7"/>
    <x v="7"/>
    <x v="4"/>
    <m/>
  </r>
  <r>
    <x v="6"/>
    <x v="9"/>
    <x v="6"/>
    <x v="2"/>
    <x v="8"/>
    <x v="8"/>
    <x v="5"/>
    <m/>
  </r>
  <r>
    <x v="7"/>
    <x v="10"/>
    <x v="2"/>
    <x v="0"/>
    <x v="9"/>
    <x v="9"/>
    <x v="2"/>
    <m/>
  </r>
  <r>
    <x v="8"/>
    <x v="11"/>
    <x v="5"/>
    <x v="4"/>
    <x v="10"/>
    <x v="10"/>
    <x v="2"/>
    <m/>
  </r>
  <r>
    <x v="9"/>
    <x v="12"/>
    <x v="6"/>
    <x v="1"/>
    <x v="11"/>
    <x v="11"/>
    <x v="4"/>
    <m/>
  </r>
  <r>
    <x v="10"/>
    <x v="13"/>
    <x v="4"/>
    <x v="1"/>
    <x v="4"/>
    <x v="12"/>
    <x v="1"/>
    <m/>
  </r>
  <r>
    <x v="10"/>
    <x v="14"/>
    <x v="5"/>
    <x v="3"/>
    <x v="12"/>
    <x v="7"/>
    <x v="0"/>
    <m/>
  </r>
  <r>
    <x v="11"/>
    <x v="15"/>
    <x v="0"/>
    <x v="0"/>
    <x v="13"/>
    <x v="6"/>
    <x v="3"/>
    <m/>
  </r>
  <r>
    <x v="12"/>
    <x v="16"/>
    <x v="6"/>
    <x v="2"/>
    <x v="14"/>
    <x v="13"/>
    <x v="0"/>
    <m/>
  </r>
  <r>
    <x v="13"/>
    <x v="17"/>
    <x v="3"/>
    <x v="4"/>
    <x v="15"/>
    <x v="14"/>
    <x v="2"/>
    <m/>
  </r>
  <r>
    <x v="13"/>
    <x v="18"/>
    <x v="5"/>
    <x v="4"/>
    <x v="16"/>
    <x v="7"/>
    <x v="5"/>
    <m/>
  </r>
  <r>
    <x v="14"/>
    <x v="0"/>
    <x v="1"/>
    <x v="0"/>
    <x v="0"/>
    <x v="0"/>
    <x v="0"/>
    <m/>
  </r>
  <r>
    <x v="14"/>
    <x v="1"/>
    <x v="2"/>
    <x v="1"/>
    <x v="1"/>
    <x v="1"/>
    <x v="1"/>
    <m/>
  </r>
  <r>
    <x v="15"/>
    <x v="2"/>
    <x v="2"/>
    <x v="0"/>
    <x v="2"/>
    <x v="15"/>
    <x v="1"/>
    <m/>
  </r>
  <r>
    <x v="16"/>
    <x v="3"/>
    <x v="3"/>
    <x v="2"/>
    <x v="3"/>
    <x v="3"/>
    <x v="2"/>
    <m/>
  </r>
  <r>
    <x v="17"/>
    <x v="4"/>
    <x v="1"/>
    <x v="1"/>
    <x v="4"/>
    <x v="1"/>
    <x v="3"/>
    <m/>
  </r>
  <r>
    <x v="18"/>
    <x v="5"/>
    <x v="4"/>
    <x v="1"/>
    <x v="4"/>
    <x v="4"/>
    <x v="0"/>
    <m/>
  </r>
  <r>
    <x v="19"/>
    <x v="6"/>
    <x v="4"/>
    <x v="2"/>
    <x v="5"/>
    <x v="5"/>
    <x v="0"/>
    <m/>
  </r>
  <r>
    <x v="19"/>
    <x v="7"/>
    <x v="1"/>
    <x v="3"/>
    <x v="6"/>
    <x v="16"/>
    <x v="1"/>
    <m/>
  </r>
  <r>
    <x v="20"/>
    <x v="8"/>
    <x v="0"/>
    <x v="0"/>
    <x v="7"/>
    <x v="4"/>
    <x v="4"/>
    <m/>
  </r>
  <r>
    <x v="20"/>
    <x v="9"/>
    <x v="6"/>
    <x v="2"/>
    <x v="8"/>
    <x v="8"/>
    <x v="5"/>
    <m/>
  </r>
  <r>
    <x v="21"/>
    <x v="10"/>
    <x v="2"/>
    <x v="0"/>
    <x v="9"/>
    <x v="9"/>
    <x v="2"/>
    <m/>
  </r>
  <r>
    <x v="21"/>
    <x v="11"/>
    <x v="5"/>
    <x v="4"/>
    <x v="10"/>
    <x v="12"/>
    <x v="2"/>
    <m/>
  </r>
  <r>
    <x v="22"/>
    <x v="12"/>
    <x v="6"/>
    <x v="1"/>
    <x v="11"/>
    <x v="11"/>
    <x v="4"/>
    <m/>
  </r>
  <r>
    <x v="23"/>
    <x v="13"/>
    <x v="4"/>
    <x v="1"/>
    <x v="4"/>
    <x v="12"/>
    <x v="1"/>
    <m/>
  </r>
  <r>
    <x v="23"/>
    <x v="14"/>
    <x v="5"/>
    <x v="3"/>
    <x v="12"/>
    <x v="17"/>
    <x v="0"/>
    <m/>
  </r>
  <r>
    <x v="24"/>
    <x v="15"/>
    <x v="0"/>
    <x v="0"/>
    <x v="13"/>
    <x v="6"/>
    <x v="3"/>
    <m/>
  </r>
  <r>
    <x v="25"/>
    <x v="16"/>
    <x v="6"/>
    <x v="2"/>
    <x v="14"/>
    <x v="13"/>
    <x v="0"/>
    <m/>
  </r>
  <r>
    <x v="26"/>
    <x v="17"/>
    <x v="3"/>
    <x v="4"/>
    <x v="15"/>
    <x v="14"/>
    <x v="2"/>
    <m/>
  </r>
  <r>
    <x v="27"/>
    <x v="18"/>
    <x v="5"/>
    <x v="4"/>
    <x v="16"/>
    <x v="14"/>
    <x v="5"/>
    <m/>
  </r>
  <r>
    <x v="28"/>
    <x v="17"/>
    <x v="3"/>
    <x v="4"/>
    <x v="15"/>
    <x v="14"/>
    <x v="2"/>
    <m/>
  </r>
  <r>
    <x v="29"/>
    <x v="18"/>
    <x v="5"/>
    <x v="4"/>
    <x v="16"/>
    <x v="14"/>
    <x v="5"/>
    <m/>
  </r>
  <r>
    <x v="30"/>
    <x v="16"/>
    <x v="6"/>
    <x v="2"/>
    <x v="14"/>
    <x v="13"/>
    <x v="0"/>
    <m/>
  </r>
  <r>
    <x v="31"/>
    <x v="17"/>
    <x v="3"/>
    <x v="4"/>
    <x v="15"/>
    <x v="14"/>
    <x v="2"/>
    <m/>
  </r>
  <r>
    <x v="32"/>
    <x v="18"/>
    <x v="5"/>
    <x v="4"/>
    <x v="16"/>
    <x v="14"/>
    <x v="5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8">
  <r>
    <d v="2020-03-01T00:00:00"/>
    <s v="하나마트, 쌀 외"/>
    <x v="0"/>
    <x v="0"/>
    <d v="1899-12-30T10:30:00"/>
    <n v="55000"/>
    <x v="0"/>
    <m/>
  </r>
  <r>
    <d v="2020-03-01T00:00:00"/>
    <s v="요가학원"/>
    <x v="1"/>
    <x v="1"/>
    <d v="1899-12-30T14:00:00"/>
    <n v="150000"/>
    <x v="1"/>
    <m/>
  </r>
  <r>
    <d v="2020-03-03T00:00:00"/>
    <s v="하나마트, 세제 외 2건"/>
    <x v="2"/>
    <x v="0"/>
    <d v="1899-12-30T18:30:00"/>
    <n v="105000"/>
    <x v="1"/>
    <m/>
  </r>
  <r>
    <d v="2020-03-05T00:00:00"/>
    <s v="홍길동축의금"/>
    <x v="3"/>
    <x v="2"/>
    <d v="1899-12-30T11:50:00"/>
    <n v="100000"/>
    <x v="2"/>
    <m/>
  </r>
  <r>
    <d v="2020-03-06T00:00:00"/>
    <s v="인터넷강의"/>
    <x v="1"/>
    <x v="1"/>
    <d v="1899-12-30T16:00:00"/>
    <n v="150000"/>
    <x v="3"/>
    <m/>
  </r>
  <r>
    <d v="2020-03-07T00:00:00"/>
    <s v="휴대폰요금"/>
    <x v="4"/>
    <x v="1"/>
    <d v="1899-12-30T16:00:00"/>
    <n v="65000"/>
    <x v="0"/>
    <m/>
  </r>
  <r>
    <d v="2020-03-08T00:00:00"/>
    <s v="동창모임"/>
    <x v="5"/>
    <x v="2"/>
    <d v="1899-12-30T13:10:00"/>
    <n v="30000"/>
    <x v="0"/>
    <m/>
  </r>
  <r>
    <d v="2020-03-09T00:00:00"/>
    <s v="봉사모임"/>
    <x v="5"/>
    <x v="3"/>
    <d v="1899-12-30T13:25:00"/>
    <n v="20000"/>
    <x v="1"/>
    <m/>
  </r>
  <r>
    <d v="2020-03-10T00:00:00"/>
    <s v="라라편의점, 라면 외"/>
    <x v="0"/>
    <x v="0"/>
    <d v="1899-12-30T19:20:00"/>
    <n v="15000"/>
    <x v="4"/>
    <m/>
  </r>
  <r>
    <d v="2020-03-11T00:00:00"/>
    <s v="신도백화점, 옷"/>
    <x v="6"/>
    <x v="2"/>
    <d v="1899-12-30T15:10:00"/>
    <n v="300000"/>
    <x v="5"/>
    <m/>
  </r>
  <r>
    <d v="2020-03-12T00:00:00"/>
    <s v="하나마트, 휴지외 2건"/>
    <x v="2"/>
    <x v="0"/>
    <d v="1899-12-30T18:50:00"/>
    <n v="40000"/>
    <x v="2"/>
    <m/>
  </r>
  <r>
    <d v="2020-03-13T00:00:00"/>
    <s v="상담, 커피"/>
    <x v="5"/>
    <x v="4"/>
    <d v="1899-12-30T16:20:00"/>
    <n v="12000"/>
    <x v="2"/>
    <m/>
  </r>
  <r>
    <d v="2020-03-14T00:00:00"/>
    <s v="인터넷쇼핑, 운동화"/>
    <x v="6"/>
    <x v="1"/>
    <d v="1899-12-30T20:30:00"/>
    <n v="250000"/>
    <x v="4"/>
    <m/>
  </r>
  <r>
    <d v="2020-03-15T00:00:00"/>
    <s v="인터넷용금"/>
    <x v="4"/>
    <x v="1"/>
    <d v="1899-12-30T16:00:00"/>
    <n v="25000"/>
    <x v="1"/>
    <m/>
  </r>
  <r>
    <d v="2020-03-15T00:00:00"/>
    <s v="파리바게트 샌드위치 외"/>
    <x v="5"/>
    <x v="3"/>
    <d v="1899-12-30T21:20:00"/>
    <n v="15000"/>
    <x v="0"/>
    <m/>
  </r>
  <r>
    <d v="2020-03-16T00:00:00"/>
    <s v="과일(딸기, 토마토)"/>
    <x v="0"/>
    <x v="0"/>
    <d v="1899-12-30T19:00:00"/>
    <n v="20000"/>
    <x v="3"/>
    <m/>
  </r>
  <r>
    <d v="2020-03-22T00:00:00"/>
    <s v="신도백화점, 코트"/>
    <x v="6"/>
    <x v="2"/>
    <d v="1899-12-30T14:20:00"/>
    <n v="500000"/>
    <x v="0"/>
    <m/>
  </r>
  <r>
    <d v="2020-04-19T00:00:00"/>
    <s v="회사동료 축의금"/>
    <x v="3"/>
    <x v="4"/>
    <d v="1899-12-30T12:20:00"/>
    <n v="50000"/>
    <x v="2"/>
    <m/>
  </r>
  <r>
    <d v="2020-04-19T00:00:00"/>
    <s v="회사동료, 커피"/>
    <x v="5"/>
    <x v="4"/>
    <d v="1899-12-30T17:30:00"/>
    <n v="15000"/>
    <x v="5"/>
    <m/>
  </r>
  <r>
    <d v="2020-04-01T00:00:00"/>
    <s v="하나마트, 쌀 외"/>
    <x v="1"/>
    <x v="0"/>
    <d v="1899-12-30T10:30:00"/>
    <n v="55000"/>
    <x v="0"/>
    <m/>
  </r>
  <r>
    <d v="2020-04-01T00:00:00"/>
    <s v="요가학원"/>
    <x v="2"/>
    <x v="1"/>
    <d v="1899-12-30T14:00:00"/>
    <n v="150000"/>
    <x v="1"/>
    <m/>
  </r>
  <r>
    <d v="2020-04-04T00:00:00"/>
    <s v="하나마트, 세제 외 2건"/>
    <x v="2"/>
    <x v="0"/>
    <d v="1899-12-30T18:30:00"/>
    <n v="83000"/>
    <x v="1"/>
    <m/>
  </r>
  <r>
    <d v="2020-04-05T00:00:00"/>
    <s v="홍길동축의금"/>
    <x v="3"/>
    <x v="2"/>
    <d v="1899-12-30T11:50:00"/>
    <n v="100000"/>
    <x v="2"/>
    <m/>
  </r>
  <r>
    <d v="2020-04-06T00:00:00"/>
    <s v="인터넷강의"/>
    <x v="1"/>
    <x v="1"/>
    <d v="1899-12-30T16:00:00"/>
    <n v="150000"/>
    <x v="3"/>
    <m/>
  </r>
  <r>
    <d v="2020-04-07T00:00:00"/>
    <s v="휴대폰요금"/>
    <x v="4"/>
    <x v="1"/>
    <d v="1899-12-30T16:00:00"/>
    <n v="65000"/>
    <x v="0"/>
    <m/>
  </r>
  <r>
    <d v="2020-04-08T00:00:00"/>
    <s v="동창모임"/>
    <x v="4"/>
    <x v="2"/>
    <d v="1899-12-30T13:10:00"/>
    <n v="30000"/>
    <x v="0"/>
    <m/>
  </r>
  <r>
    <d v="2020-04-08T00:00:00"/>
    <s v="봉사모임"/>
    <x v="1"/>
    <x v="3"/>
    <d v="1899-12-30T13:25:00"/>
    <n v="27000"/>
    <x v="1"/>
    <m/>
  </r>
  <r>
    <d v="2020-04-10T00:00:00"/>
    <s v="라라편의점, 라면 외"/>
    <x v="0"/>
    <x v="0"/>
    <d v="1899-12-30T19:20:00"/>
    <n v="65000"/>
    <x v="4"/>
    <m/>
  </r>
  <r>
    <d v="2020-04-11T00:00:00"/>
    <s v="신도백화점, 옷"/>
    <x v="6"/>
    <x v="2"/>
    <d v="1899-12-30T15:10:00"/>
    <n v="300000"/>
    <x v="5"/>
    <m/>
  </r>
  <r>
    <d v="2020-04-12T00:00:00"/>
    <s v="하나마트, 휴지외 2건"/>
    <x v="2"/>
    <x v="0"/>
    <d v="1899-12-30T18:50:00"/>
    <n v="40000"/>
    <x v="2"/>
    <m/>
  </r>
  <r>
    <d v="2020-04-12T00:00:00"/>
    <s v="상담, 커피"/>
    <x v="5"/>
    <x v="4"/>
    <d v="1899-12-30T16:20:00"/>
    <n v="25000"/>
    <x v="2"/>
    <m/>
  </r>
  <r>
    <d v="2020-04-14T00:00:00"/>
    <s v="인터넷쇼핑, 운동화"/>
    <x v="6"/>
    <x v="1"/>
    <d v="1899-12-30T20:30:00"/>
    <n v="250000"/>
    <x v="4"/>
    <m/>
  </r>
  <r>
    <d v="2020-04-15T00:00:00"/>
    <s v="인터넷용금"/>
    <x v="4"/>
    <x v="1"/>
    <d v="1899-12-30T16:00:00"/>
    <n v="25000"/>
    <x v="1"/>
    <m/>
  </r>
  <r>
    <d v="2020-04-15T00:00:00"/>
    <s v="파리바게트 샌드위치 외"/>
    <x v="5"/>
    <x v="3"/>
    <d v="1899-12-30T21:20:00"/>
    <n v="35000"/>
    <x v="0"/>
    <m/>
  </r>
  <r>
    <d v="2020-04-16T00:00:00"/>
    <s v="과일(딸기, 토마토)"/>
    <x v="0"/>
    <x v="0"/>
    <d v="1899-12-30T19:00:00"/>
    <n v="20000"/>
    <x v="3"/>
    <m/>
  </r>
  <r>
    <d v="2020-04-18T00:00:00"/>
    <s v="신도백화점, 코트"/>
    <x v="6"/>
    <x v="2"/>
    <d v="1899-12-30T14:20:00"/>
    <n v="500000"/>
    <x v="0"/>
    <m/>
  </r>
  <r>
    <d v="2020-04-20T00:00:00"/>
    <s v="회사동료 축의금"/>
    <x v="3"/>
    <x v="4"/>
    <d v="1899-12-30T12:20:00"/>
    <n v="50000"/>
    <x v="2"/>
    <m/>
  </r>
  <r>
    <d v="2020-04-23T00:00:00"/>
    <s v="회사동료, 커피"/>
    <x v="5"/>
    <x v="4"/>
    <d v="1899-12-30T17:30:00"/>
    <n v="50000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1" applyNumberFormats="0" applyBorderFormats="0" applyFontFormats="0" applyPatternFormats="0" applyAlignmentFormats="0" applyWidthHeightFormats="1" dataCaption="값" errorCaption="Error" showError="1" missingCaption="//" updatedVersion="6" minRefreshableVersion="3" useAutoFormatting="1" itemPrintTitles="1" mergeItem="1" createdVersion="6" indent="0" outline="1" outlineData="1" multipleFieldFilters="0" rowHeaderCaption="지출항목" colHeaderCaption="결제방법">
  <location ref="A3:H12" firstHeaderRow="1" firstDataRow="2" firstDataCol="1"/>
  <pivotFields count="11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8">
        <item x="3"/>
        <item x="1"/>
        <item x="2"/>
        <item x="6"/>
        <item x="0"/>
        <item x="5"/>
        <item x="4"/>
        <item t="default"/>
      </items>
    </pivotField>
    <pivotField showAll="0">
      <items count="6">
        <item x="1"/>
        <item x="3"/>
        <item x="2"/>
        <item x="0"/>
        <item x="4"/>
        <item t="default"/>
      </items>
    </pivotField>
    <pivotField numFmtId="176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numFmtId="41" showAll="0">
      <items count="19">
        <item x="10"/>
        <item x="7"/>
        <item x="6"/>
        <item x="12"/>
        <item x="16"/>
        <item x="5"/>
        <item x="17"/>
        <item x="9"/>
        <item x="14"/>
        <item x="0"/>
        <item x="4"/>
        <item x="15"/>
        <item x="3"/>
        <item x="2"/>
        <item x="1"/>
        <item x="11"/>
        <item x="8"/>
        <item x="13"/>
        <item t="default"/>
      </items>
    </pivotField>
    <pivotField axis="axisCol" showAll="0">
      <items count="7">
        <item x="3"/>
        <item x="0"/>
        <item x="5"/>
        <item x="1"/>
        <item x="4"/>
        <item x="2"/>
        <item t="default"/>
      </items>
    </pivotField>
    <pivotField showAl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합계 : 지출금액" fld="5" baseField="0" baseItem="0"/>
  </dataFields>
  <formats count="28">
    <format dxfId="70">
      <pivotArea collapsedLevelsAreSubtotals="1" fieldPosition="0">
        <references count="1">
          <reference field="2" count="1">
            <x v="0"/>
          </reference>
        </references>
      </pivotArea>
    </format>
    <format dxfId="69">
      <pivotArea collapsedLevelsAreSubtotals="1" fieldPosition="0">
        <references count="1">
          <reference field="2" count="1">
            <x v="1"/>
          </reference>
        </references>
      </pivotArea>
    </format>
    <format dxfId="68">
      <pivotArea collapsedLevelsAreSubtotals="1" fieldPosition="0">
        <references count="1">
          <reference field="2" count="1">
            <x v="2"/>
          </reference>
        </references>
      </pivotArea>
    </format>
    <format dxfId="67">
      <pivotArea collapsedLevelsAreSubtotals="1" fieldPosition="0">
        <references count="1">
          <reference field="2" count="1">
            <x v="3"/>
          </reference>
        </references>
      </pivotArea>
    </format>
    <format dxfId="66">
      <pivotArea collapsedLevelsAreSubtotals="1" fieldPosition="0">
        <references count="1">
          <reference field="2" count="1">
            <x v="4"/>
          </reference>
        </references>
      </pivotArea>
    </format>
    <format dxfId="65">
      <pivotArea collapsedLevelsAreSubtotals="1" fieldPosition="0">
        <references count="1">
          <reference field="2" count="1">
            <x v="5"/>
          </reference>
        </references>
      </pivotArea>
    </format>
    <format dxfId="64">
      <pivotArea collapsedLevelsAreSubtotals="1" fieldPosition="0">
        <references count="1">
          <reference field="2" count="1">
            <x v="6"/>
          </reference>
        </references>
      </pivotArea>
    </format>
    <format dxfId="63">
      <pivotArea collapsedLevelsAreSubtotals="1" fieldPosition="0">
        <references count="1">
          <reference field="2" count="1">
            <x v="0"/>
          </reference>
        </references>
      </pivotArea>
    </format>
    <format dxfId="62">
      <pivotArea collapsedLevelsAreSubtotals="1" fieldPosition="0">
        <references count="1">
          <reference field="2" count="1">
            <x v="1"/>
          </reference>
        </references>
      </pivotArea>
    </format>
    <format dxfId="61">
      <pivotArea collapsedLevelsAreSubtotals="1" fieldPosition="0">
        <references count="1">
          <reference field="2" count="1">
            <x v="2"/>
          </reference>
        </references>
      </pivotArea>
    </format>
    <format dxfId="60">
      <pivotArea collapsedLevelsAreSubtotals="1" fieldPosition="0">
        <references count="1">
          <reference field="2" count="1">
            <x v="3"/>
          </reference>
        </references>
      </pivotArea>
    </format>
    <format dxfId="59">
      <pivotArea collapsedLevelsAreSubtotals="1" fieldPosition="0">
        <references count="1">
          <reference field="2" count="1">
            <x v="4"/>
          </reference>
        </references>
      </pivotArea>
    </format>
    <format dxfId="58">
      <pivotArea collapsedLevelsAreSubtotals="1" fieldPosition="0">
        <references count="1">
          <reference field="2" count="1">
            <x v="5"/>
          </reference>
        </references>
      </pivotArea>
    </format>
    <format dxfId="57">
      <pivotArea collapsedLevelsAreSubtotals="1" fieldPosition="0">
        <references count="1">
          <reference field="2" count="1">
            <x v="6"/>
          </reference>
        </references>
      </pivotArea>
    </format>
    <format dxfId="56">
      <pivotArea collapsedLevelsAreSubtotals="1" fieldPosition="0">
        <references count="1">
          <reference field="2" count="1">
            <x v="0"/>
          </reference>
        </references>
      </pivotArea>
    </format>
    <format dxfId="55">
      <pivotArea collapsedLevelsAreSubtotals="1" fieldPosition="0">
        <references count="1">
          <reference field="2" count="1">
            <x v="1"/>
          </reference>
        </references>
      </pivotArea>
    </format>
    <format dxfId="54">
      <pivotArea collapsedLevelsAreSubtotals="1" fieldPosition="0">
        <references count="1">
          <reference field="2" count="1">
            <x v="2"/>
          </reference>
        </references>
      </pivotArea>
    </format>
    <format dxfId="53">
      <pivotArea collapsedLevelsAreSubtotals="1" fieldPosition="0">
        <references count="1">
          <reference field="2" count="1">
            <x v="3"/>
          </reference>
        </references>
      </pivotArea>
    </format>
    <format dxfId="52">
      <pivotArea collapsedLevelsAreSubtotals="1" fieldPosition="0">
        <references count="1">
          <reference field="2" count="1">
            <x v="4"/>
          </reference>
        </references>
      </pivotArea>
    </format>
    <format dxfId="51">
      <pivotArea collapsedLevelsAreSubtotals="1" fieldPosition="0">
        <references count="1">
          <reference field="2" count="1">
            <x v="5"/>
          </reference>
        </references>
      </pivotArea>
    </format>
    <format dxfId="50">
      <pivotArea collapsedLevelsAreSubtotals="1" fieldPosition="0">
        <references count="1">
          <reference field="2" count="1">
            <x v="6"/>
          </reference>
        </references>
      </pivotArea>
    </format>
    <format dxfId="49">
      <pivotArea collapsedLevelsAreSubtotals="1" fieldPosition="0">
        <references count="1">
          <reference field="2" count="1">
            <x v="0"/>
          </reference>
        </references>
      </pivotArea>
    </format>
    <format dxfId="48">
      <pivotArea collapsedLevelsAreSubtotals="1" fieldPosition="0">
        <references count="1">
          <reference field="2" count="1">
            <x v="1"/>
          </reference>
        </references>
      </pivotArea>
    </format>
    <format dxfId="47">
      <pivotArea collapsedLevelsAreSubtotals="1" fieldPosition="0">
        <references count="1">
          <reference field="2" count="1">
            <x v="2"/>
          </reference>
        </references>
      </pivotArea>
    </format>
    <format dxfId="46">
      <pivotArea collapsedLevelsAreSubtotals="1" fieldPosition="0">
        <references count="1">
          <reference field="2" count="1">
            <x v="3"/>
          </reference>
        </references>
      </pivotArea>
    </format>
    <format dxfId="45">
      <pivotArea collapsedLevelsAreSubtotals="1" fieldPosition="0">
        <references count="1">
          <reference field="2" count="1">
            <x v="4"/>
          </reference>
        </references>
      </pivotArea>
    </format>
    <format dxfId="44">
      <pivotArea collapsedLevelsAreSubtotals="1" fieldPosition="0">
        <references count="1">
          <reference field="2" count="1">
            <x v="5"/>
          </reference>
        </references>
      </pivotArea>
    </format>
    <format dxfId="43">
      <pivotArea collapsedLevelsAreSubtotals="1" fieldPosition="0">
        <references count="1">
          <reference field="2" count="1">
            <x v="6"/>
          </reference>
        </references>
      </pivotArea>
    </format>
  </formats>
  <pivotTableStyleInfo name="PivotStyleLight2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2" cacheId="2" applyNumberFormats="0" applyBorderFormats="0" applyFontFormats="0" applyPatternFormats="0" applyAlignmentFormats="0" applyWidthHeightFormats="1" dataCaption="값" errorCaption="!" showError="1" missingCaption="--" updatedVersion="6" minRefreshableVersion="3" useAutoFormatting="1" itemPrintTitles="1" mergeItem="1" createdVersion="6" indent="0" outline="1" outlineData="1" multipleFieldFilters="0" rowHeaderCaption="지출지역" colHeaderCaption="결제방법">
  <location ref="A15:H22" firstHeaderRow="1" firstDataRow="2" firstDataCol="1"/>
  <pivotFields count="8">
    <pivotField numFmtId="14" showAll="0"/>
    <pivotField showAll="0"/>
    <pivotField showAll="0">
      <items count="8">
        <item x="3"/>
        <item x="1"/>
        <item x="2"/>
        <item x="6"/>
        <item x="0"/>
        <item x="5"/>
        <item x="4"/>
        <item t="default"/>
      </items>
    </pivotField>
    <pivotField axis="axisRow" showAll="0">
      <items count="6">
        <item x="1"/>
        <item x="3"/>
        <item x="2"/>
        <item x="0"/>
        <item x="4"/>
        <item t="default"/>
      </items>
    </pivotField>
    <pivotField numFmtId="176" showAll="0"/>
    <pivotField dataField="1" numFmtId="41" showAll="0"/>
    <pivotField axis="axisCol" showAll="0">
      <items count="7">
        <item x="3"/>
        <item x="0"/>
        <item x="5"/>
        <item x="1"/>
        <item x="4"/>
        <item x="2"/>
        <item t="default"/>
      </items>
    </pivotField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합계 : 지출금액" fld="5" baseField="0" baseItem="0" numFmtId="41"/>
  </dataFields>
  <formats count="30">
    <format dxfId="100">
      <pivotArea type="all" dataOnly="0" outline="0" fieldPosition="0"/>
    </format>
    <format dxfId="99">
      <pivotArea outline="0" collapsedLevelsAreSubtotals="1" fieldPosition="0"/>
    </format>
    <format dxfId="98">
      <pivotArea type="origin" dataOnly="0" labelOnly="1" outline="0" fieldPosition="0"/>
    </format>
    <format dxfId="97">
      <pivotArea field="6" type="button" dataOnly="0" labelOnly="1" outline="0" axis="axisCol" fieldPosition="0"/>
    </format>
    <format dxfId="96">
      <pivotArea type="topRight" dataOnly="0" labelOnly="1" outline="0" fieldPosition="0"/>
    </format>
    <format dxfId="95">
      <pivotArea field="3" type="button" dataOnly="0" labelOnly="1" outline="0" axis="axisRow" fieldPosition="0"/>
    </format>
    <format dxfId="94">
      <pivotArea dataOnly="0" labelOnly="1" fieldPosition="0">
        <references count="1">
          <reference field="3" count="0"/>
        </references>
      </pivotArea>
    </format>
    <format dxfId="93">
      <pivotArea dataOnly="0" labelOnly="1" grandRow="1" outline="0" fieldPosition="0"/>
    </format>
    <format dxfId="92">
      <pivotArea dataOnly="0" labelOnly="1" fieldPosition="0">
        <references count="1">
          <reference field="6" count="0"/>
        </references>
      </pivotArea>
    </format>
    <format dxfId="91">
      <pivotArea dataOnly="0" labelOnly="1" grandCol="1" outline="0" fieldPosition="0"/>
    </format>
    <format dxfId="90">
      <pivotArea type="all" dataOnly="0" outline="0" fieldPosition="0"/>
    </format>
    <format dxfId="89">
      <pivotArea outline="0" collapsedLevelsAreSubtotals="1" fieldPosition="0"/>
    </format>
    <format dxfId="88">
      <pivotArea type="origin" dataOnly="0" labelOnly="1" outline="0" fieldPosition="0"/>
    </format>
    <format dxfId="87">
      <pivotArea field="6" type="button" dataOnly="0" labelOnly="1" outline="0" axis="axisCol" fieldPosition="0"/>
    </format>
    <format dxfId="86">
      <pivotArea type="topRight" dataOnly="0" labelOnly="1" outline="0" fieldPosition="0"/>
    </format>
    <format dxfId="85">
      <pivotArea field="3" type="button" dataOnly="0" labelOnly="1" outline="0" axis="axisRow" fieldPosition="0"/>
    </format>
    <format dxfId="84">
      <pivotArea dataOnly="0" labelOnly="1" fieldPosition="0">
        <references count="1">
          <reference field="3" count="0"/>
        </references>
      </pivotArea>
    </format>
    <format dxfId="83">
      <pivotArea dataOnly="0" labelOnly="1" grandRow="1" outline="0" fieldPosition="0"/>
    </format>
    <format dxfId="82">
      <pivotArea dataOnly="0" labelOnly="1" fieldPosition="0">
        <references count="1">
          <reference field="6" count="0"/>
        </references>
      </pivotArea>
    </format>
    <format dxfId="81">
      <pivotArea dataOnly="0" labelOnly="1" grandCol="1" outline="0" fieldPosition="0"/>
    </format>
    <format dxfId="80">
      <pivotArea type="all" dataOnly="0" outline="0" fieldPosition="0"/>
    </format>
    <format dxfId="79">
      <pivotArea outline="0" collapsedLevelsAreSubtotals="1" fieldPosition="0"/>
    </format>
    <format dxfId="78">
      <pivotArea type="origin" dataOnly="0" labelOnly="1" outline="0" fieldPosition="0"/>
    </format>
    <format dxfId="77">
      <pivotArea field="6" type="button" dataOnly="0" labelOnly="1" outline="0" axis="axisCol" fieldPosition="0"/>
    </format>
    <format dxfId="76">
      <pivotArea type="topRight" dataOnly="0" labelOnly="1" outline="0" fieldPosition="0"/>
    </format>
    <format dxfId="75">
      <pivotArea field="3" type="button" dataOnly="0" labelOnly="1" outline="0" axis="axisRow" fieldPosition="0"/>
    </format>
    <format dxfId="74">
      <pivotArea dataOnly="0" labelOnly="1" fieldPosition="0">
        <references count="1">
          <reference field="3" count="0"/>
        </references>
      </pivotArea>
    </format>
    <format dxfId="73">
      <pivotArea dataOnly="0" labelOnly="1" grandRow="1" outline="0" fieldPosition="0"/>
    </format>
    <format dxfId="72">
      <pivotArea dataOnly="0" labelOnly="1" fieldPosition="0">
        <references count="1">
          <reference field="6" count="0"/>
        </references>
      </pivotArea>
    </format>
    <format dxfId="71">
      <pivotArea dataOnly="0" labelOnly="1" grandCol="1" outline="0" fieldPosition="0"/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피벗 테이블5" cacheId="1" applyNumberFormats="0" applyBorderFormats="0" applyFontFormats="0" applyPatternFormats="0" applyAlignmentFormats="0" applyWidthHeightFormats="1" dataCaption="값" updatedVersion="6" minRefreshableVersion="5" useAutoFormatting="1" itemPrintTitles="1" createdVersion="6" indent="0" outline="1" outlineData="1" multipleFieldFilters="0" chartFormat="4">
  <location ref="A31:B36" firstHeaderRow="1" firstDataRow="1" firstDataCol="1"/>
  <pivotFields count="11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20">
        <item x="15"/>
        <item x="6"/>
        <item x="8"/>
        <item x="7"/>
        <item x="11"/>
        <item x="9"/>
        <item x="16"/>
        <item x="1"/>
        <item x="4"/>
        <item x="12"/>
        <item x="13"/>
        <item x="14"/>
        <item x="2"/>
        <item x="0"/>
        <item x="10"/>
        <item x="3"/>
        <item x="17"/>
        <item x="18"/>
        <item x="5"/>
        <item t="default"/>
      </items>
    </pivotField>
    <pivotField showAll="0">
      <items count="8">
        <item x="3"/>
        <item x="1"/>
        <item x="2"/>
        <item x="6"/>
        <item x="0"/>
        <item x="5"/>
        <item x="4"/>
        <item t="default"/>
      </items>
    </pivotField>
    <pivotField axis="axisRow" showAll="0" sortType="descending">
      <items count="6">
        <item x="1"/>
        <item x="3"/>
        <item x="2"/>
        <item x="0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76" showAll="0"/>
    <pivotField dataField="1" numFmtId="41" showAll="0"/>
    <pivotField showAll="0">
      <items count="7">
        <item x="3"/>
        <item x="0"/>
        <item x="5"/>
        <item x="1"/>
        <item x="4"/>
        <item x="2"/>
        <item t="default"/>
      </items>
    </pivotField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3"/>
  </rowFields>
  <rowItems count="5">
    <i>
      <x v="2"/>
    </i>
    <i>
      <x/>
    </i>
    <i>
      <x v="3"/>
    </i>
    <i>
      <x v="1"/>
    </i>
    <i t="grand">
      <x/>
    </i>
  </rowItems>
  <colItems count="1">
    <i/>
  </colItems>
  <dataFields count="1">
    <dataField name="합계 : 지출금액" fld="5" baseField="0" baseItem="0" numFmtId="41"/>
  </dataFields>
  <formats count="2">
    <format dxfId="35">
      <pivotArea collapsedLevelsAreSubtotals="1" fieldPosition="0">
        <references count="1">
          <reference field="3" count="0"/>
        </references>
      </pivotArea>
    </format>
    <format dxfId="34">
      <pivotArea outline="0" collapsedLevelsAreSubtotals="1" fieldPosition="0"/>
    </format>
  </formats>
  <chartFormats count="7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21" name="날짜">
      <autoFilter ref="A1">
        <filterColumn colId="0">
          <customFilters and="1">
            <customFilter operator="greaterThanOrEqual" val="43891"/>
            <customFilter operator="lessThanOrEqual" val="4398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피벗 테이블3" cacheId="1" applyNumberFormats="0" applyBorderFormats="0" applyFontFormats="0" applyPatternFormats="0" applyAlignmentFormats="0" applyWidthHeightFormats="1" dataCaption="값" updatedVersion="6" minRefreshableVersion="5" useAutoFormatting="1" rowGrandTotals="0" colGrandTotals="0" itemPrintTitles="1" createdVersion="6" indent="0" outline="1" outlineData="1" multipleFieldFilters="0" chartFormat="2">
  <location ref="A3:B10" firstHeaderRow="1" firstDataRow="1" firstDataCol="1"/>
  <pivotFields count="11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 sortType="descending">
      <items count="8">
        <item x="3"/>
        <item x="1"/>
        <item x="2"/>
        <item x="6"/>
        <item x="0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1"/>
        <item x="3"/>
        <item x="2"/>
        <item x="0"/>
        <item h="1" x="4"/>
        <item t="default"/>
      </items>
    </pivotField>
    <pivotField numFmtId="176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numFmtId="41" showAll="0"/>
    <pivotField showAll="0">
      <items count="7">
        <item x="3"/>
        <item x="0"/>
        <item x="5"/>
        <item x="1"/>
        <item x="4"/>
        <item x="2"/>
        <item t="default"/>
      </items>
    </pivotField>
    <pivotField showAll="0"/>
    <pivotField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2"/>
  </rowFields>
  <rowItems count="7">
    <i>
      <x v="3"/>
    </i>
    <i>
      <x v="1"/>
    </i>
    <i>
      <x v="2"/>
    </i>
    <i>
      <x v="6"/>
    </i>
    <i>
      <x/>
    </i>
    <i>
      <x v="4"/>
    </i>
    <i>
      <x v="5"/>
    </i>
  </rowItems>
  <colItems count="1">
    <i/>
  </colItems>
  <dataFields count="1">
    <dataField name="합계 : 지출금액" fld="5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30" name="날짜">
      <autoFilter ref="A1">
        <filterColumn colId="0">
          <customFilters and="1">
            <customFilter operator="greaterThanOrEqual" val="43891"/>
            <customFilter operator="lessThanOrEqual" val="4398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피벗 테이블6" cacheId="1" applyNumberFormats="0" applyBorderFormats="0" applyFontFormats="0" applyPatternFormats="0" applyAlignmentFormats="0" applyWidthHeightFormats="1" dataCaption="값" updatedVersion="6" minRefreshableVersion="5" useAutoFormatting="1" itemPrintTitles="1" createdVersion="6" indent="0" outline="1" outlineData="1" multipleFieldFilters="0" chartFormat="2">
  <location ref="A55:B62" firstHeaderRow="1" firstDataRow="1" firstDataCol="1"/>
  <pivotFields count="11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8">
        <item x="3"/>
        <item x="1"/>
        <item x="2"/>
        <item x="6"/>
        <item x="0"/>
        <item x="5"/>
        <item x="4"/>
        <item t="default"/>
      </items>
    </pivotField>
    <pivotField showAll="0">
      <items count="6">
        <item x="1"/>
        <item x="3"/>
        <item x="2"/>
        <item x="0"/>
        <item h="1" x="4"/>
        <item t="default"/>
      </items>
    </pivotField>
    <pivotField numFmtId="176" showAll="0"/>
    <pivotField dataField="1" numFmtId="41" showAll="0"/>
    <pivotField axis="axisRow" showAll="0" sortType="descending">
      <items count="7">
        <item x="3"/>
        <item x="0"/>
        <item x="5"/>
        <item x="1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6"/>
  </rowFields>
  <rowItems count="7">
    <i>
      <x v="1"/>
    </i>
    <i>
      <x v="2"/>
    </i>
    <i>
      <x v="3"/>
    </i>
    <i>
      <x v="4"/>
    </i>
    <i>
      <x/>
    </i>
    <i>
      <x v="5"/>
    </i>
    <i t="grand">
      <x/>
    </i>
  </rowItems>
  <colItems count="1">
    <i/>
  </colItems>
  <dataFields count="1">
    <dataField name="합계 : 지출금액" fld="5" baseField="0" baseItem="0" numFmtId="41"/>
  </dataFields>
  <formats count="7"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6" type="button" dataOnly="0" labelOnly="1" outline="0" axis="axisRow" fieldPosition="0"/>
    </format>
    <format dxfId="39">
      <pivotArea dataOnly="0" labelOnly="1" outline="0" axis="axisValues" fieldPosition="0"/>
    </format>
    <format dxfId="38">
      <pivotArea dataOnly="0" labelOnly="1" fieldPosition="0">
        <references count="1">
          <reference field="6" count="0"/>
        </references>
      </pivotArea>
    </format>
    <format dxfId="37">
      <pivotArea dataOnly="0" labelOnly="1" grandRow="1" outline="0" fieldPosition="0"/>
    </format>
    <format dxfId="36">
      <pivotArea dataOnly="0" labelOnly="1" outline="0" axis="axisValues" fieldPosition="0"/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21" name="날짜">
      <autoFilter ref="A1">
        <filterColumn colId="0">
          <customFilters and="1">
            <customFilter operator="greaterThanOrEqual" val="43891"/>
            <customFilter operator="lessThanOrEqual" val="4398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missingCaption="***" updatedVersion="6" minRefreshableVersion="5" useAutoFormatting="1" rowGrandTotals="0" colGrandTotals="0" itemPrintTitles="1" createdVersion="6" indent="0" outline="1" outlineData="1" multipleFieldFilters="0" rowHeaderCaption="지출항목" colHeaderCaption="지출지역">
  <location ref="A14:H20" firstHeaderRow="1" firstDataRow="2" firstDataCol="1" rowPageCount="1" colPageCount="1"/>
  <pivotFields count="8">
    <pivotField numFmtId="14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13"/>
        <item x="26"/>
        <item x="27"/>
        <item x="28"/>
        <item x="29"/>
        <item x="30"/>
        <item x="31"/>
        <item x="32"/>
        <item t="default"/>
      </items>
    </pivotField>
    <pivotField showAll="0"/>
    <pivotField axis="axisCol" showAll="0">
      <items count="8">
        <item x="3"/>
        <item x="1"/>
        <item x="2"/>
        <item x="6"/>
        <item x="0"/>
        <item x="5"/>
        <item x="4"/>
        <item t="default"/>
      </items>
    </pivotField>
    <pivotField axis="axisRow" showAll="0">
      <items count="6">
        <item x="1"/>
        <item x="3"/>
        <item x="2"/>
        <item x="0"/>
        <item x="4"/>
        <item t="default"/>
      </items>
    </pivotField>
    <pivotField numFmtId="176" showAll="0"/>
    <pivotField dataField="1" numFmtId="41" showAll="0"/>
    <pivotField axis="axisPage" showAll="0">
      <items count="7">
        <item x="3"/>
        <item x="0"/>
        <item x="5"/>
        <item x="1"/>
        <item x="4"/>
        <item x="2"/>
        <item t="default"/>
      </items>
    </pivotField>
    <pivotField showAll="0"/>
  </pivotFields>
  <rowFields count="1">
    <field x="3"/>
  </rowFields>
  <rowItems count="5">
    <i>
      <x/>
    </i>
    <i>
      <x v="1"/>
    </i>
    <i>
      <x v="2"/>
    </i>
    <i>
      <x v="3"/>
    </i>
    <i>
      <x v="4"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pageFields count="1">
    <pageField fld="6" hier="-1"/>
  </pageFields>
  <dataFields count="1">
    <dataField name="평균 : 지출금액" fld="5" subtotal="average" baseField="2" baseItem="0" numFmtId="179"/>
  </dataFields>
  <pivotTableStyleInfo name="PivotStyleLight27" showRowHeaders="1" showColHeaders="1" showRowStripes="0" showColStripes="0" showLastColumn="1"/>
  <filters count="1">
    <filter fld="0" type="dateBetween" evalOrder="-1" id="22" name="날짜">
      <autoFilter ref="A1">
        <filterColumn colId="0">
          <customFilters and="1">
            <customFilter operator="greaterThanOrEqual" val="43983"/>
            <customFilter operator="lessThanOrEqual" val="4401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피벗 테이블2" cacheId="0" applyNumberFormats="0" applyBorderFormats="0" applyFontFormats="0" applyPatternFormats="0" applyAlignmentFormats="0" applyWidthHeightFormats="1" dataCaption="값" updatedVersion="6" minRefreshableVersion="5" useAutoFormatting="1" itemPrintTitles="1" createdVersion="6" indent="0" outline="1" outlineData="1" multipleFieldFilters="0" rowHeaderCaption="지출항목">
  <location ref="A3:D9" firstHeaderRow="0" firstDataRow="1" firstDataCol="1" rowPageCount="1" colPageCount="1"/>
  <pivotFields count="8">
    <pivotField numFmtId="14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13"/>
        <item x="26"/>
        <item x="27"/>
        <item x="28"/>
        <item x="29"/>
        <item x="30"/>
        <item x="31"/>
        <item x="32"/>
        <item t="default"/>
      </items>
    </pivotField>
    <pivotField showAll="0"/>
    <pivotField axis="axisRow" showAll="0" sortType="descending">
      <items count="8">
        <item x="3"/>
        <item x="1"/>
        <item x="2"/>
        <item x="6"/>
        <item x="0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76" showAll="0"/>
    <pivotField dataField="1" numFmtId="41" showAll="0"/>
    <pivotField axis="axisPage" multipleItemSelectionAllowed="1" showAll="0">
      <items count="7">
        <item x="3"/>
        <item x="0"/>
        <item x="5"/>
        <item h="1" x="1"/>
        <item h="1" x="4"/>
        <item h="1" x="2"/>
        <item t="default"/>
      </items>
    </pivotField>
    <pivotField showAll="0"/>
  </pivotFields>
  <rowFields count="1">
    <field x="2"/>
  </rowFields>
  <rowItems count="6">
    <i>
      <x v="3"/>
    </i>
    <i>
      <x v="1"/>
    </i>
    <i>
      <x v="5"/>
    </i>
    <i>
      <x v="6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6" hier="-1"/>
  </pageFields>
  <dataFields count="3">
    <dataField name="합계 : 지출금액3" fld="5" baseField="2" baseItem="3" numFmtId="179"/>
    <dataField name="평균 : 지출금액" fld="5" subtotal="average" baseField="2" baseItem="3"/>
    <dataField name="개수 : 지출금액2" fld="5" subtotal="count" baseField="2" baseItem="3"/>
  </dataFields>
  <pivotTableStyleInfo name="PivotStyleLight16" showRowHeaders="1" showColHeaders="1" showRowStripes="0" showColStripes="0" showLastColumn="1"/>
  <filters count="1">
    <filter fld="0" type="dateBetween" evalOrder="-1" id="137" name="날짜">
      <autoFilter ref="A1">
        <filterColumn colId="0">
          <customFilters and="1">
            <customFilter operator="greaterThanOrEqual" val="43983"/>
            <customFilter operator="lessThanOrEqual" val="4401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피벗 테이블4" cacheId="0" applyNumberFormats="0" applyBorderFormats="0" applyFontFormats="0" applyPatternFormats="0" applyAlignmentFormats="0" applyWidthHeightFormats="1" dataCaption="값" updatedVersion="6" minRefreshableVersion="5" useAutoFormatting="1" itemPrintTitles="1" createdVersion="6" indent="0" outline="1" outlineData="1" multipleFieldFilters="0" chartFormat="8" rowHeaderCaption="지출지역">
  <location ref="A12:C18" firstHeaderRow="0" firstDataRow="1" firstDataCol="1"/>
  <pivotFields count="8">
    <pivotField numFmtId="14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13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axis="axisRow" showAll="0" sortType="descending">
      <items count="6">
        <item x="1"/>
        <item x="3"/>
        <item x="2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76" showAll="0"/>
    <pivotField dataField="1" numFmtId="41" showAll="0"/>
    <pivotField showAll="0">
      <items count="7">
        <item h="1" x="3"/>
        <item x="0"/>
        <item h="1" x="5"/>
        <item h="1" x="1"/>
        <item h="1" x="4"/>
        <item x="2"/>
        <item t="default"/>
      </items>
    </pivotField>
    <pivotField showAll="0"/>
  </pivotFields>
  <rowFields count="1">
    <field x="3"/>
  </rowFields>
  <rowItems count="6">
    <i>
      <x v="2"/>
    </i>
    <i>
      <x v="3"/>
    </i>
    <i>
      <x v="4"/>
    </i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지출총금액" fld="5" baseField="3" baseItem="0" numFmtId="3"/>
    <dataField name="지출비율" fld="5" showDataAs="percentOfCol" baseField="3" baseItem="0" numFmtId="10"/>
  </dataFields>
  <chartFormats count="1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1" format="22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1" format="23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  <chartFormat chart="1" format="24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1" format="25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28" name="날짜">
      <autoFilter ref="A1">
        <filterColumn colId="0">
          <customFilters and="1">
            <customFilter operator="greaterThanOrEqual" val="43891"/>
            <customFilter operator="lessThanOrEqual" val="4395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피벗 테이블3" cacheId="0" applyNumberFormats="0" applyBorderFormats="0" applyFontFormats="0" applyPatternFormats="0" applyAlignmentFormats="0" applyWidthHeightFormats="1" dataCaption="값" updatedVersion="6" minRefreshableVersion="5" useAutoFormatting="1" itemPrintTitles="1" createdVersion="6" indent="0" outline="1" outlineData="1" multipleFieldFilters="0" chartFormat="8" rowHeaderCaption="지출항목">
  <location ref="A1:C9" firstHeaderRow="0" firstDataRow="1" firstDataCol="1"/>
  <pivotFields count="8">
    <pivotField numFmtId="14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13"/>
        <item x="26"/>
        <item x="27"/>
        <item x="28"/>
        <item x="29"/>
        <item x="30"/>
        <item x="31"/>
        <item x="32"/>
        <item t="default"/>
      </items>
    </pivotField>
    <pivotField showAll="0"/>
    <pivotField axis="axisRow" showAll="0" sortType="descending">
      <items count="8">
        <item x="3"/>
        <item x="1"/>
        <item x="2"/>
        <item x="6"/>
        <item x="0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76" showAll="0"/>
    <pivotField dataField="1" numFmtId="41" showAll="0"/>
    <pivotField showAll="0">
      <items count="7">
        <item h="1" x="3"/>
        <item x="0"/>
        <item h="1" x="5"/>
        <item h="1" x="1"/>
        <item h="1" x="4"/>
        <item x="2"/>
        <item t="default"/>
      </items>
    </pivotField>
    <pivotField showAll="0"/>
  </pivotFields>
  <rowFields count="1">
    <field x="2"/>
  </rowFields>
  <rowItems count="8">
    <i>
      <x v="3"/>
    </i>
    <i>
      <x/>
    </i>
    <i>
      <x v="6"/>
    </i>
    <i>
      <x v="5"/>
    </i>
    <i>
      <x v="2"/>
    </i>
    <i>
      <x v="1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지출총금액" fld="5" baseField="2" baseItem="3" numFmtId="3"/>
    <dataField name="지출비율" fld="5" showDataAs="percentOfCol" baseField="2" baseItem="3" numFmtId="10"/>
  </dataFields>
  <chartFormats count="18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41" name="날짜">
      <autoFilter ref="A1">
        <filterColumn colId="0">
          <customFilters and="1">
            <customFilter operator="greaterThanOrEqual" val="43891"/>
            <customFilter operator="lessThanOrEqual" val="4395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슬라이서_결제방법" sourceName="결제방법">
  <pivotTables>
    <pivotTable tabId="38" name="피벗 테이블3"/>
    <pivotTable tabId="38" name="피벗 테이블4"/>
  </pivotTables>
  <data>
    <tabular pivotCacheId="2">
      <items count="6">
        <i x="3"/>
        <i x="0" s="1"/>
        <i x="5"/>
        <i x="1"/>
        <i x="4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슬라이서_월" sourceName="월">
  <pivotTables>
    <pivotTable tabId="44" name="피벗 테이블3"/>
    <pivotTable tabId="44" name="피벗 테이블5"/>
    <pivotTable tabId="44" name="피벗 테이블6"/>
  </pivotTables>
  <data>
    <tabular pivotCacheId="3">
      <items count="14">
        <i x="3" s="1"/>
        <i x="4" s="1"/>
        <i x="6" s="1"/>
        <i x="1" s="1" nd="1"/>
        <i x="2" s="1" nd="1"/>
        <i x="5" s="1" nd="1"/>
        <i x="7" s="1" nd="1"/>
        <i x="8" s="1" nd="1"/>
        <i x="9" s="1" nd="1"/>
        <i x="10" s="1" nd="1"/>
        <i x="11" s="1" nd="1"/>
        <i x="12" s="1" nd="1"/>
        <i x="0" s="1" nd="1"/>
        <i x="13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슬라이서_분기" sourceName="분기">
  <pivotTables>
    <pivotTable tabId="44" name="피벗 테이블3"/>
    <pivotTable tabId="44" name="피벗 테이블5"/>
    <pivotTable tabId="44" name="피벗 테이블6"/>
  </pivotTables>
  <data>
    <tabular pivotCacheId="3">
      <items count="6">
        <i x="1" s="1"/>
        <i x="2" s="1"/>
        <i x="3" s="1" nd="1"/>
        <i x="4" s="1" nd="1"/>
        <i x="0" s="1" nd="1"/>
        <i x="5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슬라이서_지출항목1" sourceName="지출항목">
  <pivotTables>
    <pivotTable tabId="44" name="피벗 테이블3"/>
    <pivotTable tabId="44" name="피벗 테이블5"/>
    <pivotTable tabId="44" name="피벗 테이블6"/>
  </pivotTables>
  <data>
    <tabular pivotCacheId="3">
      <items count="7">
        <i x="3" s="1"/>
        <i x="1" s="1"/>
        <i x="2" s="1"/>
        <i x="6" s="1"/>
        <i x="0" s="1"/>
        <i x="5" s="1"/>
        <i x="4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슬라이서_지출지역1" sourceName="지출지역">
  <pivotTables>
    <pivotTable tabId="44" name="피벗 테이블3"/>
    <pivotTable tabId="44" name="피벗 테이블5"/>
    <pivotTable tabId="44" name="피벗 테이블6"/>
  </pivotTables>
  <data>
    <tabular pivotCacheId="3">
      <items count="5">
        <i x="1" s="1"/>
        <i x="3" s="1"/>
        <i x="2" s="1"/>
        <i x="0" s="1"/>
        <i x="4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슬라이서_결제방법2" sourceName="결제방법">
  <pivotTables>
    <pivotTable tabId="44" name="피벗 테이블3"/>
    <pivotTable tabId="44" name="피벗 테이블5"/>
    <pivotTable tabId="44" name="피벗 테이블6"/>
  </pivotTables>
  <data>
    <tabular pivotCacheId="3">
      <items count="6">
        <i x="3" s="1"/>
        <i x="0" s="1"/>
        <i x="5" s="1"/>
        <i x="1" s="1"/>
        <i x="4" s="1"/>
        <i x="2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슬라이서_지출항목" sourceName="지출항목">
  <extLst>
    <x:ext xmlns:x15="http://schemas.microsoft.com/office/spreadsheetml/2010/11/main" uri="{2F2917AC-EB37-4324-AD4E-5DD8C200BD13}">
      <x15:tableSlicerCache tableId="10" column="3"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슬라이서_지출지역" sourceName="지출지역">
  <extLst>
    <x:ext xmlns:x15="http://schemas.microsoft.com/office/spreadsheetml/2010/11/main" uri="{2F2917AC-EB37-4324-AD4E-5DD8C200BD13}">
      <x15:tableSlicerCache tableId="10" column="4"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슬라이서_결제방법1" sourceName="결제방법">
  <extLst>
    <x:ext xmlns:x15="http://schemas.microsoft.com/office/spreadsheetml/2010/11/main" uri="{2F2917AC-EB37-4324-AD4E-5DD8C200BD13}">
      <x15:tableSlicerCache tableId="10" column="7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지출항목" cache="슬라이서_지출항목" caption="지출항목" columnCount="3" rowHeight="273050"/>
  <slicer name="지출지역" cache="슬라이서_지출지역" caption="지출지역" columnCount="2" style="SlicerStyleLight2" rowHeight="273050"/>
  <slicer name="결제방법 1" cache="슬라이서_결제방법1" caption="결제방법" columnCount="3" rowHeight="2730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월" cache="슬라이서_월" caption="월" rowHeight="273050"/>
  <slicer name="분기" cache="슬라이서_분기" caption="분기" style="SlicerStyleLight2" rowHeight="273050"/>
  <slicer name="지출항목 1" cache="슬라이서_지출항목1" caption="지출항목" style="SlicerStyleLight3" rowHeight="273050"/>
  <slicer name="지출지역 1" cache="슬라이서_지출지역1" caption="지출지역" style="SlicerStyleLight4" rowHeight="273050"/>
  <slicer name="결제방법 2" cache="슬라이서_결제방법2" caption="결제방법" style="SlicerStyleLight6" rowHeight="2730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결제방법" cache="슬라이서_결제방법" caption="결제방법" columnCount="3" style="SlicerStyleLight4" rowHeight="279400"/>
</slicers>
</file>

<file path=xl/tables/table1.xml><?xml version="1.0" encoding="utf-8"?>
<table xmlns="http://schemas.openxmlformats.org/spreadsheetml/2006/main" id="10" name="표10" displayName="표10" ref="A3:H42" headerRowDxfId="188" headerRowBorderDxfId="187" tableBorderDxfId="186" totalsRowBorderDxfId="185">
  <autoFilter ref="A3:H42"/>
  <tableColumns count="8">
    <tableColumn id="1" name="날짜" totalsRowLabel="요약" dataDxfId="184" totalsRowDxfId="183"/>
    <tableColumn id="2" name="세부내역" dataDxfId="182" totalsRowDxfId="181"/>
    <tableColumn id="3" name="지출항목" dataDxfId="180" totalsRowDxfId="179"/>
    <tableColumn id="4" name="지출지역" dataDxfId="178" totalsRowDxfId="177"/>
    <tableColumn id="5" name="지출시간" dataDxfId="176" totalsRowDxfId="175"/>
    <tableColumn id="6" name="지출금액" totalsRowFunction="sum" dataDxfId="174" totalsRowDxfId="173" dataCellStyle="쉼표 [0]"/>
    <tableColumn id="7" name="결제방법" dataDxfId="172" totalsRowDxfId="171"/>
    <tableColumn id="8" name="비고" dataDxfId="170" totalsRowDxfId="169"/>
  </tableColumns>
  <tableStyleInfo name="TableStyleMedium3" showFirstColumn="0" showLastColumn="0" showRowStripes="0" showColumnStripes="0"/>
</table>
</file>

<file path=xl/tables/table10.xml><?xml version="1.0" encoding="utf-8"?>
<table xmlns="http://schemas.openxmlformats.org/spreadsheetml/2006/main" id="6" name="표46_13" displayName="표46_13" ref="L1:L8" totalsRowShown="0" headerRowDxfId="121" headerRowBorderDxfId="120" tableBorderDxfId="119" totalsRowBorderDxfId="118">
  <autoFilter ref="L1:L8"/>
  <tableColumns count="1">
    <tableColumn id="1" name="지출지역" dataDxfId="117"/>
  </tableColumns>
  <tableStyleInfo name="TableStyleLight19" showFirstColumn="0" showLastColumn="0" showRowStripes="1" showColumnStripes="0"/>
</table>
</file>

<file path=xl/tables/table11.xml><?xml version="1.0" encoding="utf-8"?>
<table xmlns="http://schemas.openxmlformats.org/spreadsheetml/2006/main" id="8" name="표47_14" displayName="표47_14" ref="N1:N7" totalsRowShown="0" headerRowDxfId="116" headerRowBorderDxfId="115" tableBorderDxfId="114" totalsRowBorderDxfId="113">
  <autoFilter ref="N1:N7"/>
  <tableColumns count="1">
    <tableColumn id="1" name="결제방법" dataDxfId="112"/>
  </tableColumns>
  <tableStyleInfo name="TableStyleLight19" showFirstColumn="0" showLastColumn="0" showRowStripes="1" showColumnStripes="0"/>
</table>
</file>

<file path=xl/tables/table12.xml><?xml version="1.0" encoding="utf-8"?>
<table xmlns="http://schemas.openxmlformats.org/spreadsheetml/2006/main" id="9" name="원본표" displayName="원본표" ref="A3:H46" totalsRowShown="0" headerRowDxfId="111" dataDxfId="110" tableBorderDxfId="109">
  <autoFilter ref="A3:H46"/>
  <tableColumns count="8">
    <tableColumn id="1" name="날짜" dataDxfId="108"/>
    <tableColumn id="2" name="세부내역" dataDxfId="107"/>
    <tableColumn id="3" name="지출항목" dataDxfId="106"/>
    <tableColumn id="4" name="지출지역" dataDxfId="105"/>
    <tableColumn id="5" name="지출시간" dataDxfId="104"/>
    <tableColumn id="6" name="지출금액" dataDxfId="103" dataCellStyle="쉼표 [0]"/>
    <tableColumn id="7" name="결제방법" dataDxfId="102"/>
    <tableColumn id="8" name="비고" dataDxfId="101"/>
  </tableColumns>
  <tableStyleInfo name="TableStyleLight20" showFirstColumn="0" showLastColumn="0" showRowStripes="0" showColumnStripes="0"/>
</table>
</file>

<file path=xl/tables/table13.xml><?xml version="1.0" encoding="utf-8"?>
<table xmlns="http://schemas.openxmlformats.org/spreadsheetml/2006/main" id="15" name="표15" displayName="표15" ref="A1:E12" totalsRowShown="0" headerRowDxfId="33" tableBorderDxfId="32" headerRowCellStyle="백분율">
  <autoFilter ref="A1:E12"/>
  <tableColumns count="5">
    <tableColumn id="1" name="품명" dataDxfId="31"/>
    <tableColumn id="2" name="수량" dataDxfId="30"/>
    <tableColumn id="3" name="할인율" dataDxfId="29" dataCellStyle="백분율">
      <calculatedColumnFormula>HLOOKUP(B2,$H$18:$M$19,2, 1)</calculatedColumnFormula>
    </tableColumn>
    <tableColumn id="4" name="매출단가" dataDxfId="28" dataCellStyle="쉼표 [0]">
      <calculatedColumnFormula>VLOOKUP(A2,$G$4:$H$13,2,0)</calculatedColumnFormula>
    </tableColumn>
    <tableColumn id="5" name="매출금액" dataDxfId="27" dataCellStyle="쉼표 [0]">
      <calculatedColumnFormula>D2*B2*(1-C2)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7" name="표1_8" displayName="표1_8" ref="A3:H41" totalsRowShown="0" headerRowDxfId="26" headerRowBorderDxfId="25" tableBorderDxfId="24" totalsRowBorderDxfId="23">
  <autoFilter ref="A3:H41"/>
  <tableColumns count="8">
    <tableColumn id="1" name="날짜" dataDxfId="22"/>
    <tableColumn id="2" name="세부내역" dataDxfId="21"/>
    <tableColumn id="3" name="지출항목" dataDxfId="20"/>
    <tableColumn id="4" name="지출지역" dataDxfId="19"/>
    <tableColumn id="5" name="지출시간" dataDxfId="18"/>
    <tableColumn id="6" name="지출금액" dataDxfId="17"/>
    <tableColumn id="7" name="결제방법" dataDxfId="16"/>
    <tableColumn id="8" name="비고" dataDxfId="15"/>
  </tableColumns>
  <tableStyleInfo name="TableStyleLight20" showFirstColumn="0" showLastColumn="0" showRowStripes="0" showColumnStripes="0"/>
</table>
</file>

<file path=xl/tables/table15.xml><?xml version="1.0" encoding="utf-8"?>
<table xmlns="http://schemas.openxmlformats.org/spreadsheetml/2006/main" id="45" name="표45" displayName="표45" ref="J1:J9" totalsRowShown="0" headerRowDxfId="14" headerRowBorderDxfId="13" tableBorderDxfId="12" totalsRowBorderDxfId="11">
  <autoFilter ref="J1:J9"/>
  <tableColumns count="1">
    <tableColumn id="1" name="지출항목" dataDxfId="10"/>
  </tableColumns>
  <tableStyleInfo name="TableStyleLight19" showFirstColumn="0" showLastColumn="0" showRowStripes="1" showColumnStripes="0"/>
</table>
</file>

<file path=xl/tables/table16.xml><?xml version="1.0" encoding="utf-8"?>
<table xmlns="http://schemas.openxmlformats.org/spreadsheetml/2006/main" id="46" name="표46" displayName="표46" ref="L1:L8" totalsRowShown="0" headerRowDxfId="9" headerRowBorderDxfId="8" tableBorderDxfId="7" totalsRowBorderDxfId="6">
  <autoFilter ref="L1:L8"/>
  <tableColumns count="1">
    <tableColumn id="1" name="지출지역" dataDxfId="5"/>
  </tableColumns>
  <tableStyleInfo name="TableStyleLight19" showFirstColumn="0" showLastColumn="0" showRowStripes="1" showColumnStripes="0"/>
</table>
</file>

<file path=xl/tables/table17.xml><?xml version="1.0" encoding="utf-8"?>
<table xmlns="http://schemas.openxmlformats.org/spreadsheetml/2006/main" id="47" name="표47" displayName="표47" ref="N1:N7" totalsRowShown="0" headerRowDxfId="4" headerRowBorderDxfId="3" tableBorderDxfId="2" totalsRowBorderDxfId="1">
  <autoFilter ref="N1:N7"/>
  <tableColumns count="1">
    <tableColumn id="1" name="결제방법" dataDxfId="0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id="11" name="표11" displayName="표11" ref="J1:J9" totalsRowShown="0" headerRowDxfId="168" headerRowBorderDxfId="167" tableBorderDxfId="166" totalsRowBorderDxfId="165">
  <autoFilter ref="J1:J9"/>
  <tableColumns count="1">
    <tableColumn id="1" name="지출항목" dataDxfId="164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2" name="표12" displayName="표12" ref="L1:L8" totalsRowShown="0" headerRowDxfId="163" headerRowBorderDxfId="162" tableBorderDxfId="161" totalsRowBorderDxfId="160">
  <autoFilter ref="L1:L8"/>
  <tableColumns count="1">
    <tableColumn id="1" name="지출지역" dataDxfId="159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14" name="표14" displayName="표14" ref="N1:N7" totalsRowShown="0" headerRowDxfId="158" headerRowBorderDxfId="157" tableBorderDxfId="156" totalsRowBorderDxfId="155">
  <autoFilter ref="N1:N7"/>
  <tableColumns count="1">
    <tableColumn id="1" name="결제방법" dataDxfId="154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1" name="표1_82" displayName="표1_82" ref="A3:H41" totalsRowShown="0" headerRowDxfId="153" headerRowBorderDxfId="152" tableBorderDxfId="151" totalsRowBorderDxfId="150">
  <tableColumns count="8">
    <tableColumn id="1" name="날짜" dataDxfId="149"/>
    <tableColumn id="2" name="세부내역" dataDxfId="148"/>
    <tableColumn id="3" name="지출항목" dataDxfId="147"/>
    <tableColumn id="4" name="지출지역" dataDxfId="146"/>
    <tableColumn id="5" name="지출시간" dataDxfId="145"/>
    <tableColumn id="6" name="지출금액" dataDxfId="144" dataCellStyle="쉼표 [0]"/>
    <tableColumn id="7" name="결제방법" dataDxfId="143"/>
    <tableColumn id="8" name="비고" dataDxfId="142"/>
  </tableColumns>
  <tableStyleInfo name="TableStyleLight20" showFirstColumn="0" showLastColumn="0" showRowStripes="0" showColumnStripes="0"/>
</table>
</file>

<file path=xl/tables/table6.xml><?xml version="1.0" encoding="utf-8"?>
<table xmlns="http://schemas.openxmlformats.org/spreadsheetml/2006/main" id="2" name="표45_3" displayName="표45_3" ref="J1:J9" totalsRowShown="0" headerRowDxfId="141" headerRowBorderDxfId="140" tableBorderDxfId="139" totalsRowBorderDxfId="138">
  <autoFilter ref="J1:J9"/>
  <tableColumns count="1">
    <tableColumn id="1" name="지출항목" dataDxfId="137"/>
  </tableColumns>
  <tableStyleInfo name="TableStyleLight19" showFirstColumn="0" showLastColumn="0" showRowStripes="1" showColumnStripes="0"/>
</table>
</file>

<file path=xl/tables/table7.xml><?xml version="1.0" encoding="utf-8"?>
<table xmlns="http://schemas.openxmlformats.org/spreadsheetml/2006/main" id="3" name="표46_4" displayName="표46_4" ref="L1:L8" totalsRowShown="0" headerRowDxfId="136" headerRowBorderDxfId="135" tableBorderDxfId="134" totalsRowBorderDxfId="133">
  <autoFilter ref="L1:L8"/>
  <tableColumns count="1">
    <tableColumn id="1" name="지출지역" dataDxfId="132"/>
  </tableColumns>
  <tableStyleInfo name="TableStyleLight19" showFirstColumn="0" showLastColumn="0" showRowStripes="1" showColumnStripes="0"/>
</table>
</file>

<file path=xl/tables/table8.xml><?xml version="1.0" encoding="utf-8"?>
<table xmlns="http://schemas.openxmlformats.org/spreadsheetml/2006/main" id="4" name="표47_5" displayName="표47_5" ref="N1:N7" totalsRowShown="0" headerRowDxfId="131" headerRowBorderDxfId="130" tableBorderDxfId="129" totalsRowBorderDxfId="128">
  <autoFilter ref="N1:N7"/>
  <tableColumns count="1">
    <tableColumn id="1" name="결제방법" dataDxfId="127"/>
  </tableColumns>
  <tableStyleInfo name="TableStyleLight19" showFirstColumn="0" showLastColumn="0" showRowStripes="1" showColumnStripes="0"/>
</table>
</file>

<file path=xl/tables/table9.xml><?xml version="1.0" encoding="utf-8"?>
<table xmlns="http://schemas.openxmlformats.org/spreadsheetml/2006/main" id="5" name="표45_12" displayName="표45_12" ref="J1:J9" totalsRowShown="0" headerRowDxfId="126" headerRowBorderDxfId="125" tableBorderDxfId="124" totalsRowBorderDxfId="123">
  <autoFilter ref="J1:J9"/>
  <tableColumns count="1">
    <tableColumn id="1" name="지출항목" dataDxfId="122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날짜" sourceName="날짜">
  <pivotTables>
    <pivotTable tabId="38" name="피벗 테이블3"/>
    <pivotTable tabId="38" name="피벗 테이블4"/>
  </pivotTables>
  <state minimalRefreshVersion="6" lastRefreshVersion="6" pivotCacheId="2" filterType="dateBetween">
    <selection startDate="2020-03-01T00:00:00" endDate="2020-04-30T00:00:00"/>
    <bounds startDate="2020-01-01T00:00:00" endDate="2021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name="NativeTimeline_날짜1" sourceName="날짜">
  <pivotTables>
    <pivotTable tabId="44" name="피벗 테이블3"/>
    <pivotTable tabId="44" name="피벗 테이블5"/>
    <pivotTable tabId="44" name="피벗 테이블6"/>
  </pivotTables>
  <state minimalRefreshVersion="6" lastRefreshVersion="6" pivotCacheId="3" filterType="dateBetween">
    <selection startDate="2020-03-01T00:00:00" endDate="2020-05-31T00:00:00"/>
    <bounds startDate="2020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날짜 1" cache="NativeTimeline_날짜1" caption="날짜" level="2" selectionLevel="2" scrollPosition="2020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날짜" cache="NativeTimeline_날짜" caption="날짜" level="2" selectionLevel="2" scrollPosition="2020-01-01T00:00:00" style="TimeSlicerStyleLight2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5" Type="http://schemas.microsoft.com/office/2011/relationships/timeline" Target="../timelines/timeline2.xml"/><Relationship Id="rId4" Type="http://schemas.microsoft.com/office/2007/relationships/slicer" Target="../slicers/slicer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drawing" Target="../drawings/drawing13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microsoft.com/office/2011/relationships/timeline" Target="../timelines/timeline1.xml"/><Relationship Id="rId5" Type="http://schemas.microsoft.com/office/2007/relationships/slicer" Target="../slicers/slicer2.xml"/><Relationship Id="rId4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6"/>
  </sheetPr>
  <dimension ref="A1:I28"/>
  <sheetViews>
    <sheetView workbookViewId="0">
      <selection activeCell="D15" sqref="D15"/>
    </sheetView>
  </sheetViews>
  <sheetFormatPr defaultRowHeight="16.5" x14ac:dyDescent="0.3"/>
  <cols>
    <col min="1" max="1" width="25" style="111" customWidth="1"/>
    <col min="2" max="2" width="23.125" customWidth="1"/>
    <col min="3" max="3" width="14.875" customWidth="1"/>
    <col min="4" max="4" width="11.875" customWidth="1"/>
    <col min="5" max="5" width="10.625" style="111" customWidth="1"/>
    <col min="6" max="6" width="12.5" style="111" customWidth="1"/>
    <col min="7" max="7" width="15.25" bestFit="1" customWidth="1"/>
    <col min="8" max="8" width="11.125" bestFit="1" customWidth="1"/>
    <col min="9" max="9" width="22" customWidth="1"/>
  </cols>
  <sheetData>
    <row r="1" spans="1:9" ht="22.5" customHeight="1" x14ac:dyDescent="0.3">
      <c r="A1" s="170" t="s">
        <v>77</v>
      </c>
      <c r="B1" s="170"/>
      <c r="C1" s="170"/>
      <c r="D1" s="170"/>
      <c r="E1" s="170"/>
      <c r="F1" s="170"/>
      <c r="G1" s="170"/>
      <c r="H1" s="170"/>
    </row>
    <row r="2" spans="1:9" x14ac:dyDescent="0.3">
      <c r="G2" s="120"/>
      <c r="H2" s="121">
        <v>0.05</v>
      </c>
    </row>
    <row r="3" spans="1:9" s="56" customFormat="1" x14ac:dyDescent="0.3">
      <c r="A3" s="104" t="s">
        <v>48</v>
      </c>
      <c r="B3" s="105" t="s">
        <v>25</v>
      </c>
      <c r="C3" s="105" t="s">
        <v>78</v>
      </c>
      <c r="D3" s="105" t="s">
        <v>1</v>
      </c>
      <c r="E3" s="105" t="s">
        <v>79</v>
      </c>
      <c r="F3" s="105" t="s">
        <v>56</v>
      </c>
      <c r="G3" s="105" t="s">
        <v>4</v>
      </c>
      <c r="H3" s="106" t="s">
        <v>80</v>
      </c>
    </row>
    <row r="4" spans="1:9" x14ac:dyDescent="0.3">
      <c r="A4" s="112">
        <v>43891</v>
      </c>
      <c r="B4" s="107" t="s">
        <v>27</v>
      </c>
      <c r="C4" s="107" t="s">
        <v>7</v>
      </c>
      <c r="D4" s="116" t="s">
        <v>81</v>
      </c>
      <c r="E4" s="114">
        <v>0.4375</v>
      </c>
      <c r="F4" s="118">
        <v>55000</v>
      </c>
      <c r="G4" s="107" t="s">
        <v>18</v>
      </c>
      <c r="H4" s="108">
        <f>E4*F4</f>
        <v>24062.5</v>
      </c>
      <c r="I4">
        <f>H4*(1-$H$2)</f>
        <v>22859.375</v>
      </c>
    </row>
    <row r="5" spans="1:9" x14ac:dyDescent="0.3">
      <c r="A5" s="112">
        <v>43891</v>
      </c>
      <c r="B5" s="107" t="s">
        <v>28</v>
      </c>
      <c r="C5" s="107" t="s">
        <v>9</v>
      </c>
      <c r="D5" s="116" t="s">
        <v>34</v>
      </c>
      <c r="E5" s="114">
        <v>0.58333333333333337</v>
      </c>
      <c r="F5" s="118">
        <v>150000</v>
      </c>
      <c r="G5" s="107" t="s">
        <v>82</v>
      </c>
      <c r="H5" s="108">
        <f t="shared" ref="H5:H22" si="0">E5*F5</f>
        <v>87500</v>
      </c>
      <c r="I5">
        <f t="shared" ref="I5:I22" si="1">H5*(1-$H$2)</f>
        <v>83125</v>
      </c>
    </row>
    <row r="6" spans="1:9" x14ac:dyDescent="0.3">
      <c r="A6" s="112">
        <v>43893</v>
      </c>
      <c r="B6" s="107" t="s">
        <v>35</v>
      </c>
      <c r="C6" s="107" t="s">
        <v>83</v>
      </c>
      <c r="D6" s="116" t="s">
        <v>84</v>
      </c>
      <c r="E6" s="114">
        <v>0.77083333333333337</v>
      </c>
      <c r="F6" s="118">
        <v>33000</v>
      </c>
      <c r="G6" s="107" t="s">
        <v>58</v>
      </c>
      <c r="H6" s="108">
        <f t="shared" si="0"/>
        <v>25437.5</v>
      </c>
      <c r="I6">
        <f t="shared" si="1"/>
        <v>24165.625</v>
      </c>
    </row>
    <row r="7" spans="1:9" x14ac:dyDescent="0.3">
      <c r="A7" s="112">
        <v>43895</v>
      </c>
      <c r="B7" s="107" t="s">
        <v>85</v>
      </c>
      <c r="C7" s="107" t="s">
        <v>86</v>
      </c>
      <c r="D7" s="116" t="s">
        <v>62</v>
      </c>
      <c r="E7" s="114">
        <v>0.49305555555555558</v>
      </c>
      <c r="F7" s="118">
        <v>100000</v>
      </c>
      <c r="G7" s="107" t="s">
        <v>22</v>
      </c>
      <c r="H7" s="108">
        <f t="shared" si="0"/>
        <v>49305.555555555555</v>
      </c>
      <c r="I7">
        <f t="shared" si="1"/>
        <v>46840.277777777774</v>
      </c>
    </row>
    <row r="8" spans="1:9" x14ac:dyDescent="0.3">
      <c r="A8" s="112">
        <v>43896</v>
      </c>
      <c r="B8" s="107" t="s">
        <v>69</v>
      </c>
      <c r="C8" s="107" t="s">
        <v>9</v>
      </c>
      <c r="D8" s="116" t="s">
        <v>87</v>
      </c>
      <c r="E8" s="114">
        <v>0.66666666666666663</v>
      </c>
      <c r="F8" s="118">
        <v>150000</v>
      </c>
      <c r="G8" s="107" t="s">
        <v>23</v>
      </c>
      <c r="H8" s="108">
        <f t="shared" si="0"/>
        <v>100000</v>
      </c>
      <c r="I8">
        <f t="shared" si="1"/>
        <v>95000</v>
      </c>
    </row>
    <row r="9" spans="1:9" x14ac:dyDescent="0.3">
      <c r="A9" s="112">
        <v>43897</v>
      </c>
      <c r="B9" s="107" t="s">
        <v>29</v>
      </c>
      <c r="C9" s="107" t="s">
        <v>11</v>
      </c>
      <c r="D9" s="116" t="s">
        <v>34</v>
      </c>
      <c r="E9" s="114">
        <v>0.66666666666666663</v>
      </c>
      <c r="F9" s="118">
        <v>65000</v>
      </c>
      <c r="G9" s="107" t="s">
        <v>18</v>
      </c>
      <c r="H9" s="108">
        <f t="shared" si="0"/>
        <v>43333.333333333328</v>
      </c>
      <c r="I9">
        <f t="shared" si="1"/>
        <v>41166.666666666657</v>
      </c>
    </row>
    <row r="10" spans="1:9" x14ac:dyDescent="0.3">
      <c r="A10" s="112">
        <v>43898</v>
      </c>
      <c r="B10" s="107" t="s">
        <v>73</v>
      </c>
      <c r="C10" s="107" t="s">
        <v>88</v>
      </c>
      <c r="D10" s="116" t="s">
        <v>62</v>
      </c>
      <c r="E10" s="114">
        <v>0.54861111111111105</v>
      </c>
      <c r="F10" s="118">
        <v>30000</v>
      </c>
      <c r="G10" s="107" t="s">
        <v>89</v>
      </c>
      <c r="H10" s="108">
        <f t="shared" si="0"/>
        <v>16458.333333333332</v>
      </c>
      <c r="I10">
        <f t="shared" si="1"/>
        <v>15635.416666666664</v>
      </c>
    </row>
    <row r="11" spans="1:9" x14ac:dyDescent="0.3">
      <c r="A11" s="112">
        <v>43899</v>
      </c>
      <c r="B11" s="107" t="s">
        <v>90</v>
      </c>
      <c r="C11" s="107" t="s">
        <v>70</v>
      </c>
      <c r="D11" s="116" t="s">
        <v>55</v>
      </c>
      <c r="E11" s="114">
        <v>0.55902777777777779</v>
      </c>
      <c r="F11" s="118">
        <v>20000</v>
      </c>
      <c r="G11" s="107" t="s">
        <v>58</v>
      </c>
      <c r="H11" s="108">
        <f t="shared" si="0"/>
        <v>11180.555555555557</v>
      </c>
      <c r="I11">
        <f t="shared" si="1"/>
        <v>10621.527777777777</v>
      </c>
    </row>
    <row r="12" spans="1:9" x14ac:dyDescent="0.3">
      <c r="A12" s="112">
        <v>43900</v>
      </c>
      <c r="B12" s="107" t="s">
        <v>91</v>
      </c>
      <c r="C12" s="107" t="s">
        <v>7</v>
      </c>
      <c r="D12" s="116" t="s">
        <v>16</v>
      </c>
      <c r="E12" s="114">
        <v>0.80555555555555547</v>
      </c>
      <c r="F12" s="118">
        <v>15000</v>
      </c>
      <c r="G12" s="107" t="s">
        <v>63</v>
      </c>
      <c r="H12" s="108">
        <f t="shared" si="0"/>
        <v>12083.333333333332</v>
      </c>
      <c r="I12">
        <f t="shared" si="1"/>
        <v>11479.166666666664</v>
      </c>
    </row>
    <row r="13" spans="1:9" x14ac:dyDescent="0.3">
      <c r="A13" s="112">
        <v>43901</v>
      </c>
      <c r="B13" s="107" t="s">
        <v>74</v>
      </c>
      <c r="C13" s="107" t="s">
        <v>40</v>
      </c>
      <c r="D13" s="116" t="s">
        <v>62</v>
      </c>
      <c r="E13" s="114">
        <v>0.63194444444444442</v>
      </c>
      <c r="F13" s="118">
        <v>300000</v>
      </c>
      <c r="G13" s="107" t="s">
        <v>21</v>
      </c>
      <c r="H13" s="108">
        <f t="shared" si="0"/>
        <v>189583.33333333331</v>
      </c>
      <c r="I13">
        <f t="shared" si="1"/>
        <v>180104.16666666663</v>
      </c>
    </row>
    <row r="14" spans="1:9" x14ac:dyDescent="0.3">
      <c r="A14" s="112">
        <v>43902</v>
      </c>
      <c r="B14" s="107" t="s">
        <v>92</v>
      </c>
      <c r="C14" s="107" t="s">
        <v>60</v>
      </c>
      <c r="D14" s="116" t="s">
        <v>81</v>
      </c>
      <c r="E14" s="114">
        <v>0.78472222222222221</v>
      </c>
      <c r="F14" s="118">
        <v>40000</v>
      </c>
      <c r="G14" s="107" t="s">
        <v>22</v>
      </c>
      <c r="H14" s="108">
        <f t="shared" si="0"/>
        <v>31388.888888888887</v>
      </c>
      <c r="I14">
        <f t="shared" si="1"/>
        <v>29819.444444444442</v>
      </c>
    </row>
    <row r="15" spans="1:9" x14ac:dyDescent="0.3">
      <c r="A15" s="112">
        <v>43903</v>
      </c>
      <c r="B15" s="107" t="s">
        <v>41</v>
      </c>
      <c r="C15" s="107" t="s">
        <v>88</v>
      </c>
      <c r="D15" s="116" t="s">
        <v>17</v>
      </c>
      <c r="E15" s="114">
        <v>0.68055555555555547</v>
      </c>
      <c r="F15" s="118">
        <v>12000</v>
      </c>
      <c r="G15" s="107" t="s">
        <v>22</v>
      </c>
      <c r="H15" s="108">
        <f t="shared" si="0"/>
        <v>8166.6666666666661</v>
      </c>
      <c r="I15">
        <f t="shared" si="1"/>
        <v>7758.3333333333321</v>
      </c>
    </row>
    <row r="16" spans="1:9" x14ac:dyDescent="0.3">
      <c r="A16" s="112">
        <v>43904</v>
      </c>
      <c r="B16" s="107" t="s">
        <v>43</v>
      </c>
      <c r="C16" s="107" t="s">
        <v>93</v>
      </c>
      <c r="D16" s="116" t="s">
        <v>87</v>
      </c>
      <c r="E16" s="114">
        <v>0.85416666666666663</v>
      </c>
      <c r="F16" s="118">
        <v>250000</v>
      </c>
      <c r="G16" s="107" t="s">
        <v>94</v>
      </c>
      <c r="H16" s="108">
        <f t="shared" si="0"/>
        <v>213541.66666666666</v>
      </c>
      <c r="I16">
        <f t="shared" si="1"/>
        <v>202864.58333333331</v>
      </c>
    </row>
    <row r="17" spans="1:9" x14ac:dyDescent="0.3">
      <c r="A17" s="112">
        <v>43905</v>
      </c>
      <c r="B17" s="107" t="s">
        <v>30</v>
      </c>
      <c r="C17" s="107" t="s">
        <v>11</v>
      </c>
      <c r="D17" s="116" t="s">
        <v>87</v>
      </c>
      <c r="E17" s="114">
        <v>0.66666666666666663</v>
      </c>
      <c r="F17" s="118">
        <v>25000</v>
      </c>
      <c r="G17" s="107" t="s">
        <v>82</v>
      </c>
      <c r="H17" s="108">
        <f t="shared" si="0"/>
        <v>16666.666666666664</v>
      </c>
      <c r="I17">
        <f t="shared" si="1"/>
        <v>15833.33333333333</v>
      </c>
    </row>
    <row r="18" spans="1:9" x14ac:dyDescent="0.3">
      <c r="A18" s="112">
        <v>43905</v>
      </c>
      <c r="B18" s="107" t="s">
        <v>32</v>
      </c>
      <c r="C18" s="107" t="s">
        <v>88</v>
      </c>
      <c r="D18" s="116" t="s">
        <v>55</v>
      </c>
      <c r="E18" s="114">
        <v>0.88888888888888884</v>
      </c>
      <c r="F18" s="118">
        <v>15000</v>
      </c>
      <c r="G18" s="107" t="s">
        <v>18</v>
      </c>
      <c r="H18" s="108">
        <f t="shared" si="0"/>
        <v>13333.333333333332</v>
      </c>
      <c r="I18">
        <f t="shared" si="1"/>
        <v>12666.666666666664</v>
      </c>
    </row>
    <row r="19" spans="1:9" x14ac:dyDescent="0.3">
      <c r="A19" s="112">
        <v>43906</v>
      </c>
      <c r="B19" s="107" t="s">
        <v>76</v>
      </c>
      <c r="C19" s="107" t="s">
        <v>7</v>
      </c>
      <c r="D19" s="116" t="s">
        <v>95</v>
      </c>
      <c r="E19" s="114">
        <v>0.79166666666666663</v>
      </c>
      <c r="F19" s="118">
        <v>20000</v>
      </c>
      <c r="G19" s="107" t="s">
        <v>96</v>
      </c>
      <c r="H19" s="108">
        <f t="shared" si="0"/>
        <v>15833.333333333332</v>
      </c>
      <c r="I19">
        <f t="shared" si="1"/>
        <v>15041.666666666664</v>
      </c>
    </row>
    <row r="20" spans="1:9" x14ac:dyDescent="0.3">
      <c r="A20" s="112">
        <v>43908</v>
      </c>
      <c r="B20" s="107" t="s">
        <v>97</v>
      </c>
      <c r="C20" s="107" t="s">
        <v>40</v>
      </c>
      <c r="D20" s="116" t="s">
        <v>62</v>
      </c>
      <c r="E20" s="114">
        <v>0.59722222222222221</v>
      </c>
      <c r="F20" s="118">
        <v>500000</v>
      </c>
      <c r="G20" s="107" t="s">
        <v>18</v>
      </c>
      <c r="H20" s="108">
        <f t="shared" si="0"/>
        <v>298611.11111111112</v>
      </c>
      <c r="I20">
        <f t="shared" si="1"/>
        <v>283680.55555555556</v>
      </c>
    </row>
    <row r="21" spans="1:9" x14ac:dyDescent="0.3">
      <c r="A21" s="112">
        <v>43909</v>
      </c>
      <c r="B21" s="107" t="s">
        <v>46</v>
      </c>
      <c r="C21" s="107" t="s">
        <v>86</v>
      </c>
      <c r="D21" s="116" t="s">
        <v>98</v>
      </c>
      <c r="E21" s="114">
        <v>0.51388888888888895</v>
      </c>
      <c r="F21" s="118">
        <v>50000</v>
      </c>
      <c r="G21" s="107" t="s">
        <v>22</v>
      </c>
      <c r="H21" s="108">
        <f t="shared" si="0"/>
        <v>25694.444444444449</v>
      </c>
      <c r="I21">
        <f t="shared" si="1"/>
        <v>24409.722222222226</v>
      </c>
    </row>
    <row r="22" spans="1:9" x14ac:dyDescent="0.3">
      <c r="A22" s="113">
        <v>43909</v>
      </c>
      <c r="B22" s="109" t="s">
        <v>47</v>
      </c>
      <c r="C22" s="109" t="s">
        <v>88</v>
      </c>
      <c r="D22" s="117" t="s">
        <v>17</v>
      </c>
      <c r="E22" s="115">
        <v>0.72916666666666663</v>
      </c>
      <c r="F22" s="119">
        <v>15000</v>
      </c>
      <c r="G22" s="109" t="s">
        <v>21</v>
      </c>
      <c r="H22" s="108">
        <f t="shared" si="0"/>
        <v>10937.5</v>
      </c>
      <c r="I22">
        <f t="shared" si="1"/>
        <v>10390.625</v>
      </c>
    </row>
    <row r="27" spans="1:9" x14ac:dyDescent="0.3">
      <c r="G27" s="38"/>
    </row>
    <row r="28" spans="1:9" x14ac:dyDescent="0.3">
      <c r="G28" s="39"/>
    </row>
  </sheetData>
  <mergeCells count="1">
    <mergeCell ref="A1:H1"/>
  </mergeCells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 tint="0.59999389629810485"/>
  </sheetPr>
  <dimension ref="A1:C18"/>
  <sheetViews>
    <sheetView workbookViewId="0">
      <selection activeCell="N37" sqref="N37"/>
    </sheetView>
  </sheetViews>
  <sheetFormatPr defaultRowHeight="16.5" x14ac:dyDescent="0.3"/>
  <cols>
    <col min="1" max="1" width="10.5" customWidth="1"/>
    <col min="2" max="2" width="10.25" customWidth="1"/>
    <col min="3" max="3" width="8.375" customWidth="1"/>
  </cols>
  <sheetData>
    <row r="1" spans="1:3" ht="21.6" customHeight="1" x14ac:dyDescent="0.3">
      <c r="A1" s="53" t="s">
        <v>50</v>
      </c>
      <c r="B1" s="53" t="s">
        <v>189</v>
      </c>
      <c r="C1" t="s">
        <v>190</v>
      </c>
    </row>
    <row r="2" spans="1:3" ht="21.6" customHeight="1" x14ac:dyDescent="0.3">
      <c r="A2" s="50" t="s">
        <v>174</v>
      </c>
      <c r="B2" s="54">
        <v>1000000</v>
      </c>
      <c r="C2" s="55">
        <v>0.56593095642331637</v>
      </c>
    </row>
    <row r="3" spans="1:3" ht="21.6" customHeight="1" x14ac:dyDescent="0.3">
      <c r="A3" s="50" t="s">
        <v>181</v>
      </c>
      <c r="B3" s="54">
        <v>300000</v>
      </c>
      <c r="C3" s="55">
        <v>0.1697792869269949</v>
      </c>
    </row>
    <row r="4" spans="1:3" ht="21.6" customHeight="1" x14ac:dyDescent="0.3">
      <c r="A4" s="50" t="s">
        <v>177</v>
      </c>
      <c r="B4" s="54">
        <v>160000</v>
      </c>
      <c r="C4" s="55">
        <v>9.0548953027730611E-2</v>
      </c>
    </row>
    <row r="5" spans="1:3" ht="21.6" customHeight="1" x14ac:dyDescent="0.3">
      <c r="A5" s="50" t="s">
        <v>176</v>
      </c>
      <c r="B5" s="54">
        <v>117000</v>
      </c>
      <c r="C5" s="55">
        <v>6.6213921901528014E-2</v>
      </c>
    </row>
    <row r="6" spans="1:3" ht="21.6" customHeight="1" x14ac:dyDescent="0.3">
      <c r="A6" s="50" t="s">
        <v>182</v>
      </c>
      <c r="B6" s="54">
        <v>80000</v>
      </c>
      <c r="C6" s="55">
        <v>4.5274476513865305E-2</v>
      </c>
    </row>
    <row r="7" spans="1:3" ht="21.6" customHeight="1" x14ac:dyDescent="0.3">
      <c r="A7" s="50" t="s">
        <v>175</v>
      </c>
      <c r="B7" s="54">
        <v>55000</v>
      </c>
      <c r="C7" s="55">
        <v>3.1126202603282398E-2</v>
      </c>
    </row>
    <row r="8" spans="1:3" ht="21.6" customHeight="1" x14ac:dyDescent="0.3">
      <c r="A8" s="50" t="s">
        <v>178</v>
      </c>
      <c r="B8" s="54">
        <v>55000</v>
      </c>
      <c r="C8" s="55">
        <v>3.1126202603282398E-2</v>
      </c>
    </row>
    <row r="9" spans="1:3" ht="21.6" customHeight="1" x14ac:dyDescent="0.3">
      <c r="A9" s="50" t="s">
        <v>179</v>
      </c>
      <c r="B9" s="54">
        <v>1767000</v>
      </c>
      <c r="C9" s="55">
        <v>1</v>
      </c>
    </row>
    <row r="12" spans="1:3" ht="24.95" customHeight="1" x14ac:dyDescent="0.3">
      <c r="A12" s="53" t="s">
        <v>51</v>
      </c>
      <c r="B12" s="53" t="s">
        <v>189</v>
      </c>
      <c r="C12" t="s">
        <v>190</v>
      </c>
    </row>
    <row r="13" spans="1:3" ht="24.95" customHeight="1" x14ac:dyDescent="0.3">
      <c r="A13" s="50" t="s">
        <v>186</v>
      </c>
      <c r="B13" s="54">
        <v>1260000</v>
      </c>
      <c r="C13" s="55">
        <v>0.71307300509337856</v>
      </c>
    </row>
    <row r="14" spans="1:3" ht="24.95" customHeight="1" x14ac:dyDescent="0.3">
      <c r="A14" s="50" t="s">
        <v>187</v>
      </c>
      <c r="B14" s="54">
        <v>190000</v>
      </c>
      <c r="C14" s="55">
        <v>0.10752688172043011</v>
      </c>
    </row>
    <row r="15" spans="1:3" ht="24.95" customHeight="1" x14ac:dyDescent="0.3">
      <c r="A15" s="50" t="s">
        <v>188</v>
      </c>
      <c r="B15" s="54">
        <v>137000</v>
      </c>
      <c r="C15" s="55">
        <v>7.7532541029994337E-2</v>
      </c>
    </row>
    <row r="16" spans="1:3" ht="24.95" customHeight="1" x14ac:dyDescent="0.3">
      <c r="A16" s="50" t="s">
        <v>183</v>
      </c>
      <c r="B16" s="54">
        <v>130000</v>
      </c>
      <c r="C16" s="55">
        <v>7.3571024335031127E-2</v>
      </c>
    </row>
    <row r="17" spans="1:3" ht="24.95" customHeight="1" x14ac:dyDescent="0.3">
      <c r="A17" s="50" t="s">
        <v>185</v>
      </c>
      <c r="B17" s="54">
        <v>50000</v>
      </c>
      <c r="C17" s="55">
        <v>2.8296547821165818E-2</v>
      </c>
    </row>
    <row r="18" spans="1:3" ht="24.95" customHeight="1" x14ac:dyDescent="0.3">
      <c r="A18" s="50" t="s">
        <v>179</v>
      </c>
      <c r="B18" s="54">
        <v>1767000</v>
      </c>
      <c r="C18" s="55">
        <v>1</v>
      </c>
    </row>
  </sheetData>
  <phoneticPr fontId="1" type="noConversion"/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2:M31"/>
  <sheetViews>
    <sheetView workbookViewId="0">
      <selection activeCell="A4" sqref="A3:M16"/>
    </sheetView>
  </sheetViews>
  <sheetFormatPr defaultRowHeight="16.5" x14ac:dyDescent="0.3"/>
  <cols>
    <col min="1" max="1" width="11.125" style="56" bestFit="1" customWidth="1"/>
    <col min="2" max="2" width="16.5" style="56" customWidth="1"/>
    <col min="3" max="3" width="15.875" bestFit="1" customWidth="1"/>
    <col min="4" max="4" width="12.875" customWidth="1"/>
    <col min="5" max="5" width="12.75" customWidth="1"/>
    <col min="7" max="7" width="9.375" customWidth="1"/>
    <col min="8" max="8" width="27.5" bestFit="1" customWidth="1"/>
    <col min="9" max="9" width="27.5" customWidth="1"/>
    <col min="10" max="10" width="13.875" customWidth="1"/>
    <col min="11" max="11" width="16.125" customWidth="1"/>
    <col min="12" max="12" width="15.875" customWidth="1"/>
  </cols>
  <sheetData>
    <row r="2" spans="1:13" ht="46.5" customHeight="1" x14ac:dyDescent="0.3"/>
    <row r="3" spans="1:13" ht="22.5" customHeight="1" x14ac:dyDescent="0.3">
      <c r="A3" s="102" t="s">
        <v>191</v>
      </c>
      <c r="B3" s="102" t="s">
        <v>217</v>
      </c>
      <c r="C3" s="102" t="s">
        <v>218</v>
      </c>
      <c r="D3" s="102" t="s">
        <v>219</v>
      </c>
      <c r="E3" s="102" t="s">
        <v>192</v>
      </c>
      <c r="F3" s="102" t="s">
        <v>220</v>
      </c>
      <c r="G3" s="102" t="s">
        <v>221</v>
      </c>
      <c r="H3" s="102" t="s">
        <v>222</v>
      </c>
      <c r="I3" s="102" t="s">
        <v>305</v>
      </c>
      <c r="J3" s="102" t="s">
        <v>271</v>
      </c>
      <c r="K3" s="102" t="s">
        <v>272</v>
      </c>
      <c r="L3" s="149" t="s">
        <v>306</v>
      </c>
      <c r="M3" s="149" t="s">
        <v>307</v>
      </c>
    </row>
    <row r="4" spans="1:13" x14ac:dyDescent="0.3">
      <c r="A4" s="98">
        <v>11211026</v>
      </c>
      <c r="B4" s="99" t="s">
        <v>223</v>
      </c>
      <c r="C4" s="100">
        <v>9601013234567</v>
      </c>
      <c r="D4" s="101">
        <v>40940</v>
      </c>
      <c r="E4" s="101" t="s">
        <v>290</v>
      </c>
      <c r="F4" s="98" t="s">
        <v>195</v>
      </c>
      <c r="G4" s="98" t="s">
        <v>224</v>
      </c>
      <c r="H4" s="99" t="s">
        <v>197</v>
      </c>
      <c r="I4" s="99" t="str">
        <f>IF(OR(MID(C4, 7, 1)="1",MID(C4, 7, 1)="3"),"남","녀")</f>
        <v>남</v>
      </c>
      <c r="J4" s="1" t="str">
        <f>IF(MID(C4,7,1)="1","남","여")</f>
        <v>여</v>
      </c>
      <c r="K4" s="1">
        <f>IF(LEFT(H4,2)="대전",200000,IF(LEFT(H4, 2)="서울",100000,150000))</f>
        <v>200000</v>
      </c>
      <c r="L4">
        <f ca="1">IF(E4="-",DATEDIF(D4, TODAY(), "y"),DATEDIF(D4, E4, "y"))</f>
        <v>9</v>
      </c>
      <c r="M4" t="str">
        <f ca="1">IF(AND(G4&lt;&gt;"대리",L4&gt;=15),"연수대상","")</f>
        <v/>
      </c>
    </row>
    <row r="5" spans="1:13" x14ac:dyDescent="0.3">
      <c r="A5" s="98">
        <v>21011049</v>
      </c>
      <c r="B5" s="99" t="s">
        <v>225</v>
      </c>
      <c r="C5" s="100">
        <v>9012202545612</v>
      </c>
      <c r="D5" s="101">
        <v>40453</v>
      </c>
      <c r="E5" s="101" t="s">
        <v>291</v>
      </c>
      <c r="F5" s="98" t="s">
        <v>226</v>
      </c>
      <c r="G5" s="98" t="s">
        <v>196</v>
      </c>
      <c r="H5" s="99" t="s">
        <v>227</v>
      </c>
      <c r="I5" s="99" t="str">
        <f t="shared" ref="I5:I16" si="0">IF(OR(MID(C5, 7, 1)="1",MID(C5, 7, 1)="3"),"남","녀")</f>
        <v>녀</v>
      </c>
      <c r="J5" s="1" t="str">
        <f t="shared" ref="J5:J16" si="1">IF(MID(C5,7,1)="1","남","여")</f>
        <v>여</v>
      </c>
      <c r="K5" s="1">
        <f t="shared" ref="K5:K16" si="2">IF(LEFT(H5,2)="대전",200000,IF(LEFT(H5, 2)="서울",100000,150000))</f>
        <v>200000</v>
      </c>
      <c r="L5">
        <f t="shared" ref="L5:L16" ca="1" si="3">IF(E5="-",DATEDIF(D5, TODAY(), "y"),DATEDIF(D5, E5, "y"))</f>
        <v>10</v>
      </c>
      <c r="M5" t="str">
        <f t="shared" ref="M5:M16" ca="1" si="4">IF(AND(G5&lt;&gt;"대리",L5&gt;=15),"연수대상","")</f>
        <v/>
      </c>
    </row>
    <row r="6" spans="1:13" x14ac:dyDescent="0.3">
      <c r="A6" s="98">
        <v>30911057</v>
      </c>
      <c r="B6" s="99" t="s">
        <v>199</v>
      </c>
      <c r="C6" s="100">
        <v>8506061567891</v>
      </c>
      <c r="D6" s="101">
        <v>39936</v>
      </c>
      <c r="E6" s="101">
        <v>43312</v>
      </c>
      <c r="F6" s="98" t="s">
        <v>228</v>
      </c>
      <c r="G6" s="98" t="s">
        <v>200</v>
      </c>
      <c r="H6" s="99" t="s">
        <v>201</v>
      </c>
      <c r="I6" s="99" t="str">
        <f t="shared" si="0"/>
        <v>남</v>
      </c>
      <c r="J6" s="1" t="str">
        <f t="shared" si="1"/>
        <v>남</v>
      </c>
      <c r="K6" s="1">
        <f t="shared" si="2"/>
        <v>100000</v>
      </c>
      <c r="L6">
        <f t="shared" ca="1" si="3"/>
        <v>9</v>
      </c>
      <c r="M6" t="str">
        <f t="shared" ca="1" si="4"/>
        <v/>
      </c>
    </row>
    <row r="7" spans="1:13" x14ac:dyDescent="0.3">
      <c r="A7" s="98">
        <v>40811037</v>
      </c>
      <c r="B7" s="99" t="s">
        <v>229</v>
      </c>
      <c r="C7" s="100">
        <v>8005042085741</v>
      </c>
      <c r="D7" s="101">
        <v>39784</v>
      </c>
      <c r="E7" s="101">
        <v>42794</v>
      </c>
      <c r="F7" s="98" t="s">
        <v>202</v>
      </c>
      <c r="G7" s="98" t="s">
        <v>200</v>
      </c>
      <c r="H7" s="99" t="s">
        <v>230</v>
      </c>
      <c r="I7" s="99" t="str">
        <f t="shared" si="0"/>
        <v>녀</v>
      </c>
      <c r="J7" s="1" t="str">
        <f t="shared" si="1"/>
        <v>여</v>
      </c>
      <c r="K7" s="1">
        <f t="shared" si="2"/>
        <v>150000</v>
      </c>
      <c r="L7">
        <f t="shared" ca="1" si="3"/>
        <v>8</v>
      </c>
      <c r="M7" t="str">
        <f t="shared" ca="1" si="4"/>
        <v/>
      </c>
    </row>
    <row r="8" spans="1:13" x14ac:dyDescent="0.3">
      <c r="A8" s="98">
        <v>50511027</v>
      </c>
      <c r="B8" s="99" t="s">
        <v>203</v>
      </c>
      <c r="C8" s="100">
        <v>7705051245781</v>
      </c>
      <c r="D8" s="101">
        <v>38413</v>
      </c>
      <c r="E8" s="101" t="s">
        <v>290</v>
      </c>
      <c r="F8" s="98" t="s">
        <v>204</v>
      </c>
      <c r="G8" s="98" t="s">
        <v>231</v>
      </c>
      <c r="H8" s="99" t="s">
        <v>206</v>
      </c>
      <c r="I8" s="99" t="str">
        <f t="shared" si="0"/>
        <v>남</v>
      </c>
      <c r="J8" s="1" t="str">
        <f t="shared" si="1"/>
        <v>남</v>
      </c>
      <c r="K8" s="1">
        <f t="shared" si="2"/>
        <v>150000</v>
      </c>
      <c r="L8">
        <f t="shared" ca="1" si="3"/>
        <v>16</v>
      </c>
      <c r="M8" t="str">
        <f t="shared" ca="1" si="4"/>
        <v>연수대상</v>
      </c>
    </row>
    <row r="9" spans="1:13" x14ac:dyDescent="0.3">
      <c r="A9" s="98">
        <v>60711011</v>
      </c>
      <c r="B9" s="99" t="s">
        <v>232</v>
      </c>
      <c r="C9" s="100">
        <v>7005301045777</v>
      </c>
      <c r="D9" s="101">
        <v>39264</v>
      </c>
      <c r="E9" s="101">
        <v>43738</v>
      </c>
      <c r="F9" s="98" t="s">
        <v>233</v>
      </c>
      <c r="G9" s="98" t="s">
        <v>231</v>
      </c>
      <c r="H9" s="99" t="s">
        <v>207</v>
      </c>
      <c r="I9" s="99" t="str">
        <f t="shared" si="0"/>
        <v>남</v>
      </c>
      <c r="J9" s="1" t="str">
        <f t="shared" si="1"/>
        <v>남</v>
      </c>
      <c r="K9" s="1">
        <f t="shared" si="2"/>
        <v>100000</v>
      </c>
      <c r="L9">
        <f t="shared" ca="1" si="3"/>
        <v>12</v>
      </c>
      <c r="M9" t="str">
        <f t="shared" ca="1" si="4"/>
        <v/>
      </c>
    </row>
    <row r="10" spans="1:13" x14ac:dyDescent="0.3">
      <c r="A10" s="98">
        <v>30511046</v>
      </c>
      <c r="B10" s="99" t="s">
        <v>234</v>
      </c>
      <c r="C10" s="100">
        <v>7504072145678</v>
      </c>
      <c r="D10" s="101">
        <v>38447</v>
      </c>
      <c r="E10" s="101" t="s">
        <v>290</v>
      </c>
      <c r="F10" s="98" t="s">
        <v>228</v>
      </c>
      <c r="G10" s="98" t="s">
        <v>205</v>
      </c>
      <c r="H10" s="99" t="s">
        <v>208</v>
      </c>
      <c r="I10" s="99" t="str">
        <f t="shared" si="0"/>
        <v>녀</v>
      </c>
      <c r="J10" s="1" t="str">
        <f t="shared" si="1"/>
        <v>여</v>
      </c>
      <c r="K10" s="1">
        <f t="shared" si="2"/>
        <v>100000</v>
      </c>
      <c r="L10">
        <f t="shared" ca="1" si="3"/>
        <v>16</v>
      </c>
      <c r="M10" t="str">
        <f t="shared" ca="1" si="4"/>
        <v>연수대상</v>
      </c>
    </row>
    <row r="11" spans="1:13" x14ac:dyDescent="0.3">
      <c r="A11" s="98">
        <v>10011060</v>
      </c>
      <c r="B11" s="99" t="s">
        <v>235</v>
      </c>
      <c r="C11" s="100">
        <v>7911051020112</v>
      </c>
      <c r="D11" s="101">
        <v>36558</v>
      </c>
      <c r="E11" s="101" t="s">
        <v>290</v>
      </c>
      <c r="F11" s="98" t="s">
        <v>236</v>
      </c>
      <c r="G11" s="98" t="s">
        <v>209</v>
      </c>
      <c r="H11" s="99" t="s">
        <v>210</v>
      </c>
      <c r="I11" s="99" t="str">
        <f t="shared" si="0"/>
        <v>남</v>
      </c>
      <c r="J11" s="1" t="str">
        <f t="shared" si="1"/>
        <v>남</v>
      </c>
      <c r="K11" s="1">
        <f t="shared" si="2"/>
        <v>150000</v>
      </c>
      <c r="L11">
        <f t="shared" ca="1" si="3"/>
        <v>21</v>
      </c>
      <c r="M11" t="str">
        <f t="shared" ca="1" si="4"/>
        <v>연수대상</v>
      </c>
    </row>
    <row r="12" spans="1:13" x14ac:dyDescent="0.3">
      <c r="A12" s="98">
        <v>21011041</v>
      </c>
      <c r="B12" s="99" t="s">
        <v>211</v>
      </c>
      <c r="C12" s="100">
        <v>9508251546789</v>
      </c>
      <c r="D12" s="101">
        <v>40513</v>
      </c>
      <c r="E12" s="101" t="s">
        <v>290</v>
      </c>
      <c r="F12" s="98" t="s">
        <v>226</v>
      </c>
      <c r="G12" s="98" t="s">
        <v>196</v>
      </c>
      <c r="H12" s="99" t="s">
        <v>212</v>
      </c>
      <c r="I12" s="99" t="str">
        <f t="shared" si="0"/>
        <v>남</v>
      </c>
      <c r="J12" s="1" t="str">
        <f t="shared" si="1"/>
        <v>남</v>
      </c>
      <c r="K12" s="1">
        <f t="shared" si="2"/>
        <v>200000</v>
      </c>
      <c r="L12">
        <f t="shared" ca="1" si="3"/>
        <v>10</v>
      </c>
      <c r="M12" t="str">
        <f t="shared" ca="1" si="4"/>
        <v/>
      </c>
    </row>
    <row r="13" spans="1:13" x14ac:dyDescent="0.3">
      <c r="A13" s="98">
        <v>20111018</v>
      </c>
      <c r="B13" s="99" t="s">
        <v>237</v>
      </c>
      <c r="C13" s="100">
        <v>8007121546891</v>
      </c>
      <c r="D13" s="101">
        <v>37043</v>
      </c>
      <c r="E13" s="101">
        <v>43926</v>
      </c>
      <c r="F13" s="98" t="s">
        <v>198</v>
      </c>
      <c r="G13" s="98" t="s">
        <v>213</v>
      </c>
      <c r="H13" s="99" t="s">
        <v>238</v>
      </c>
      <c r="I13" s="99" t="str">
        <f t="shared" si="0"/>
        <v>남</v>
      </c>
      <c r="J13" s="1" t="str">
        <f t="shared" si="1"/>
        <v>남</v>
      </c>
      <c r="K13" s="1">
        <f t="shared" si="2"/>
        <v>200000</v>
      </c>
      <c r="L13">
        <f t="shared" ca="1" si="3"/>
        <v>18</v>
      </c>
      <c r="M13" t="str">
        <f t="shared" ca="1" si="4"/>
        <v>연수대상</v>
      </c>
    </row>
    <row r="14" spans="1:13" x14ac:dyDescent="0.3">
      <c r="A14" s="98">
        <v>40011056</v>
      </c>
      <c r="B14" s="99" t="s">
        <v>214</v>
      </c>
      <c r="C14" s="100">
        <v>7501082085741</v>
      </c>
      <c r="D14" s="101">
        <v>36678</v>
      </c>
      <c r="E14" s="101" t="s">
        <v>290</v>
      </c>
      <c r="F14" s="98" t="s">
        <v>239</v>
      </c>
      <c r="G14" s="98" t="s">
        <v>240</v>
      </c>
      <c r="H14" s="99" t="s">
        <v>241</v>
      </c>
      <c r="I14" s="99" t="str">
        <f t="shared" si="0"/>
        <v>녀</v>
      </c>
      <c r="J14" s="1" t="str">
        <f t="shared" si="1"/>
        <v>여</v>
      </c>
      <c r="K14" s="1">
        <f t="shared" si="2"/>
        <v>150000</v>
      </c>
      <c r="L14">
        <f t="shared" ca="1" si="3"/>
        <v>21</v>
      </c>
      <c r="M14" t="str">
        <f t="shared" ca="1" si="4"/>
        <v>연수대상</v>
      </c>
    </row>
    <row r="15" spans="1:13" x14ac:dyDescent="0.3">
      <c r="A15" s="98">
        <v>51511045</v>
      </c>
      <c r="B15" s="99" t="s">
        <v>242</v>
      </c>
      <c r="C15" s="100">
        <v>9601011234567</v>
      </c>
      <c r="D15" s="101">
        <v>40940</v>
      </c>
      <c r="E15" s="101" t="s">
        <v>290</v>
      </c>
      <c r="F15" s="98" t="s">
        <v>243</v>
      </c>
      <c r="G15" s="98" t="s">
        <v>224</v>
      </c>
      <c r="H15" s="99" t="s">
        <v>215</v>
      </c>
      <c r="I15" s="99" t="str">
        <f t="shared" si="0"/>
        <v>남</v>
      </c>
      <c r="J15" s="1" t="str">
        <f t="shared" si="1"/>
        <v>남</v>
      </c>
      <c r="K15" s="1">
        <f t="shared" si="2"/>
        <v>200000</v>
      </c>
      <c r="L15">
        <f t="shared" ca="1" si="3"/>
        <v>9</v>
      </c>
      <c r="M15" t="str">
        <f t="shared" ca="1" si="4"/>
        <v/>
      </c>
    </row>
    <row r="16" spans="1:13" x14ac:dyDescent="0.3">
      <c r="A16" s="98">
        <v>21811026</v>
      </c>
      <c r="B16" s="99" t="s">
        <v>216</v>
      </c>
      <c r="C16" s="100">
        <v>9501011234567</v>
      </c>
      <c r="D16" s="101">
        <v>43132</v>
      </c>
      <c r="E16" s="101" t="s">
        <v>290</v>
      </c>
      <c r="F16" s="98" t="s">
        <v>226</v>
      </c>
      <c r="G16" s="98" t="s">
        <v>196</v>
      </c>
      <c r="H16" s="99" t="s">
        <v>244</v>
      </c>
      <c r="I16" s="99" t="str">
        <f t="shared" si="0"/>
        <v>남</v>
      </c>
      <c r="J16" s="1" t="str">
        <f t="shared" si="1"/>
        <v>남</v>
      </c>
      <c r="K16" s="1">
        <f t="shared" si="2"/>
        <v>150000</v>
      </c>
      <c r="L16">
        <f t="shared" ca="1" si="3"/>
        <v>3</v>
      </c>
      <c r="M16" t="str">
        <f t="shared" ca="1" si="4"/>
        <v/>
      </c>
    </row>
    <row r="30" spans="1:9" x14ac:dyDescent="0.3">
      <c r="A30" s="150">
        <v>44427</v>
      </c>
      <c r="B30" s="150">
        <v>43239</v>
      </c>
      <c r="C30">
        <f>YEAR(A30)-YEAR(B30)</f>
        <v>3</v>
      </c>
      <c r="D30">
        <f>DATEDIF($B$30,$A$30,"y")</f>
        <v>3</v>
      </c>
      <c r="E30">
        <f>DATEDIF($B$30,$A$30,"m")</f>
        <v>39</v>
      </c>
      <c r="F30">
        <f>DATEDIF($B$30,$A$30,"ym")</f>
        <v>3</v>
      </c>
    </row>
    <row r="31" spans="1:9" x14ac:dyDescent="0.3">
      <c r="I31" s="148"/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M19"/>
  <sheetViews>
    <sheetView workbookViewId="0">
      <selection activeCell="E20" sqref="E20"/>
    </sheetView>
  </sheetViews>
  <sheetFormatPr defaultRowHeight="16.5" x14ac:dyDescent="0.3"/>
  <cols>
    <col min="1" max="1" width="12.125" customWidth="1"/>
    <col min="2" max="2" width="13.25" customWidth="1"/>
    <col min="3" max="3" width="10.25" customWidth="1"/>
    <col min="4" max="4" width="10.375" customWidth="1"/>
    <col min="5" max="5" width="13.125" customWidth="1"/>
    <col min="6" max="6" width="6.375" customWidth="1"/>
    <col min="7" max="7" width="12" customWidth="1"/>
    <col min="8" max="8" width="11" customWidth="1"/>
    <col min="10" max="10" width="11.25" customWidth="1"/>
  </cols>
  <sheetData>
    <row r="1" spans="1:13" x14ac:dyDescent="0.3">
      <c r="A1" s="126" t="s">
        <v>262</v>
      </c>
      <c r="B1" s="40" t="s">
        <v>273</v>
      </c>
      <c r="C1" s="82" t="s">
        <v>263</v>
      </c>
      <c r="D1" s="83" t="s">
        <v>264</v>
      </c>
      <c r="E1" s="123" t="s">
        <v>274</v>
      </c>
      <c r="G1" s="172" t="s">
        <v>275</v>
      </c>
      <c r="H1" s="172"/>
      <c r="I1" s="84"/>
      <c r="J1" s="84"/>
    </row>
    <row r="2" spans="1:13" x14ac:dyDescent="0.3">
      <c r="A2" s="74" t="s">
        <v>276</v>
      </c>
      <c r="B2" s="2">
        <v>10</v>
      </c>
      <c r="C2" s="85">
        <f>HLOOKUP(B2,$H$18:$M$19,2, 1)</f>
        <v>0.03</v>
      </c>
      <c r="D2" s="86">
        <f>VLOOKUP(A2,$G$4:$H$13,2,0)</f>
        <v>500000</v>
      </c>
      <c r="E2" s="151">
        <f>D2*B2*(1-C2)</f>
        <v>4850000</v>
      </c>
    </row>
    <row r="3" spans="1:13" x14ac:dyDescent="0.3">
      <c r="A3" s="74" t="s">
        <v>277</v>
      </c>
      <c r="B3" s="2">
        <v>5</v>
      </c>
      <c r="C3" s="85">
        <f t="shared" ref="C3:C11" si="0">HLOOKUP(B3,$H$18:$M$19,2, 1)</f>
        <v>0.01</v>
      </c>
      <c r="D3" s="86">
        <f t="shared" ref="D3:D11" si="1">VLOOKUP(A3,$G$4:$H$13,2,0)</f>
        <v>25000</v>
      </c>
      <c r="E3" s="151">
        <f t="shared" ref="E3:E11" si="2">D3*B3*(1-C3)</f>
        <v>123750</v>
      </c>
      <c r="G3" s="40" t="s">
        <v>278</v>
      </c>
      <c r="H3" s="40" t="s">
        <v>264</v>
      </c>
    </row>
    <row r="4" spans="1:13" x14ac:dyDescent="0.3">
      <c r="A4" s="74" t="s">
        <v>266</v>
      </c>
      <c r="B4" s="2">
        <v>25</v>
      </c>
      <c r="C4" s="85">
        <f t="shared" si="0"/>
        <v>0.03</v>
      </c>
      <c r="D4" s="86">
        <f t="shared" si="1"/>
        <v>35000</v>
      </c>
      <c r="E4" s="151">
        <f t="shared" si="2"/>
        <v>848750</v>
      </c>
      <c r="G4" s="2" t="s">
        <v>276</v>
      </c>
      <c r="H4" s="87">
        <v>500000</v>
      </c>
    </row>
    <row r="5" spans="1:13" x14ac:dyDescent="0.3">
      <c r="A5" s="74" t="s">
        <v>267</v>
      </c>
      <c r="B5" s="2">
        <v>61</v>
      </c>
      <c r="C5" s="85">
        <f t="shared" si="0"/>
        <v>0.05</v>
      </c>
      <c r="D5" s="86">
        <f t="shared" si="1"/>
        <v>150000</v>
      </c>
      <c r="E5" s="151">
        <f t="shared" si="2"/>
        <v>8692500</v>
      </c>
      <c r="G5" s="2" t="s">
        <v>265</v>
      </c>
      <c r="H5" s="87">
        <v>25000</v>
      </c>
    </row>
    <row r="6" spans="1:13" x14ac:dyDescent="0.3">
      <c r="A6" s="74" t="s">
        <v>279</v>
      </c>
      <c r="B6" s="2">
        <v>4</v>
      </c>
      <c r="C6" s="85">
        <f t="shared" si="0"/>
        <v>0.01</v>
      </c>
      <c r="D6" s="86">
        <f t="shared" si="1"/>
        <v>300000</v>
      </c>
      <c r="E6" s="151">
        <f t="shared" si="2"/>
        <v>1188000</v>
      </c>
      <c r="G6" s="2" t="s">
        <v>280</v>
      </c>
      <c r="H6" s="87">
        <v>35000</v>
      </c>
    </row>
    <row r="7" spans="1:13" x14ac:dyDescent="0.3">
      <c r="A7" s="74" t="s">
        <v>281</v>
      </c>
      <c r="B7" s="2">
        <v>45</v>
      </c>
      <c r="C7" s="85">
        <f t="shared" si="0"/>
        <v>0.04</v>
      </c>
      <c r="D7" s="86">
        <f t="shared" si="1"/>
        <v>50000</v>
      </c>
      <c r="E7" s="151">
        <f t="shared" si="2"/>
        <v>2160000</v>
      </c>
      <c r="G7" s="2" t="s">
        <v>282</v>
      </c>
      <c r="H7" s="87">
        <v>150000</v>
      </c>
    </row>
    <row r="8" spans="1:13" x14ac:dyDescent="0.3">
      <c r="A8" s="74" t="s">
        <v>269</v>
      </c>
      <c r="B8" s="2">
        <v>36</v>
      </c>
      <c r="C8" s="85">
        <f t="shared" si="0"/>
        <v>0.03</v>
      </c>
      <c r="D8" s="86">
        <f t="shared" si="1"/>
        <v>45000</v>
      </c>
      <c r="E8" s="151">
        <f t="shared" si="2"/>
        <v>1571400</v>
      </c>
      <c r="G8" s="2" t="s">
        <v>283</v>
      </c>
      <c r="H8" s="87">
        <v>300000</v>
      </c>
    </row>
    <row r="9" spans="1:13" x14ac:dyDescent="0.3">
      <c r="A9" s="74" t="s">
        <v>284</v>
      </c>
      <c r="B9" s="2">
        <v>110</v>
      </c>
      <c r="C9" s="85">
        <f t="shared" si="0"/>
        <v>0.1</v>
      </c>
      <c r="D9" s="86">
        <f t="shared" si="1"/>
        <v>95000</v>
      </c>
      <c r="E9" s="151">
        <f t="shared" si="2"/>
        <v>9405000</v>
      </c>
      <c r="G9" s="2" t="s">
        <v>268</v>
      </c>
      <c r="H9" s="87">
        <v>50000</v>
      </c>
    </row>
    <row r="10" spans="1:13" x14ac:dyDescent="0.3">
      <c r="A10" s="74" t="s">
        <v>285</v>
      </c>
      <c r="B10" s="2">
        <v>85</v>
      </c>
      <c r="C10" s="85">
        <f t="shared" si="0"/>
        <v>0.08</v>
      </c>
      <c r="D10" s="86">
        <f t="shared" si="1"/>
        <v>30000</v>
      </c>
      <c r="E10" s="151">
        <f t="shared" si="2"/>
        <v>2346000</v>
      </c>
      <c r="G10" s="2" t="s">
        <v>269</v>
      </c>
      <c r="H10" s="88">
        <v>45000</v>
      </c>
    </row>
    <row r="11" spans="1:13" x14ac:dyDescent="0.3">
      <c r="A11" s="152" t="s">
        <v>286</v>
      </c>
      <c r="B11" s="153">
        <v>22</v>
      </c>
      <c r="C11" s="154">
        <f t="shared" si="0"/>
        <v>0.03</v>
      </c>
      <c r="D11" s="155">
        <f t="shared" si="1"/>
        <v>28000</v>
      </c>
      <c r="E11" s="156">
        <f t="shared" si="2"/>
        <v>597520</v>
      </c>
      <c r="G11" s="2" t="s">
        <v>287</v>
      </c>
      <c r="H11" s="88">
        <v>95000</v>
      </c>
    </row>
    <row r="12" spans="1:13" x14ac:dyDescent="0.3">
      <c r="A12" s="157" t="s">
        <v>308</v>
      </c>
      <c r="B12" s="153">
        <v>3</v>
      </c>
      <c r="C12" s="158">
        <f>HLOOKUP(B12,$H$18:$M$19,2, 1)</f>
        <v>0.01</v>
      </c>
      <c r="D12" s="159">
        <f>VLOOKUP(A12,$G$4:$H$13,2,0)</f>
        <v>500000</v>
      </c>
      <c r="E12" s="160">
        <f>D12*B12*(1-C12)</f>
        <v>1485000</v>
      </c>
      <c r="G12" s="2" t="s">
        <v>285</v>
      </c>
      <c r="H12" s="89">
        <v>30000</v>
      </c>
    </row>
    <row r="13" spans="1:13" x14ac:dyDescent="0.3">
      <c r="C13" s="85"/>
      <c r="D13" s="86"/>
      <c r="E13" s="86"/>
      <c r="G13" s="2" t="s">
        <v>270</v>
      </c>
      <c r="H13" s="89">
        <v>28000</v>
      </c>
    </row>
    <row r="16" spans="1:13" x14ac:dyDescent="0.3">
      <c r="G16" s="172" t="s">
        <v>288</v>
      </c>
      <c r="H16" s="172"/>
      <c r="I16" s="172"/>
      <c r="J16" s="172"/>
      <c r="K16" s="172"/>
      <c r="L16" s="172"/>
      <c r="M16" s="172"/>
    </row>
    <row r="17" spans="7:13" ht="17.25" thickBot="1" x14ac:dyDescent="0.35"/>
    <row r="18" spans="7:13" x14ac:dyDescent="0.3">
      <c r="G18" s="90" t="s">
        <v>273</v>
      </c>
      <c r="H18" s="91">
        <v>0</v>
      </c>
      <c r="I18" s="92">
        <v>10</v>
      </c>
      <c r="J18" s="92">
        <v>40</v>
      </c>
      <c r="K18" s="92">
        <v>60</v>
      </c>
      <c r="L18" s="92">
        <v>80</v>
      </c>
      <c r="M18" s="93">
        <v>100</v>
      </c>
    </row>
    <row r="19" spans="7:13" ht="17.25" thickBot="1" x14ac:dyDescent="0.35">
      <c r="G19" s="94" t="s">
        <v>289</v>
      </c>
      <c r="H19" s="95">
        <v>0.01</v>
      </c>
      <c r="I19" s="96">
        <v>0.03</v>
      </c>
      <c r="J19" s="96">
        <v>0.04</v>
      </c>
      <c r="K19" s="96">
        <v>0.05</v>
      </c>
      <c r="L19" s="96">
        <v>0.08</v>
      </c>
      <c r="M19" s="97">
        <v>0.1</v>
      </c>
    </row>
  </sheetData>
  <mergeCells count="2">
    <mergeCell ref="G1:H1"/>
    <mergeCell ref="G16:M16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T18"/>
  <sheetViews>
    <sheetView workbookViewId="0">
      <selection activeCell="C27" sqref="C27"/>
    </sheetView>
  </sheetViews>
  <sheetFormatPr defaultRowHeight="16.5" x14ac:dyDescent="0.3"/>
  <cols>
    <col min="1" max="1" width="2" customWidth="1"/>
    <col min="2" max="2" width="13.25" customWidth="1"/>
    <col min="3" max="3" width="23.75" customWidth="1"/>
    <col min="4" max="4" width="13.25" style="60" customWidth="1"/>
    <col min="5" max="5" width="24.625" customWidth="1"/>
    <col min="6" max="6" width="1.875" customWidth="1"/>
    <col min="17" max="18" width="11.125" bestFit="1" customWidth="1"/>
  </cols>
  <sheetData>
    <row r="1" spans="1:20" ht="17.25" thickBot="1" x14ac:dyDescent="0.35"/>
    <row r="2" spans="1:20" ht="17.25" thickBot="1" x14ac:dyDescent="0.35">
      <c r="B2" s="58" t="s">
        <v>245</v>
      </c>
      <c r="C2" s="59">
        <v>30511046</v>
      </c>
    </row>
    <row r="3" spans="1:20" ht="17.25" thickBot="1" x14ac:dyDescent="0.35">
      <c r="Q3" s="61">
        <v>43895</v>
      </c>
      <c r="R3" s="61">
        <v>44630</v>
      </c>
      <c r="T3">
        <f>DATEDIF(Q3,R3,"md")</f>
        <v>5</v>
      </c>
    </row>
    <row r="4" spans="1:20" ht="26.25" x14ac:dyDescent="0.3">
      <c r="A4" s="62"/>
      <c r="B4" s="177" t="s">
        <v>246</v>
      </c>
      <c r="C4" s="177"/>
      <c r="D4" s="177"/>
      <c r="E4" s="177"/>
      <c r="F4" s="63"/>
    </row>
    <row r="5" spans="1:20" ht="13.9" customHeight="1" x14ac:dyDescent="0.3">
      <c r="A5" s="64"/>
      <c r="B5" s="57"/>
      <c r="C5" s="57"/>
      <c r="D5" s="65"/>
      <c r="E5" s="57"/>
      <c r="F5" s="66"/>
    </row>
    <row r="6" spans="1:20" x14ac:dyDescent="0.3">
      <c r="A6" s="64"/>
      <c r="B6" s="67" t="s">
        <v>247</v>
      </c>
      <c r="C6" s="68" t="str">
        <f>VLOOKUP($C$2,인사기록!$A$4:$M$16,2,0)</f>
        <v>한진희</v>
      </c>
      <c r="D6" s="69" t="s">
        <v>248</v>
      </c>
      <c r="E6" s="70">
        <f>VLOOKUP($C$2,[0]!인사기록,3,0)</f>
        <v>7504072145678</v>
      </c>
      <c r="F6" s="66"/>
    </row>
    <row r="7" spans="1:20" ht="37.5" customHeight="1" x14ac:dyDescent="0.3">
      <c r="A7" s="64"/>
      <c r="B7" s="67" t="s">
        <v>249</v>
      </c>
      <c r="C7" s="103" t="str">
        <f>VLOOKUP($C$2,인사기록!$A$4:$M$16,6,0)</f>
        <v>기획부</v>
      </c>
      <c r="D7" s="69" t="s">
        <v>193</v>
      </c>
      <c r="E7" s="70" t="str">
        <f>VLOOKUP($C$2,[0]!인사기록,7,0)</f>
        <v>과장</v>
      </c>
      <c r="F7" s="66"/>
    </row>
    <row r="8" spans="1:20" ht="21.75" customHeight="1" x14ac:dyDescent="0.3">
      <c r="A8" s="64"/>
      <c r="B8" s="71" t="s">
        <v>250</v>
      </c>
      <c r="C8" s="169">
        <f>VLOOKUP($C$2,인사기록!$A$4:$M$16,4,0)</f>
        <v>38447</v>
      </c>
      <c r="D8" s="72" t="s">
        <v>251</v>
      </c>
      <c r="E8" s="178" t="str">
        <f ca="1">IF(C9="-",DATEDIF(C8,TODAY(), "y")&amp;"년"&amp;DATEDIF(C8,TODAY(), "ym")&amp;"개월 재직",DATEDIF(C8,C9, "y")&amp;"년"&amp;DATEDIF(C8,C9, "ym")&amp;"개월 재직")</f>
        <v>16년4개월 재직</v>
      </c>
      <c r="F8" s="66"/>
    </row>
    <row r="9" spans="1:20" ht="21.75" customHeight="1" x14ac:dyDescent="0.3">
      <c r="A9" s="64"/>
      <c r="B9" s="73" t="s">
        <v>252</v>
      </c>
      <c r="C9" s="169" t="str">
        <f>VLOOKUP($C$2,인사기록!$A$4:$M$16,5,0)</f>
        <v>-</v>
      </c>
      <c r="D9" s="74" t="s">
        <v>253</v>
      </c>
      <c r="E9" s="179"/>
      <c r="F9" s="66"/>
    </row>
    <row r="10" spans="1:20" ht="37.5" customHeight="1" x14ac:dyDescent="0.3">
      <c r="A10" s="64"/>
      <c r="B10" s="67" t="s">
        <v>194</v>
      </c>
      <c r="C10" s="180" t="str">
        <f>VLOOKUP($C$2,인사기록!$A$4:$M$16,8,0)</f>
        <v>서울 충무로 2가 303</v>
      </c>
      <c r="D10" s="181" t="str">
        <f>VLOOKUP($C$2,인사기록!$A$4:$M$16,5,0)</f>
        <v>-</v>
      </c>
      <c r="E10" s="182" t="str">
        <f>VLOOKUP($C$2,인사기록!$A$4:$M$16,5,0)</f>
        <v>-</v>
      </c>
      <c r="F10" s="66"/>
    </row>
    <row r="11" spans="1:20" ht="17.25" x14ac:dyDescent="0.3">
      <c r="A11" s="75"/>
      <c r="B11" s="183" t="s">
        <v>254</v>
      </c>
      <c r="C11" s="184"/>
      <c r="D11" s="184"/>
      <c r="E11" s="184"/>
      <c r="F11" s="76"/>
    </row>
    <row r="12" spans="1:20" ht="33.4" customHeight="1" x14ac:dyDescent="0.3">
      <c r="A12" s="77"/>
      <c r="B12" s="185" t="s">
        <v>255</v>
      </c>
      <c r="C12" s="185"/>
      <c r="D12" s="185"/>
      <c r="E12" s="185"/>
      <c r="F12" s="78"/>
    </row>
    <row r="13" spans="1:20" ht="43.9" customHeight="1" x14ac:dyDescent="0.3">
      <c r="A13" s="79"/>
      <c r="B13" s="186">
        <f ca="1">TODAY()</f>
        <v>44427</v>
      </c>
      <c r="C13" s="186"/>
      <c r="D13" s="186"/>
      <c r="E13" s="186"/>
      <c r="F13" s="80"/>
    </row>
    <row r="14" spans="1:20" ht="37.5" customHeight="1" x14ac:dyDescent="0.3">
      <c r="A14" s="64"/>
      <c r="B14" s="81" t="s">
        <v>256</v>
      </c>
      <c r="C14" s="173" t="s">
        <v>257</v>
      </c>
      <c r="D14" s="173"/>
      <c r="E14" s="173"/>
      <c r="F14" s="66"/>
    </row>
    <row r="15" spans="1:20" ht="37.5" customHeight="1" x14ac:dyDescent="0.3">
      <c r="A15" s="64"/>
      <c r="B15" s="81" t="s">
        <v>258</v>
      </c>
      <c r="C15" s="173" t="s">
        <v>259</v>
      </c>
      <c r="D15" s="173"/>
      <c r="E15" s="173"/>
      <c r="F15" s="66"/>
    </row>
    <row r="16" spans="1:20" ht="37.5" customHeight="1" x14ac:dyDescent="0.3">
      <c r="A16" s="64"/>
      <c r="B16" s="81" t="s">
        <v>260</v>
      </c>
      <c r="C16" s="173" t="s">
        <v>261</v>
      </c>
      <c r="D16" s="173"/>
      <c r="E16" s="173"/>
      <c r="F16" s="66"/>
    </row>
    <row r="17" spans="1:6" ht="37.5" customHeight="1" x14ac:dyDescent="0.3">
      <c r="A17" s="64"/>
      <c r="B17" s="81"/>
      <c r="C17" s="65"/>
      <c r="D17" s="65"/>
      <c r="E17" s="65"/>
      <c r="F17" s="66"/>
    </row>
    <row r="18" spans="1:6" ht="17.25" thickBot="1" x14ac:dyDescent="0.35">
      <c r="A18" s="174"/>
      <c r="B18" s="175"/>
      <c r="C18" s="175"/>
      <c r="D18" s="175"/>
      <c r="E18" s="175"/>
      <c r="F18" s="176"/>
    </row>
  </sheetData>
  <mergeCells count="10">
    <mergeCell ref="C14:E14"/>
    <mergeCell ref="C15:E15"/>
    <mergeCell ref="C16:E16"/>
    <mergeCell ref="A18:F18"/>
    <mergeCell ref="B4:E4"/>
    <mergeCell ref="E8:E9"/>
    <mergeCell ref="C10:E10"/>
    <mergeCell ref="B11:E11"/>
    <mergeCell ref="B12:E12"/>
    <mergeCell ref="B13:E13"/>
  </mergeCells>
  <phoneticPr fontId="1" type="noConversion"/>
  <dataValidations count="1">
    <dataValidation type="list" allowBlank="1" showInputMessage="1" showErrorMessage="1" sqref="C2">
      <formula1>사번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L3:Q20"/>
  <sheetViews>
    <sheetView workbookViewId="0">
      <selection activeCell="U16" sqref="U16"/>
    </sheetView>
  </sheetViews>
  <sheetFormatPr defaultRowHeight="16.5" x14ac:dyDescent="0.3"/>
  <cols>
    <col min="11" max="11" width="9" customWidth="1"/>
    <col min="12" max="12" width="4" customWidth="1"/>
    <col min="13" max="16" width="15.5" customWidth="1"/>
    <col min="17" max="17" width="3.375" customWidth="1"/>
  </cols>
  <sheetData>
    <row r="3" spans="12:17" ht="17.25" thickBot="1" x14ac:dyDescent="0.35"/>
    <row r="4" spans="12:17" x14ac:dyDescent="0.3">
      <c r="L4" s="62"/>
      <c r="M4" s="163"/>
      <c r="N4" s="163"/>
      <c r="O4" s="163"/>
      <c r="P4" s="163"/>
      <c r="Q4" s="63"/>
    </row>
    <row r="5" spans="12:17" ht="38.25" x14ac:dyDescent="0.3">
      <c r="L5" s="64"/>
      <c r="M5" s="188" t="s">
        <v>309</v>
      </c>
      <c r="N5" s="189"/>
      <c r="O5" s="189"/>
      <c r="P5" s="190"/>
      <c r="Q5" s="66"/>
    </row>
    <row r="6" spans="12:17" x14ac:dyDescent="0.3">
      <c r="L6" s="64"/>
      <c r="M6" s="132"/>
      <c r="N6" s="57"/>
      <c r="O6" s="57"/>
      <c r="P6" s="133"/>
      <c r="Q6" s="66"/>
    </row>
    <row r="7" spans="12:17" ht="29.25" customHeight="1" x14ac:dyDescent="0.3">
      <c r="L7" s="64"/>
      <c r="M7" s="162" t="s">
        <v>247</v>
      </c>
      <c r="N7" s="161"/>
      <c r="O7" s="162" t="s">
        <v>248</v>
      </c>
      <c r="P7" s="161"/>
      <c r="Q7" s="66"/>
    </row>
    <row r="8" spans="12:17" ht="29.25" customHeight="1" x14ac:dyDescent="0.3">
      <c r="L8" s="64"/>
      <c r="M8" s="162" t="s">
        <v>220</v>
      </c>
      <c r="N8" s="161"/>
      <c r="O8" s="162" t="s">
        <v>193</v>
      </c>
      <c r="P8" s="161"/>
      <c r="Q8" s="66"/>
    </row>
    <row r="9" spans="12:17" ht="29.25" customHeight="1" x14ac:dyDescent="0.3">
      <c r="L9" s="64"/>
      <c r="M9" s="162" t="s">
        <v>250</v>
      </c>
      <c r="N9" s="161"/>
      <c r="O9" s="162" t="s">
        <v>251</v>
      </c>
      <c r="P9" s="161"/>
      <c r="Q9" s="66"/>
    </row>
    <row r="10" spans="12:17" ht="29.25" customHeight="1" x14ac:dyDescent="0.3">
      <c r="L10" s="64"/>
      <c r="M10" s="162" t="s">
        <v>252</v>
      </c>
      <c r="N10" s="161"/>
      <c r="O10" s="162" t="s">
        <v>253</v>
      </c>
      <c r="P10" s="161"/>
      <c r="Q10" s="66"/>
    </row>
    <row r="11" spans="12:17" ht="29.25" customHeight="1" x14ac:dyDescent="0.3">
      <c r="L11" s="64"/>
      <c r="M11" s="162" t="s">
        <v>194</v>
      </c>
      <c r="N11" s="191"/>
      <c r="O11" s="191"/>
      <c r="P11" s="191"/>
      <c r="Q11" s="66"/>
    </row>
    <row r="12" spans="12:17" x14ac:dyDescent="0.3">
      <c r="L12" s="64"/>
      <c r="M12" s="132"/>
      <c r="N12" s="57"/>
      <c r="O12" s="57"/>
      <c r="P12" s="133"/>
      <c r="Q12" s="66"/>
    </row>
    <row r="13" spans="12:17" x14ac:dyDescent="0.3">
      <c r="L13" s="64"/>
      <c r="M13" s="192" t="s">
        <v>254</v>
      </c>
      <c r="N13" s="185"/>
      <c r="O13" s="185"/>
      <c r="P13" s="187"/>
      <c r="Q13" s="66"/>
    </row>
    <row r="14" spans="12:17" x14ac:dyDescent="0.3">
      <c r="L14" s="64"/>
      <c r="M14" s="193" t="s">
        <v>255</v>
      </c>
      <c r="N14" s="194"/>
      <c r="O14" s="194"/>
      <c r="P14" s="195"/>
      <c r="Q14" s="66"/>
    </row>
    <row r="15" spans="12:17" x14ac:dyDescent="0.3">
      <c r="L15" s="64"/>
      <c r="M15" s="196">
        <f ca="1">TODAY()</f>
        <v>44427</v>
      </c>
      <c r="N15" s="185"/>
      <c r="O15" s="185"/>
      <c r="P15" s="187"/>
      <c r="Q15" s="66"/>
    </row>
    <row r="16" spans="12:17" x14ac:dyDescent="0.3">
      <c r="L16" s="64"/>
      <c r="M16" s="167" t="s">
        <v>310</v>
      </c>
      <c r="N16" s="185" t="s">
        <v>313</v>
      </c>
      <c r="O16" s="185"/>
      <c r="P16" s="187"/>
      <c r="Q16" s="66"/>
    </row>
    <row r="17" spans="12:17" x14ac:dyDescent="0.3">
      <c r="L17" s="64"/>
      <c r="M17" s="167" t="s">
        <v>311</v>
      </c>
      <c r="N17" s="185" t="s">
        <v>259</v>
      </c>
      <c r="O17" s="185"/>
      <c r="P17" s="187"/>
      <c r="Q17" s="66"/>
    </row>
    <row r="18" spans="12:17" x14ac:dyDescent="0.3">
      <c r="L18" s="64"/>
      <c r="M18" s="168" t="s">
        <v>312</v>
      </c>
      <c r="N18" s="197" t="s">
        <v>314</v>
      </c>
      <c r="O18" s="197"/>
      <c r="P18" s="198"/>
      <c r="Q18" s="66"/>
    </row>
    <row r="19" spans="12:17" x14ac:dyDescent="0.3">
      <c r="L19" s="64"/>
      <c r="M19" s="57"/>
      <c r="N19" s="57"/>
      <c r="O19" s="57"/>
      <c r="P19" s="57"/>
      <c r="Q19" s="66"/>
    </row>
    <row r="20" spans="12:17" ht="17.25" thickBot="1" x14ac:dyDescent="0.35">
      <c r="L20" s="164"/>
      <c r="M20" s="165"/>
      <c r="N20" s="165"/>
      <c r="O20" s="165"/>
      <c r="P20" s="165"/>
      <c r="Q20" s="166"/>
    </row>
  </sheetData>
  <mergeCells count="8">
    <mergeCell ref="N18:P18"/>
    <mergeCell ref="N17:P17"/>
    <mergeCell ref="N16:P16"/>
    <mergeCell ref="M5:P5"/>
    <mergeCell ref="N11:P11"/>
    <mergeCell ref="M13:P13"/>
    <mergeCell ref="M14:P14"/>
    <mergeCell ref="M15:P15"/>
  </mergeCells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N41"/>
  <sheetViews>
    <sheetView workbookViewId="0">
      <selection activeCell="F21" sqref="F21"/>
    </sheetView>
  </sheetViews>
  <sheetFormatPr defaultRowHeight="16.5" x14ac:dyDescent="0.3"/>
  <cols>
    <col min="1" max="1" width="15.5" customWidth="1"/>
    <col min="2" max="2" width="23.125" customWidth="1"/>
    <col min="3" max="3" width="14.875" customWidth="1"/>
    <col min="4" max="4" width="11.875" customWidth="1"/>
    <col min="5" max="5" width="10.625" customWidth="1"/>
    <col min="6" max="7" width="12.5" customWidth="1"/>
    <col min="9" max="9" width="5" customWidth="1"/>
    <col min="10" max="10" width="9.75" hidden="1" customWidth="1"/>
    <col min="11" max="11" width="0" hidden="1" customWidth="1"/>
    <col min="12" max="12" width="9.75" hidden="1" customWidth="1"/>
    <col min="13" max="13" width="0" hidden="1" customWidth="1"/>
    <col min="14" max="14" width="10.375" hidden="1" customWidth="1"/>
  </cols>
  <sheetData>
    <row r="1" spans="1:14" ht="35.65" customHeight="1" x14ac:dyDescent="0.3">
      <c r="A1" s="171" t="s">
        <v>49</v>
      </c>
      <c r="B1" s="171"/>
      <c r="C1" s="171"/>
      <c r="D1" s="171"/>
      <c r="E1" s="171"/>
      <c r="F1" s="171"/>
      <c r="G1" s="171"/>
      <c r="H1" s="171"/>
      <c r="J1" s="13" t="s">
        <v>0</v>
      </c>
      <c r="L1" s="13" t="s">
        <v>1</v>
      </c>
      <c r="N1" s="13" t="s">
        <v>4</v>
      </c>
    </row>
    <row r="2" spans="1:14" x14ac:dyDescent="0.3">
      <c r="J2" s="12" t="s">
        <v>6</v>
      </c>
      <c r="L2" s="12" t="s">
        <v>13</v>
      </c>
      <c r="N2" s="12" t="s">
        <v>18</v>
      </c>
    </row>
    <row r="3" spans="1:14" x14ac:dyDescent="0.3">
      <c r="A3" s="6" t="s">
        <v>48</v>
      </c>
      <c r="B3" s="7" t="s">
        <v>25</v>
      </c>
      <c r="C3" s="7" t="s">
        <v>0</v>
      </c>
      <c r="D3" s="7" t="s">
        <v>1</v>
      </c>
      <c r="E3" s="7" t="s">
        <v>2</v>
      </c>
      <c r="F3" s="7" t="s">
        <v>3</v>
      </c>
      <c r="G3" s="7" t="s">
        <v>4</v>
      </c>
      <c r="H3" s="8" t="s">
        <v>26</v>
      </c>
      <c r="J3" s="12" t="s">
        <v>7</v>
      </c>
      <c r="L3" s="12" t="s">
        <v>14</v>
      </c>
      <c r="N3" s="12" t="s">
        <v>19</v>
      </c>
    </row>
    <row r="4" spans="1:14" x14ac:dyDescent="0.3">
      <c r="A4" s="9">
        <v>43891</v>
      </c>
      <c r="B4" s="2" t="s">
        <v>27</v>
      </c>
      <c r="C4" s="2" t="s">
        <v>7</v>
      </c>
      <c r="D4" s="2" t="s">
        <v>16</v>
      </c>
      <c r="E4" s="3">
        <v>0.4375</v>
      </c>
      <c r="F4" s="4">
        <v>55000</v>
      </c>
      <c r="G4" s="2" t="s">
        <v>18</v>
      </c>
      <c r="H4" s="5"/>
      <c r="J4" s="12" t="s">
        <v>8</v>
      </c>
      <c r="L4" s="12" t="s">
        <v>15</v>
      </c>
      <c r="N4" s="12" t="s">
        <v>20</v>
      </c>
    </row>
    <row r="5" spans="1:14" x14ac:dyDescent="0.3">
      <c r="A5" s="9">
        <v>43891</v>
      </c>
      <c r="B5" s="2" t="s">
        <v>28</v>
      </c>
      <c r="C5" s="2" t="s">
        <v>9</v>
      </c>
      <c r="D5" s="2" t="s">
        <v>34</v>
      </c>
      <c r="E5" s="3">
        <v>0.58333333333333337</v>
      </c>
      <c r="F5" s="4">
        <v>150000</v>
      </c>
      <c r="G5" s="2" t="s">
        <v>19</v>
      </c>
      <c r="H5" s="5"/>
      <c r="J5" s="12" t="s">
        <v>10</v>
      </c>
      <c r="L5" s="12" t="s">
        <v>16</v>
      </c>
      <c r="N5" s="12" t="s">
        <v>21</v>
      </c>
    </row>
    <row r="6" spans="1:14" x14ac:dyDescent="0.3">
      <c r="A6" s="9">
        <v>43893</v>
      </c>
      <c r="B6" s="2" t="s">
        <v>35</v>
      </c>
      <c r="C6" s="2" t="s">
        <v>8</v>
      </c>
      <c r="D6" s="2" t="s">
        <v>16</v>
      </c>
      <c r="E6" s="3">
        <v>0.77083333333333337</v>
      </c>
      <c r="F6" s="4">
        <v>105000</v>
      </c>
      <c r="G6" s="2" t="s">
        <v>19</v>
      </c>
      <c r="H6" s="5"/>
      <c r="J6" s="12" t="s">
        <v>9</v>
      </c>
      <c r="L6" s="12" t="s">
        <v>17</v>
      </c>
      <c r="N6" s="12" t="s">
        <v>22</v>
      </c>
    </row>
    <row r="7" spans="1:14" x14ac:dyDescent="0.3">
      <c r="A7" s="9">
        <v>43895</v>
      </c>
      <c r="B7" s="2" t="s">
        <v>31</v>
      </c>
      <c r="C7" s="2" t="s">
        <v>10</v>
      </c>
      <c r="D7" s="2" t="s">
        <v>15</v>
      </c>
      <c r="E7" s="3">
        <v>0.49305555555555558</v>
      </c>
      <c r="F7" s="4">
        <v>100000</v>
      </c>
      <c r="G7" s="2" t="s">
        <v>22</v>
      </c>
      <c r="H7" s="5"/>
      <c r="J7" s="12" t="s">
        <v>11</v>
      </c>
      <c r="L7" s="12" t="s">
        <v>24</v>
      </c>
      <c r="N7" s="10" t="s">
        <v>23</v>
      </c>
    </row>
    <row r="8" spans="1:14" x14ac:dyDescent="0.3">
      <c r="A8" s="9">
        <v>43896</v>
      </c>
      <c r="B8" s="2" t="s">
        <v>33</v>
      </c>
      <c r="C8" s="2" t="s">
        <v>9</v>
      </c>
      <c r="D8" s="2" t="s">
        <v>34</v>
      </c>
      <c r="E8" s="3">
        <v>0.66666666666666663</v>
      </c>
      <c r="F8" s="4">
        <v>150000</v>
      </c>
      <c r="G8" s="2" t="s">
        <v>23</v>
      </c>
      <c r="H8" s="5"/>
      <c r="J8" s="12" t="s">
        <v>12</v>
      </c>
      <c r="L8" s="10" t="s">
        <v>34</v>
      </c>
    </row>
    <row r="9" spans="1:14" x14ac:dyDescent="0.3">
      <c r="A9" s="9">
        <v>43897</v>
      </c>
      <c r="B9" s="2" t="s">
        <v>29</v>
      </c>
      <c r="C9" s="2" t="s">
        <v>11</v>
      </c>
      <c r="D9" s="2" t="s">
        <v>34</v>
      </c>
      <c r="E9" s="3">
        <v>0.66666666666666663</v>
      </c>
      <c r="F9" s="4">
        <v>65000</v>
      </c>
      <c r="G9" s="2" t="s">
        <v>18</v>
      </c>
      <c r="H9" s="5"/>
      <c r="J9" s="10" t="s">
        <v>40</v>
      </c>
    </row>
    <row r="10" spans="1:14" x14ac:dyDescent="0.3">
      <c r="A10" s="9">
        <v>43898</v>
      </c>
      <c r="B10" s="2" t="s">
        <v>36</v>
      </c>
      <c r="C10" s="2" t="s">
        <v>12</v>
      </c>
      <c r="D10" s="2" t="s">
        <v>15</v>
      </c>
      <c r="E10" s="3">
        <v>0.54861111111111105</v>
      </c>
      <c r="F10" s="4">
        <v>30000</v>
      </c>
      <c r="G10" s="2" t="s">
        <v>18</v>
      </c>
      <c r="H10" s="5"/>
    </row>
    <row r="11" spans="1:14" x14ac:dyDescent="0.3">
      <c r="A11" s="9">
        <v>43899</v>
      </c>
      <c r="B11" s="2" t="s">
        <v>37</v>
      </c>
      <c r="C11" s="2" t="s">
        <v>12</v>
      </c>
      <c r="D11" s="2" t="s">
        <v>13</v>
      </c>
      <c r="E11" s="3">
        <v>0.55902777777777779</v>
      </c>
      <c r="F11" s="4">
        <v>20000</v>
      </c>
      <c r="G11" s="2" t="s">
        <v>19</v>
      </c>
      <c r="H11" s="5"/>
    </row>
    <row r="12" spans="1:14" x14ac:dyDescent="0.3">
      <c r="A12" s="9">
        <v>43900</v>
      </c>
      <c r="B12" s="2" t="s">
        <v>38</v>
      </c>
      <c r="C12" s="2" t="s">
        <v>7</v>
      </c>
      <c r="D12" s="2" t="s">
        <v>16</v>
      </c>
      <c r="E12" s="3">
        <v>0.80555555555555547</v>
      </c>
      <c r="F12" s="4">
        <v>15000</v>
      </c>
      <c r="G12" s="2" t="s">
        <v>20</v>
      </c>
      <c r="H12" s="5"/>
    </row>
    <row r="13" spans="1:14" x14ac:dyDescent="0.3">
      <c r="A13" s="9">
        <v>43901</v>
      </c>
      <c r="B13" s="2" t="s">
        <v>39</v>
      </c>
      <c r="C13" s="2" t="s">
        <v>40</v>
      </c>
      <c r="D13" s="2" t="s">
        <v>15</v>
      </c>
      <c r="E13" s="3">
        <v>0.63194444444444442</v>
      </c>
      <c r="F13" s="4">
        <v>300000</v>
      </c>
      <c r="G13" s="2" t="s">
        <v>21</v>
      </c>
      <c r="H13" s="5"/>
    </row>
    <row r="14" spans="1:14" x14ac:dyDescent="0.3">
      <c r="A14" s="9">
        <v>43902</v>
      </c>
      <c r="B14" s="2" t="s">
        <v>42</v>
      </c>
      <c r="C14" s="2" t="s">
        <v>8</v>
      </c>
      <c r="D14" s="2" t="s">
        <v>16</v>
      </c>
      <c r="E14" s="3">
        <v>0.78472222222222221</v>
      </c>
      <c r="F14" s="4">
        <v>40000</v>
      </c>
      <c r="G14" s="2" t="s">
        <v>22</v>
      </c>
      <c r="H14" s="5"/>
    </row>
    <row r="15" spans="1:14" x14ac:dyDescent="0.3">
      <c r="A15" s="9">
        <v>43903</v>
      </c>
      <c r="B15" s="2" t="s">
        <v>41</v>
      </c>
      <c r="C15" s="2" t="s">
        <v>12</v>
      </c>
      <c r="D15" s="2" t="s">
        <v>17</v>
      </c>
      <c r="E15" s="3">
        <v>0.68055555555555547</v>
      </c>
      <c r="F15" s="4">
        <v>12000</v>
      </c>
      <c r="G15" s="2" t="s">
        <v>22</v>
      </c>
      <c r="H15" s="5"/>
    </row>
    <row r="16" spans="1:14" x14ac:dyDescent="0.3">
      <c r="A16" s="9">
        <v>43904</v>
      </c>
      <c r="B16" s="2" t="s">
        <v>43</v>
      </c>
      <c r="C16" s="2" t="s">
        <v>40</v>
      </c>
      <c r="D16" s="2" t="s">
        <v>34</v>
      </c>
      <c r="E16" s="3">
        <v>0.85416666666666663</v>
      </c>
      <c r="F16" s="4">
        <v>250000</v>
      </c>
      <c r="G16" s="2" t="s">
        <v>20</v>
      </c>
      <c r="H16" s="5"/>
    </row>
    <row r="17" spans="1:8" x14ac:dyDescent="0.3">
      <c r="A17" s="9">
        <v>43905</v>
      </c>
      <c r="B17" s="2" t="s">
        <v>30</v>
      </c>
      <c r="C17" s="2" t="s">
        <v>11</v>
      </c>
      <c r="D17" s="2" t="s">
        <v>34</v>
      </c>
      <c r="E17" s="3">
        <v>0.66666666666666663</v>
      </c>
      <c r="F17" s="4">
        <v>25000</v>
      </c>
      <c r="G17" s="2" t="s">
        <v>19</v>
      </c>
      <c r="H17" s="5"/>
    </row>
    <row r="18" spans="1:8" x14ac:dyDescent="0.3">
      <c r="A18" s="9">
        <v>43905</v>
      </c>
      <c r="B18" s="2" t="s">
        <v>32</v>
      </c>
      <c r="C18" s="2" t="s">
        <v>12</v>
      </c>
      <c r="D18" s="2" t="s">
        <v>13</v>
      </c>
      <c r="E18" s="3">
        <v>0.88888888888888884</v>
      </c>
      <c r="F18" s="4">
        <v>15000</v>
      </c>
      <c r="G18" s="2" t="s">
        <v>18</v>
      </c>
      <c r="H18" s="5"/>
    </row>
    <row r="19" spans="1:8" x14ac:dyDescent="0.3">
      <c r="A19" s="9">
        <v>43906</v>
      </c>
      <c r="B19" s="2" t="s">
        <v>44</v>
      </c>
      <c r="C19" s="2" t="s">
        <v>7</v>
      </c>
      <c r="D19" s="2" t="s">
        <v>16</v>
      </c>
      <c r="E19" s="3">
        <v>0.79166666666666663</v>
      </c>
      <c r="F19" s="4">
        <v>20000</v>
      </c>
      <c r="G19" s="2" t="s">
        <v>23</v>
      </c>
      <c r="H19" s="5"/>
    </row>
    <row r="20" spans="1:8" x14ac:dyDescent="0.3">
      <c r="A20" s="9">
        <v>43912</v>
      </c>
      <c r="B20" s="2" t="s">
        <v>45</v>
      </c>
      <c r="C20" s="2" t="s">
        <v>40</v>
      </c>
      <c r="D20" s="2" t="s">
        <v>15</v>
      </c>
      <c r="E20" s="3">
        <v>0.59722222222222221</v>
      </c>
      <c r="F20" s="4">
        <v>500000</v>
      </c>
      <c r="G20" s="2" t="s">
        <v>18</v>
      </c>
      <c r="H20" s="5"/>
    </row>
    <row r="21" spans="1:8" x14ac:dyDescent="0.3">
      <c r="A21" s="15">
        <v>43940</v>
      </c>
      <c r="B21" s="11" t="s">
        <v>46</v>
      </c>
      <c r="C21" s="11" t="s">
        <v>10</v>
      </c>
      <c r="D21" s="11" t="s">
        <v>17</v>
      </c>
      <c r="E21" s="16">
        <v>0.51388888888888895</v>
      </c>
      <c r="F21" s="17">
        <v>50000</v>
      </c>
      <c r="G21" s="11" t="s">
        <v>22</v>
      </c>
      <c r="H21" s="18"/>
    </row>
    <row r="22" spans="1:8" x14ac:dyDescent="0.3">
      <c r="A22" s="15">
        <v>43940</v>
      </c>
      <c r="B22" s="11" t="s">
        <v>47</v>
      </c>
      <c r="C22" s="11" t="s">
        <v>12</v>
      </c>
      <c r="D22" s="11" t="s">
        <v>17</v>
      </c>
      <c r="E22" s="16">
        <v>0.72916666666666663</v>
      </c>
      <c r="F22" s="17">
        <v>15000</v>
      </c>
      <c r="G22" s="11" t="s">
        <v>21</v>
      </c>
      <c r="H22" s="18"/>
    </row>
    <row r="23" spans="1:8" x14ac:dyDescent="0.3">
      <c r="A23" s="15">
        <v>43922</v>
      </c>
      <c r="B23" s="14" t="s">
        <v>27</v>
      </c>
      <c r="C23" s="14" t="s">
        <v>9</v>
      </c>
      <c r="D23" s="14" t="s">
        <v>16</v>
      </c>
      <c r="E23" s="16">
        <v>0.4375</v>
      </c>
      <c r="F23" s="17">
        <v>55000</v>
      </c>
      <c r="G23" s="14" t="s">
        <v>18</v>
      </c>
      <c r="H23" s="18"/>
    </row>
    <row r="24" spans="1:8" x14ac:dyDescent="0.3">
      <c r="A24" s="15">
        <v>43922</v>
      </c>
      <c r="B24" s="14" t="s">
        <v>28</v>
      </c>
      <c r="C24" s="14" t="s">
        <v>8</v>
      </c>
      <c r="D24" s="14" t="s">
        <v>34</v>
      </c>
      <c r="E24" s="16">
        <v>0.58333333333333337</v>
      </c>
      <c r="F24" s="17">
        <v>150000</v>
      </c>
      <c r="G24" s="14" t="s">
        <v>19</v>
      </c>
      <c r="H24" s="18"/>
    </row>
    <row r="25" spans="1:8" x14ac:dyDescent="0.3">
      <c r="A25" s="15">
        <v>43925</v>
      </c>
      <c r="B25" s="14" t="s">
        <v>35</v>
      </c>
      <c r="C25" s="14" t="s">
        <v>8</v>
      </c>
      <c r="D25" s="14" t="s">
        <v>16</v>
      </c>
      <c r="E25" s="16">
        <v>0.77083333333333337</v>
      </c>
      <c r="F25" s="17">
        <v>83000</v>
      </c>
      <c r="G25" s="14" t="s">
        <v>19</v>
      </c>
      <c r="H25" s="18"/>
    </row>
    <row r="26" spans="1:8" x14ac:dyDescent="0.3">
      <c r="A26" s="15">
        <v>43926</v>
      </c>
      <c r="B26" s="14" t="s">
        <v>31</v>
      </c>
      <c r="C26" s="14" t="s">
        <v>10</v>
      </c>
      <c r="D26" s="14" t="s">
        <v>15</v>
      </c>
      <c r="E26" s="16">
        <v>0.49305555555555558</v>
      </c>
      <c r="F26" s="17">
        <v>100000</v>
      </c>
      <c r="G26" s="14" t="s">
        <v>22</v>
      </c>
      <c r="H26" s="18"/>
    </row>
    <row r="27" spans="1:8" x14ac:dyDescent="0.3">
      <c r="A27" s="15">
        <v>43927</v>
      </c>
      <c r="B27" s="14" t="s">
        <v>33</v>
      </c>
      <c r="C27" s="14" t="s">
        <v>9</v>
      </c>
      <c r="D27" s="14" t="s">
        <v>34</v>
      </c>
      <c r="E27" s="16">
        <v>0.66666666666666663</v>
      </c>
      <c r="F27" s="17">
        <v>150000</v>
      </c>
      <c r="G27" s="14" t="s">
        <v>23</v>
      </c>
      <c r="H27" s="18"/>
    </row>
    <row r="28" spans="1:8" x14ac:dyDescent="0.3">
      <c r="A28" s="15">
        <v>43928</v>
      </c>
      <c r="B28" s="14" t="s">
        <v>29</v>
      </c>
      <c r="C28" s="14" t="s">
        <v>11</v>
      </c>
      <c r="D28" s="14" t="s">
        <v>34</v>
      </c>
      <c r="E28" s="16">
        <v>0.66666666666666663</v>
      </c>
      <c r="F28" s="17">
        <v>65000</v>
      </c>
      <c r="G28" s="14" t="s">
        <v>18</v>
      </c>
      <c r="H28" s="18"/>
    </row>
    <row r="29" spans="1:8" x14ac:dyDescent="0.3">
      <c r="A29" s="15">
        <v>43929</v>
      </c>
      <c r="B29" s="14" t="s">
        <v>36</v>
      </c>
      <c r="C29" s="14" t="s">
        <v>11</v>
      </c>
      <c r="D29" s="14" t="s">
        <v>15</v>
      </c>
      <c r="E29" s="16">
        <v>0.54861111111111105</v>
      </c>
      <c r="F29" s="17">
        <v>30000</v>
      </c>
      <c r="G29" s="14" t="s">
        <v>18</v>
      </c>
      <c r="H29" s="18"/>
    </row>
    <row r="30" spans="1:8" x14ac:dyDescent="0.3">
      <c r="A30" s="15">
        <v>43929</v>
      </c>
      <c r="B30" s="14" t="s">
        <v>37</v>
      </c>
      <c r="C30" s="14" t="s">
        <v>9</v>
      </c>
      <c r="D30" s="14" t="s">
        <v>13</v>
      </c>
      <c r="E30" s="16">
        <v>0.55902777777777779</v>
      </c>
      <c r="F30" s="17">
        <v>27000</v>
      </c>
      <c r="G30" s="14" t="s">
        <v>19</v>
      </c>
      <c r="H30" s="18"/>
    </row>
    <row r="31" spans="1:8" x14ac:dyDescent="0.3">
      <c r="A31" s="15">
        <v>43931</v>
      </c>
      <c r="B31" s="14" t="s">
        <v>38</v>
      </c>
      <c r="C31" s="14" t="s">
        <v>7</v>
      </c>
      <c r="D31" s="14" t="s">
        <v>16</v>
      </c>
      <c r="E31" s="16">
        <v>0.80555555555555547</v>
      </c>
      <c r="F31" s="17">
        <v>65000</v>
      </c>
      <c r="G31" s="14" t="s">
        <v>20</v>
      </c>
      <c r="H31" s="18"/>
    </row>
    <row r="32" spans="1:8" x14ac:dyDescent="0.3">
      <c r="A32" s="15">
        <v>43932</v>
      </c>
      <c r="B32" s="14" t="s">
        <v>39</v>
      </c>
      <c r="C32" s="14" t="s">
        <v>40</v>
      </c>
      <c r="D32" s="14" t="s">
        <v>15</v>
      </c>
      <c r="E32" s="16">
        <v>0.63194444444444442</v>
      </c>
      <c r="F32" s="17">
        <v>300000</v>
      </c>
      <c r="G32" s="14" t="s">
        <v>21</v>
      </c>
      <c r="H32" s="18"/>
    </row>
    <row r="33" spans="1:8" x14ac:dyDescent="0.3">
      <c r="A33" s="15">
        <v>43933</v>
      </c>
      <c r="B33" s="14" t="s">
        <v>42</v>
      </c>
      <c r="C33" s="14" t="s">
        <v>8</v>
      </c>
      <c r="D33" s="14" t="s">
        <v>16</v>
      </c>
      <c r="E33" s="16">
        <v>0.78472222222222221</v>
      </c>
      <c r="F33" s="17">
        <v>40000</v>
      </c>
      <c r="G33" s="14" t="s">
        <v>22</v>
      </c>
      <c r="H33" s="18"/>
    </row>
    <row r="34" spans="1:8" x14ac:dyDescent="0.3">
      <c r="A34" s="15">
        <v>43933</v>
      </c>
      <c r="B34" s="14" t="s">
        <v>41</v>
      </c>
      <c r="C34" s="14" t="s">
        <v>12</v>
      </c>
      <c r="D34" s="14" t="s">
        <v>17</v>
      </c>
      <c r="E34" s="16">
        <v>0.68055555555555547</v>
      </c>
      <c r="F34" s="17">
        <v>25000</v>
      </c>
      <c r="G34" s="14" t="s">
        <v>22</v>
      </c>
      <c r="H34" s="18"/>
    </row>
    <row r="35" spans="1:8" x14ac:dyDescent="0.3">
      <c r="A35" s="15">
        <v>43935</v>
      </c>
      <c r="B35" s="14" t="s">
        <v>43</v>
      </c>
      <c r="C35" s="14" t="s">
        <v>40</v>
      </c>
      <c r="D35" s="14" t="s">
        <v>34</v>
      </c>
      <c r="E35" s="16">
        <v>0.85416666666666663</v>
      </c>
      <c r="F35" s="17">
        <v>250000</v>
      </c>
      <c r="G35" s="14" t="s">
        <v>20</v>
      </c>
      <c r="H35" s="18"/>
    </row>
    <row r="36" spans="1:8" x14ac:dyDescent="0.3">
      <c r="A36" s="15">
        <v>43936</v>
      </c>
      <c r="B36" s="14" t="s">
        <v>30</v>
      </c>
      <c r="C36" s="14" t="s">
        <v>11</v>
      </c>
      <c r="D36" s="14" t="s">
        <v>34</v>
      </c>
      <c r="E36" s="16">
        <v>0.66666666666666663</v>
      </c>
      <c r="F36" s="17">
        <v>25000</v>
      </c>
      <c r="G36" s="14" t="s">
        <v>19</v>
      </c>
      <c r="H36" s="18"/>
    </row>
    <row r="37" spans="1:8" x14ac:dyDescent="0.3">
      <c r="A37" s="15">
        <v>43936</v>
      </c>
      <c r="B37" s="14" t="s">
        <v>32</v>
      </c>
      <c r="C37" s="14" t="s">
        <v>12</v>
      </c>
      <c r="D37" s="14" t="s">
        <v>13</v>
      </c>
      <c r="E37" s="16">
        <v>0.88888888888888884</v>
      </c>
      <c r="F37" s="17">
        <v>35000</v>
      </c>
      <c r="G37" s="14" t="s">
        <v>18</v>
      </c>
      <c r="H37" s="18"/>
    </row>
    <row r="38" spans="1:8" x14ac:dyDescent="0.3">
      <c r="A38" s="15">
        <v>43937</v>
      </c>
      <c r="B38" s="14" t="s">
        <v>44</v>
      </c>
      <c r="C38" s="14" t="s">
        <v>7</v>
      </c>
      <c r="D38" s="14" t="s">
        <v>16</v>
      </c>
      <c r="E38" s="16">
        <v>0.79166666666666663</v>
      </c>
      <c r="F38" s="17">
        <v>20000</v>
      </c>
      <c r="G38" s="14" t="s">
        <v>23</v>
      </c>
      <c r="H38" s="18"/>
    </row>
    <row r="39" spans="1:8" x14ac:dyDescent="0.3">
      <c r="A39" s="15">
        <v>43939</v>
      </c>
      <c r="B39" s="14" t="s">
        <v>45</v>
      </c>
      <c r="C39" s="14" t="s">
        <v>40</v>
      </c>
      <c r="D39" s="14" t="s">
        <v>15</v>
      </c>
      <c r="E39" s="16">
        <v>0.59722222222222221</v>
      </c>
      <c r="F39" s="17">
        <v>500000</v>
      </c>
      <c r="G39" s="14" t="s">
        <v>18</v>
      </c>
      <c r="H39" s="18"/>
    </row>
    <row r="40" spans="1:8" x14ac:dyDescent="0.3">
      <c r="A40" s="15">
        <v>43941</v>
      </c>
      <c r="B40" s="14" t="s">
        <v>46</v>
      </c>
      <c r="C40" s="14" t="s">
        <v>10</v>
      </c>
      <c r="D40" s="14" t="s">
        <v>17</v>
      </c>
      <c r="E40" s="16">
        <v>0.51388888888888895</v>
      </c>
      <c r="F40" s="17">
        <v>50000</v>
      </c>
      <c r="G40" s="14" t="s">
        <v>22</v>
      </c>
      <c r="H40" s="18"/>
    </row>
    <row r="41" spans="1:8" x14ac:dyDescent="0.3">
      <c r="A41" s="19">
        <v>43944</v>
      </c>
      <c r="B41" s="20" t="s">
        <v>47</v>
      </c>
      <c r="C41" s="20" t="s">
        <v>12</v>
      </c>
      <c r="D41" s="20" t="s">
        <v>17</v>
      </c>
      <c r="E41" s="21">
        <v>0.72916666666666663</v>
      </c>
      <c r="F41" s="22">
        <v>50000</v>
      </c>
      <c r="G41" s="20" t="s">
        <v>21</v>
      </c>
      <c r="H41" s="23"/>
    </row>
  </sheetData>
  <mergeCells count="1">
    <mergeCell ref="A1:H1"/>
  </mergeCells>
  <phoneticPr fontId="1" type="noConversion"/>
  <dataValidations count="3">
    <dataValidation type="list" allowBlank="1" showInputMessage="1" showErrorMessage="1" sqref="G4:G41">
      <formula1>$N$2:$N$7</formula1>
    </dataValidation>
    <dataValidation type="list" allowBlank="1" showInputMessage="1" showErrorMessage="1" sqref="D4:D41">
      <formula1>$L$2:$L$8</formula1>
    </dataValidation>
    <dataValidation type="list" allowBlank="1" showInputMessage="1" showErrorMessage="1" sqref="C4:C41">
      <formula1>$J$2:$J$9</formula1>
    </dataValidation>
  </dataValidation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Q31"/>
  <sheetViews>
    <sheetView workbookViewId="0">
      <selection activeCell="F50" sqref="F50"/>
    </sheetView>
  </sheetViews>
  <sheetFormatPr defaultRowHeight="16.5" x14ac:dyDescent="0.3"/>
  <cols>
    <col min="1" max="1" width="15.5" customWidth="1"/>
    <col min="2" max="2" width="23.125" customWidth="1"/>
    <col min="3" max="3" width="14.875" customWidth="1"/>
    <col min="4" max="4" width="11.875" customWidth="1"/>
    <col min="5" max="5" width="10.625" customWidth="1"/>
    <col min="6" max="6" width="12.5" customWidth="1"/>
    <col min="7" max="7" width="15.25" bestFit="1" customWidth="1"/>
    <col min="9" max="9" width="5" customWidth="1"/>
    <col min="11" max="11" width="10.875" bestFit="1" customWidth="1"/>
    <col min="12" max="12" width="2.5" customWidth="1"/>
    <col min="15" max="15" width="1.5" customWidth="1"/>
    <col min="16" max="16" width="10.375" customWidth="1"/>
    <col min="17" max="17" width="9.375" bestFit="1" customWidth="1"/>
  </cols>
  <sheetData>
    <row r="1" spans="1:17" ht="22.5" customHeight="1" x14ac:dyDescent="0.3">
      <c r="A1" t="s">
        <v>52</v>
      </c>
      <c r="J1" s="123" t="s">
        <v>53</v>
      </c>
      <c r="K1" s="40" t="s">
        <v>292</v>
      </c>
      <c r="M1" s="40" t="s">
        <v>1</v>
      </c>
      <c r="N1" s="40" t="s">
        <v>293</v>
      </c>
      <c r="P1" s="40" t="s">
        <v>4</v>
      </c>
      <c r="Q1" s="40"/>
    </row>
    <row r="2" spans="1:17" x14ac:dyDescent="0.3">
      <c r="J2" s="124" t="s">
        <v>54</v>
      </c>
      <c r="K2" s="125">
        <f>SUMIF($C$4:$C$22,J2,$F$4:$F$22)</f>
        <v>0</v>
      </c>
      <c r="M2" s="1" t="s">
        <v>55</v>
      </c>
      <c r="N2" s="1">
        <f t="shared" ref="N2:N8" si="0">AVERAGEIF($D$4:$D$22,M2,지출금액)</f>
        <v>17500</v>
      </c>
      <c r="P2" s="1" t="s">
        <v>18</v>
      </c>
      <c r="Q2" s="125">
        <f t="shared" ref="Q2:Q7" si="1">SUMIF(결제방법,P2,지출금액)</f>
        <v>665000</v>
      </c>
    </row>
    <row r="3" spans="1:17" x14ac:dyDescent="0.3">
      <c r="A3" s="104" t="s">
        <v>48</v>
      </c>
      <c r="B3" s="105" t="s">
        <v>25</v>
      </c>
      <c r="C3" s="105" t="s">
        <v>0</v>
      </c>
      <c r="D3" s="105" t="s">
        <v>1</v>
      </c>
      <c r="E3" s="105" t="s">
        <v>2</v>
      </c>
      <c r="F3" s="105" t="s">
        <v>3</v>
      </c>
      <c r="G3" s="105" t="s">
        <v>4</v>
      </c>
      <c r="H3" s="106" t="s">
        <v>26</v>
      </c>
      <c r="J3" s="124" t="s">
        <v>57</v>
      </c>
      <c r="K3" s="125">
        <f t="shared" ref="K3:K9" si="2">SUMIF($C$4:$C$22,J3,$F$4:$F$22)</f>
        <v>90000</v>
      </c>
      <c r="M3" s="1" t="s">
        <v>14</v>
      </c>
      <c r="N3" s="1" t="e">
        <f t="shared" si="0"/>
        <v>#DIV/0!</v>
      </c>
      <c r="P3" s="1" t="s">
        <v>59</v>
      </c>
      <c r="Q3" s="125">
        <f t="shared" si="1"/>
        <v>228000</v>
      </c>
    </row>
    <row r="4" spans="1:17" x14ac:dyDescent="0.3">
      <c r="A4" s="112">
        <v>44256</v>
      </c>
      <c r="B4" s="107" t="s">
        <v>27</v>
      </c>
      <c r="C4" s="107" t="s">
        <v>178</v>
      </c>
      <c r="D4" s="116" t="s">
        <v>187</v>
      </c>
      <c r="E4" s="114">
        <v>0.4375</v>
      </c>
      <c r="F4" s="118">
        <v>55000</v>
      </c>
      <c r="G4" s="107" t="s">
        <v>18</v>
      </c>
      <c r="H4" s="108"/>
      <c r="J4" s="124" t="s">
        <v>61</v>
      </c>
      <c r="K4" s="125">
        <f t="shared" si="2"/>
        <v>73000</v>
      </c>
      <c r="M4" s="1" t="s">
        <v>62</v>
      </c>
      <c r="N4" s="1">
        <f t="shared" si="0"/>
        <v>232500</v>
      </c>
      <c r="P4" s="1" t="s">
        <v>64</v>
      </c>
      <c r="Q4" s="125">
        <f t="shared" si="1"/>
        <v>265000</v>
      </c>
    </row>
    <row r="5" spans="1:17" x14ac:dyDescent="0.3">
      <c r="A5" s="112">
        <v>44256</v>
      </c>
      <c r="B5" s="107" t="s">
        <v>28</v>
      </c>
      <c r="C5" s="107" t="s">
        <v>9</v>
      </c>
      <c r="D5" s="116" t="s">
        <v>34</v>
      </c>
      <c r="E5" s="114">
        <v>0.58333333333333337</v>
      </c>
      <c r="F5" s="118">
        <v>150000</v>
      </c>
      <c r="G5" s="107" t="s">
        <v>19</v>
      </c>
      <c r="H5" s="108"/>
      <c r="J5" s="124" t="s">
        <v>65</v>
      </c>
      <c r="K5" s="125">
        <f t="shared" si="2"/>
        <v>150000</v>
      </c>
      <c r="M5" s="1" t="s">
        <v>16</v>
      </c>
      <c r="N5" s="1">
        <f t="shared" si="0"/>
        <v>32600</v>
      </c>
      <c r="P5" s="1" t="s">
        <v>21</v>
      </c>
      <c r="Q5" s="125">
        <f t="shared" si="1"/>
        <v>315000</v>
      </c>
    </row>
    <row r="6" spans="1:17" x14ac:dyDescent="0.3">
      <c r="A6" s="112">
        <v>44258</v>
      </c>
      <c r="B6" s="107" t="s">
        <v>35</v>
      </c>
      <c r="C6" s="107" t="s">
        <v>8</v>
      </c>
      <c r="D6" s="116" t="s">
        <v>16</v>
      </c>
      <c r="E6" s="114">
        <v>0.77083333333333337</v>
      </c>
      <c r="F6" s="118">
        <v>33000</v>
      </c>
      <c r="G6" s="107" t="s">
        <v>19</v>
      </c>
      <c r="H6" s="108"/>
      <c r="J6" s="124" t="s">
        <v>66</v>
      </c>
      <c r="K6" s="125">
        <f t="shared" si="2"/>
        <v>300000</v>
      </c>
      <c r="M6" s="1" t="s">
        <v>17</v>
      </c>
      <c r="N6" s="1">
        <f t="shared" si="0"/>
        <v>25666.666666666668</v>
      </c>
      <c r="P6" s="1" t="s">
        <v>22</v>
      </c>
      <c r="Q6" s="125">
        <f t="shared" si="1"/>
        <v>202000</v>
      </c>
    </row>
    <row r="7" spans="1:17" x14ac:dyDescent="0.3">
      <c r="A7" s="112">
        <v>44260</v>
      </c>
      <c r="B7" s="107" t="s">
        <v>31</v>
      </c>
      <c r="C7" s="107" t="s">
        <v>10</v>
      </c>
      <c r="D7" s="116" t="s">
        <v>15</v>
      </c>
      <c r="E7" s="114">
        <v>0.49305555555555558</v>
      </c>
      <c r="F7" s="118">
        <v>100000</v>
      </c>
      <c r="G7" s="107" t="s">
        <v>22</v>
      </c>
      <c r="H7" s="108"/>
      <c r="J7" s="124" t="s">
        <v>67</v>
      </c>
      <c r="K7" s="125">
        <f t="shared" si="2"/>
        <v>90000</v>
      </c>
      <c r="M7" s="1" t="s">
        <v>24</v>
      </c>
      <c r="N7" s="1" t="e">
        <f t="shared" si="0"/>
        <v>#DIV/0!</v>
      </c>
      <c r="P7" s="1" t="s">
        <v>68</v>
      </c>
      <c r="Q7" s="125">
        <f t="shared" si="1"/>
        <v>170000</v>
      </c>
    </row>
    <row r="8" spans="1:17" x14ac:dyDescent="0.3">
      <c r="A8" s="112">
        <v>44261</v>
      </c>
      <c r="B8" s="107" t="s">
        <v>33</v>
      </c>
      <c r="C8" s="107" t="s">
        <v>9</v>
      </c>
      <c r="D8" s="116" t="s">
        <v>34</v>
      </c>
      <c r="E8" s="114">
        <v>0.66666666666666663</v>
      </c>
      <c r="F8" s="118">
        <v>150000</v>
      </c>
      <c r="G8" s="107" t="s">
        <v>23</v>
      </c>
      <c r="H8" s="108"/>
      <c r="J8" s="124" t="s">
        <v>71</v>
      </c>
      <c r="K8" s="125">
        <f t="shared" si="2"/>
        <v>92000</v>
      </c>
      <c r="M8" s="1" t="s">
        <v>72</v>
      </c>
      <c r="N8" s="1">
        <f t="shared" si="0"/>
        <v>128000</v>
      </c>
    </row>
    <row r="9" spans="1:17" x14ac:dyDescent="0.3">
      <c r="A9" s="112">
        <v>44262</v>
      </c>
      <c r="B9" s="107" t="s">
        <v>29</v>
      </c>
      <c r="C9" s="107" t="s">
        <v>11</v>
      </c>
      <c r="D9" s="116" t="s">
        <v>34</v>
      </c>
      <c r="E9" s="114">
        <v>0.66666666666666663</v>
      </c>
      <c r="F9" s="118">
        <v>65000</v>
      </c>
      <c r="G9" s="107" t="s">
        <v>18</v>
      </c>
      <c r="H9" s="108"/>
      <c r="J9" s="124" t="s">
        <v>40</v>
      </c>
      <c r="K9" s="125">
        <f t="shared" si="2"/>
        <v>1050000</v>
      </c>
    </row>
    <row r="10" spans="1:17" x14ac:dyDescent="0.3">
      <c r="A10" s="112">
        <v>44263</v>
      </c>
      <c r="B10" s="107" t="s">
        <v>36</v>
      </c>
      <c r="C10" s="107" t="s">
        <v>12</v>
      </c>
      <c r="D10" s="116" t="s">
        <v>15</v>
      </c>
      <c r="E10" s="114">
        <v>0.54861111111111105</v>
      </c>
      <c r="F10" s="118">
        <v>30000</v>
      </c>
      <c r="G10" s="107" t="s">
        <v>18</v>
      </c>
      <c r="H10" s="108"/>
    </row>
    <row r="11" spans="1:17" x14ac:dyDescent="0.3">
      <c r="A11" s="112">
        <v>44264</v>
      </c>
      <c r="B11" s="107" t="s">
        <v>37</v>
      </c>
      <c r="C11" s="107" t="s">
        <v>12</v>
      </c>
      <c r="D11" s="116" t="s">
        <v>13</v>
      </c>
      <c r="E11" s="114">
        <v>0.55902777777777779</v>
      </c>
      <c r="F11" s="118">
        <v>20000</v>
      </c>
      <c r="G11" s="107" t="s">
        <v>19</v>
      </c>
      <c r="H11" s="108"/>
    </row>
    <row r="12" spans="1:17" x14ac:dyDescent="0.3">
      <c r="A12" s="112">
        <v>44265</v>
      </c>
      <c r="B12" s="107" t="s">
        <v>38</v>
      </c>
      <c r="C12" s="107" t="s">
        <v>7</v>
      </c>
      <c r="D12" s="116" t="s">
        <v>16</v>
      </c>
      <c r="E12" s="114">
        <v>0.80555555555555547</v>
      </c>
      <c r="F12" s="118">
        <v>15000</v>
      </c>
      <c r="G12" s="107" t="s">
        <v>20</v>
      </c>
      <c r="H12" s="108"/>
    </row>
    <row r="13" spans="1:17" x14ac:dyDescent="0.3">
      <c r="A13" s="112">
        <v>44266</v>
      </c>
      <c r="B13" s="107" t="s">
        <v>39</v>
      </c>
      <c r="C13" s="107" t="s">
        <v>40</v>
      </c>
      <c r="D13" s="116" t="s">
        <v>15</v>
      </c>
      <c r="E13" s="114">
        <v>0.63194444444444442</v>
      </c>
      <c r="F13" s="118">
        <v>300000</v>
      </c>
      <c r="G13" s="107" t="s">
        <v>21</v>
      </c>
      <c r="H13" s="108"/>
    </row>
    <row r="14" spans="1:17" x14ac:dyDescent="0.3">
      <c r="A14" s="112">
        <v>44267</v>
      </c>
      <c r="B14" s="107" t="s">
        <v>42</v>
      </c>
      <c r="C14" s="107" t="s">
        <v>8</v>
      </c>
      <c r="D14" s="116" t="s">
        <v>16</v>
      </c>
      <c r="E14" s="114">
        <v>0.78472222222222221</v>
      </c>
      <c r="F14" s="118">
        <v>40000</v>
      </c>
      <c r="G14" s="107" t="s">
        <v>22</v>
      </c>
      <c r="H14" s="108"/>
    </row>
    <row r="15" spans="1:17" x14ac:dyDescent="0.3">
      <c r="A15" s="112">
        <v>44268</v>
      </c>
      <c r="B15" s="107" t="s">
        <v>41</v>
      </c>
      <c r="C15" s="107" t="s">
        <v>12</v>
      </c>
      <c r="D15" s="116" t="s">
        <v>17</v>
      </c>
      <c r="E15" s="114">
        <v>0.68055555555555547</v>
      </c>
      <c r="F15" s="118">
        <v>12000</v>
      </c>
      <c r="G15" s="107" t="s">
        <v>22</v>
      </c>
      <c r="H15" s="108"/>
    </row>
    <row r="16" spans="1:17" x14ac:dyDescent="0.3">
      <c r="A16" s="112">
        <v>44269</v>
      </c>
      <c r="B16" s="107" t="s">
        <v>43</v>
      </c>
      <c r="C16" s="107" t="s">
        <v>40</v>
      </c>
      <c r="D16" s="116" t="s">
        <v>34</v>
      </c>
      <c r="E16" s="114">
        <v>0.85416666666666663</v>
      </c>
      <c r="F16" s="118">
        <v>250000</v>
      </c>
      <c r="G16" s="107" t="s">
        <v>20</v>
      </c>
      <c r="H16" s="108"/>
    </row>
    <row r="17" spans="1:8" x14ac:dyDescent="0.3">
      <c r="A17" s="112">
        <v>44270</v>
      </c>
      <c r="B17" s="107" t="s">
        <v>30</v>
      </c>
      <c r="C17" s="107" t="s">
        <v>11</v>
      </c>
      <c r="D17" s="116" t="s">
        <v>34</v>
      </c>
      <c r="E17" s="114">
        <v>0.66666666666666663</v>
      </c>
      <c r="F17" s="118">
        <v>25000</v>
      </c>
      <c r="G17" s="107" t="s">
        <v>19</v>
      </c>
      <c r="H17" s="108"/>
    </row>
    <row r="18" spans="1:8" x14ac:dyDescent="0.3">
      <c r="A18" s="112">
        <v>44270</v>
      </c>
      <c r="B18" s="107" t="s">
        <v>32</v>
      </c>
      <c r="C18" s="107" t="s">
        <v>12</v>
      </c>
      <c r="D18" s="116" t="s">
        <v>13</v>
      </c>
      <c r="E18" s="114">
        <v>0.88888888888888884</v>
      </c>
      <c r="F18" s="118">
        <v>15000</v>
      </c>
      <c r="G18" s="107" t="s">
        <v>18</v>
      </c>
      <c r="H18" s="108"/>
    </row>
    <row r="19" spans="1:8" x14ac:dyDescent="0.3">
      <c r="A19" s="112">
        <v>44271</v>
      </c>
      <c r="B19" s="107" t="s">
        <v>44</v>
      </c>
      <c r="C19" s="107" t="s">
        <v>7</v>
      </c>
      <c r="D19" s="116" t="s">
        <v>16</v>
      </c>
      <c r="E19" s="114">
        <v>0.79166666666666663</v>
      </c>
      <c r="F19" s="118">
        <v>20000</v>
      </c>
      <c r="G19" s="107" t="s">
        <v>23</v>
      </c>
      <c r="H19" s="108"/>
    </row>
    <row r="20" spans="1:8" x14ac:dyDescent="0.3">
      <c r="A20" s="112">
        <v>44273</v>
      </c>
      <c r="B20" s="107" t="s">
        <v>45</v>
      </c>
      <c r="C20" s="107" t="s">
        <v>40</v>
      </c>
      <c r="D20" s="116" t="s">
        <v>15</v>
      </c>
      <c r="E20" s="114">
        <v>0.59722222222222221</v>
      </c>
      <c r="F20" s="118">
        <v>500000</v>
      </c>
      <c r="G20" s="107" t="s">
        <v>18</v>
      </c>
      <c r="H20" s="108"/>
    </row>
    <row r="21" spans="1:8" x14ac:dyDescent="0.3">
      <c r="A21" s="112">
        <v>44274</v>
      </c>
      <c r="B21" s="107" t="s">
        <v>46</v>
      </c>
      <c r="C21" s="107" t="s">
        <v>10</v>
      </c>
      <c r="D21" s="116" t="s">
        <v>17</v>
      </c>
      <c r="E21" s="114">
        <v>0.51388888888888895</v>
      </c>
      <c r="F21" s="118">
        <v>50000</v>
      </c>
      <c r="G21" s="107" t="s">
        <v>22</v>
      </c>
      <c r="H21" s="108"/>
    </row>
    <row r="22" spans="1:8" x14ac:dyDescent="0.3">
      <c r="A22" s="113">
        <v>44274</v>
      </c>
      <c r="B22" s="109" t="s">
        <v>47</v>
      </c>
      <c r="C22" s="109" t="s">
        <v>12</v>
      </c>
      <c r="D22" s="117" t="s">
        <v>17</v>
      </c>
      <c r="E22" s="115">
        <v>0.72916666666666663</v>
      </c>
      <c r="F22" s="119">
        <v>15000</v>
      </c>
      <c r="G22" s="109" t="s">
        <v>21</v>
      </c>
      <c r="H22" s="108"/>
    </row>
    <row r="25" spans="1:8" x14ac:dyDescent="0.3">
      <c r="E25" s="122"/>
    </row>
    <row r="26" spans="1:8" x14ac:dyDescent="0.3">
      <c r="E26" s="122">
        <v>5</v>
      </c>
    </row>
    <row r="27" spans="1:8" x14ac:dyDescent="0.3">
      <c r="E27" s="122">
        <v>3</v>
      </c>
      <c r="G27" s="38"/>
    </row>
    <row r="28" spans="1:8" x14ac:dyDescent="0.3">
      <c r="E28" s="122">
        <v>500000</v>
      </c>
      <c r="G28" s="39"/>
    </row>
    <row r="29" spans="1:8" x14ac:dyDescent="0.3">
      <c r="E29" s="122"/>
    </row>
    <row r="30" spans="1:8" x14ac:dyDescent="0.3">
      <c r="E30" s="122"/>
    </row>
    <row r="31" spans="1:8" x14ac:dyDescent="0.3">
      <c r="E31" s="122"/>
    </row>
  </sheetData>
  <phoneticPr fontId="1" type="noConversion"/>
  <dataValidations count="3">
    <dataValidation type="list" allowBlank="1" showInputMessage="1" showErrorMessage="1" sqref="C4:C22">
      <formula1>$J$2:$J$9</formula1>
    </dataValidation>
    <dataValidation type="list" allowBlank="1" showInputMessage="1" showErrorMessage="1" sqref="D4:D22">
      <formula1>$M$2:$M$8</formula1>
    </dataValidation>
    <dataValidation type="list" allowBlank="1" showInputMessage="1" showErrorMessage="1" sqref="G4:G22">
      <formula1>$P$2:$P$7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/>
  </sheetPr>
  <dimension ref="A1:N42"/>
  <sheetViews>
    <sheetView zoomScaleNormal="100" workbookViewId="0">
      <selection activeCell="G34" sqref="G34"/>
    </sheetView>
  </sheetViews>
  <sheetFormatPr defaultRowHeight="16.5" x14ac:dyDescent="0.3"/>
  <cols>
    <col min="1" max="1" width="15.5" customWidth="1"/>
    <col min="2" max="2" width="23.125" customWidth="1"/>
    <col min="3" max="3" width="14.875" customWidth="1"/>
    <col min="4" max="4" width="11.875" customWidth="1"/>
    <col min="5" max="5" width="10.625" customWidth="1"/>
    <col min="6" max="7" width="12.5" customWidth="1"/>
    <col min="9" max="9" width="5" customWidth="1"/>
    <col min="10" max="10" width="10.25" customWidth="1"/>
    <col min="11" max="11" width="7.375" customWidth="1"/>
    <col min="12" max="12" width="10.25" customWidth="1"/>
    <col min="13" max="13" width="6.375" customWidth="1"/>
    <col min="14" max="14" width="10.375" customWidth="1"/>
  </cols>
  <sheetData>
    <row r="1" spans="1:14" ht="35.65" customHeight="1" x14ac:dyDescent="0.3">
      <c r="A1" s="171" t="s">
        <v>49</v>
      </c>
      <c r="B1" s="171"/>
      <c r="C1" s="171"/>
      <c r="D1" s="171"/>
      <c r="E1" s="171"/>
      <c r="F1" s="171"/>
      <c r="G1" s="171"/>
      <c r="H1" s="171"/>
      <c r="J1" s="13" t="s">
        <v>0</v>
      </c>
      <c r="L1" s="13" t="s">
        <v>1</v>
      </c>
      <c r="N1" s="13" t="s">
        <v>5</v>
      </c>
    </row>
    <row r="2" spans="1:14" ht="118.5" customHeight="1" x14ac:dyDescent="0.3">
      <c r="J2" s="12" t="s">
        <v>6</v>
      </c>
      <c r="L2" s="12" t="s">
        <v>13</v>
      </c>
      <c r="N2" s="12" t="s">
        <v>18</v>
      </c>
    </row>
    <row r="3" spans="1:14" x14ac:dyDescent="0.3">
      <c r="A3" s="6" t="s">
        <v>48</v>
      </c>
      <c r="B3" s="7" t="s">
        <v>99</v>
      </c>
      <c r="C3" s="7" t="s">
        <v>100</v>
      </c>
      <c r="D3" s="7" t="s">
        <v>1</v>
      </c>
      <c r="E3" s="7" t="s">
        <v>101</v>
      </c>
      <c r="F3" s="7" t="s">
        <v>56</v>
      </c>
      <c r="G3" s="7" t="s">
        <v>4</v>
      </c>
      <c r="H3" s="8" t="s">
        <v>26</v>
      </c>
      <c r="J3" s="12" t="s">
        <v>7</v>
      </c>
      <c r="L3" s="12" t="s">
        <v>14</v>
      </c>
      <c r="N3" s="12" t="s">
        <v>19</v>
      </c>
    </row>
    <row r="4" spans="1:14" x14ac:dyDescent="0.3">
      <c r="A4" s="15">
        <v>43891</v>
      </c>
      <c r="B4" s="11" t="s">
        <v>102</v>
      </c>
      <c r="C4" s="11" t="s">
        <v>103</v>
      </c>
      <c r="D4" s="11" t="s">
        <v>104</v>
      </c>
      <c r="E4" s="36">
        <v>0.4375</v>
      </c>
      <c r="F4" s="37">
        <v>55000</v>
      </c>
      <c r="G4" s="11" t="s">
        <v>105</v>
      </c>
      <c r="H4" s="127"/>
      <c r="J4" s="12" t="s">
        <v>8</v>
      </c>
      <c r="L4" s="12" t="s">
        <v>15</v>
      </c>
      <c r="N4" s="12" t="s">
        <v>20</v>
      </c>
    </row>
    <row r="5" spans="1:14" x14ac:dyDescent="0.3">
      <c r="A5" s="15">
        <v>43891</v>
      </c>
      <c r="B5" s="11" t="s">
        <v>106</v>
      </c>
      <c r="C5" s="11" t="s">
        <v>107</v>
      </c>
      <c r="D5" s="11" t="s">
        <v>34</v>
      </c>
      <c r="E5" s="36">
        <v>0.58333333333333337</v>
      </c>
      <c r="F5" s="37">
        <v>150000</v>
      </c>
      <c r="G5" s="11" t="s">
        <v>109</v>
      </c>
      <c r="H5" s="127"/>
      <c r="J5" s="12" t="s">
        <v>10</v>
      </c>
      <c r="L5" s="12" t="s">
        <v>16</v>
      </c>
      <c r="N5" s="12" t="s">
        <v>21</v>
      </c>
    </row>
    <row r="6" spans="1:14" x14ac:dyDescent="0.3">
      <c r="A6" s="15">
        <v>43893</v>
      </c>
      <c r="B6" s="11" t="s">
        <v>110</v>
      </c>
      <c r="C6" s="11" t="s">
        <v>111</v>
      </c>
      <c r="D6" s="11" t="s">
        <v>16</v>
      </c>
      <c r="E6" s="36">
        <v>0.77083333333333337</v>
      </c>
      <c r="F6" s="37">
        <v>105000</v>
      </c>
      <c r="G6" s="11" t="s">
        <v>109</v>
      </c>
      <c r="H6" s="127"/>
      <c r="J6" s="12" t="s">
        <v>9</v>
      </c>
      <c r="L6" s="12" t="s">
        <v>17</v>
      </c>
      <c r="N6" s="12" t="s">
        <v>22</v>
      </c>
    </row>
    <row r="7" spans="1:14" x14ac:dyDescent="0.3">
      <c r="A7" s="15">
        <v>43895</v>
      </c>
      <c r="B7" s="11" t="s">
        <v>31</v>
      </c>
      <c r="C7" s="11" t="s">
        <v>10</v>
      </c>
      <c r="D7" s="11" t="s">
        <v>112</v>
      </c>
      <c r="E7" s="36">
        <v>0.49305555555555558</v>
      </c>
      <c r="F7" s="37">
        <v>100000</v>
      </c>
      <c r="G7" s="11" t="s">
        <v>22</v>
      </c>
      <c r="H7" s="127"/>
      <c r="J7" s="12" t="s">
        <v>11</v>
      </c>
      <c r="L7" s="12" t="s">
        <v>24</v>
      </c>
      <c r="N7" s="10" t="s">
        <v>23</v>
      </c>
    </row>
    <row r="8" spans="1:14" x14ac:dyDescent="0.3">
      <c r="A8" s="15">
        <v>43896</v>
      </c>
      <c r="B8" s="11" t="s">
        <v>69</v>
      </c>
      <c r="C8" s="11" t="s">
        <v>107</v>
      </c>
      <c r="D8" s="11" t="s">
        <v>108</v>
      </c>
      <c r="E8" s="36">
        <v>0.66666666666666663</v>
      </c>
      <c r="F8" s="37">
        <v>150000</v>
      </c>
      <c r="G8" s="11" t="s">
        <v>23</v>
      </c>
      <c r="H8" s="127"/>
      <c r="J8" s="12" t="s">
        <v>12</v>
      </c>
      <c r="L8" s="10" t="s">
        <v>34</v>
      </c>
    </row>
    <row r="9" spans="1:14" x14ac:dyDescent="0.3">
      <c r="A9" s="15">
        <v>43897</v>
      </c>
      <c r="B9" s="11" t="s">
        <v>29</v>
      </c>
      <c r="C9" s="11" t="s">
        <v>11</v>
      </c>
      <c r="D9" s="11" t="s">
        <v>34</v>
      </c>
      <c r="E9" s="36">
        <v>0.66666666666666663</v>
      </c>
      <c r="F9" s="37">
        <v>65000</v>
      </c>
      <c r="G9" s="11" t="s">
        <v>114</v>
      </c>
      <c r="H9" s="127"/>
      <c r="J9" s="10" t="s">
        <v>40</v>
      </c>
    </row>
    <row r="10" spans="1:14" x14ac:dyDescent="0.3">
      <c r="A10" s="15">
        <v>43897</v>
      </c>
      <c r="B10" s="11" t="s">
        <v>115</v>
      </c>
      <c r="C10" s="11" t="s">
        <v>70</v>
      </c>
      <c r="D10" s="11" t="s">
        <v>116</v>
      </c>
      <c r="E10" s="36">
        <v>0.54861111111111105</v>
      </c>
      <c r="F10" s="37">
        <v>30000</v>
      </c>
      <c r="G10" s="11" t="s">
        <v>114</v>
      </c>
      <c r="H10" s="127"/>
    </row>
    <row r="11" spans="1:14" x14ac:dyDescent="0.3">
      <c r="A11" s="15">
        <v>43897</v>
      </c>
      <c r="B11" s="11" t="s">
        <v>37</v>
      </c>
      <c r="C11" s="11" t="s">
        <v>70</v>
      </c>
      <c r="D11" s="11" t="s">
        <v>55</v>
      </c>
      <c r="E11" s="36">
        <v>0.55902777777777779</v>
      </c>
      <c r="F11" s="37">
        <v>20000</v>
      </c>
      <c r="G11" s="11" t="s">
        <v>109</v>
      </c>
      <c r="H11" s="127"/>
    </row>
    <row r="12" spans="1:14" x14ac:dyDescent="0.3">
      <c r="A12" s="15">
        <v>43900</v>
      </c>
      <c r="B12" s="11" t="s">
        <v>117</v>
      </c>
      <c r="C12" s="11" t="s">
        <v>118</v>
      </c>
      <c r="D12" s="11" t="s">
        <v>16</v>
      </c>
      <c r="E12" s="36">
        <v>0.80555555555555547</v>
      </c>
      <c r="F12" s="37">
        <v>15000</v>
      </c>
      <c r="G12" s="11" t="s">
        <v>119</v>
      </c>
      <c r="H12" s="127"/>
    </row>
    <row r="13" spans="1:14" x14ac:dyDescent="0.3">
      <c r="A13" s="15">
        <v>43901</v>
      </c>
      <c r="B13" s="11" t="s">
        <v>120</v>
      </c>
      <c r="C13" s="11" t="s">
        <v>121</v>
      </c>
      <c r="D13" s="11" t="s">
        <v>116</v>
      </c>
      <c r="E13" s="36">
        <v>0.63194444444444442</v>
      </c>
      <c r="F13" s="37">
        <v>300000</v>
      </c>
      <c r="G13" s="11" t="s">
        <v>21</v>
      </c>
      <c r="H13" s="127"/>
    </row>
    <row r="14" spans="1:14" x14ac:dyDescent="0.3">
      <c r="A14" s="15">
        <v>43902</v>
      </c>
      <c r="B14" s="11" t="s">
        <v>122</v>
      </c>
      <c r="C14" s="11" t="s">
        <v>60</v>
      </c>
      <c r="D14" s="11" t="s">
        <v>123</v>
      </c>
      <c r="E14" s="36">
        <v>0.78472222222222221</v>
      </c>
      <c r="F14" s="37">
        <v>40000</v>
      </c>
      <c r="G14" s="11" t="s">
        <v>124</v>
      </c>
      <c r="H14" s="127"/>
    </row>
    <row r="15" spans="1:14" x14ac:dyDescent="0.3">
      <c r="A15" s="15">
        <v>43903</v>
      </c>
      <c r="B15" s="11" t="s">
        <v>125</v>
      </c>
      <c r="C15" s="11" t="s">
        <v>70</v>
      </c>
      <c r="D15" s="11" t="s">
        <v>126</v>
      </c>
      <c r="E15" s="36">
        <v>0.68055555555555547</v>
      </c>
      <c r="F15" s="37">
        <v>12000</v>
      </c>
      <c r="G15" s="11" t="s">
        <v>127</v>
      </c>
      <c r="H15" s="127"/>
    </row>
    <row r="16" spans="1:14" x14ac:dyDescent="0.3">
      <c r="A16" s="15">
        <v>43904</v>
      </c>
      <c r="B16" s="11" t="s">
        <v>43</v>
      </c>
      <c r="C16" s="11" t="s">
        <v>40</v>
      </c>
      <c r="D16" s="11" t="s">
        <v>34</v>
      </c>
      <c r="E16" s="36">
        <v>0.85416666666666663</v>
      </c>
      <c r="F16" s="37">
        <v>250000</v>
      </c>
      <c r="G16" s="11" t="s">
        <v>63</v>
      </c>
      <c r="H16" s="127"/>
    </row>
    <row r="17" spans="1:8" x14ac:dyDescent="0.3">
      <c r="A17" s="15">
        <v>43905</v>
      </c>
      <c r="B17" s="11" t="s">
        <v>128</v>
      </c>
      <c r="C17" s="11" t="s">
        <v>113</v>
      </c>
      <c r="D17" s="11" t="s">
        <v>34</v>
      </c>
      <c r="E17" s="36">
        <v>0.66666666666666663</v>
      </c>
      <c r="F17" s="37">
        <v>25000</v>
      </c>
      <c r="G17" s="11" t="s">
        <v>109</v>
      </c>
      <c r="H17" s="127"/>
    </row>
    <row r="18" spans="1:8" x14ac:dyDescent="0.3">
      <c r="A18" s="15">
        <v>43905</v>
      </c>
      <c r="B18" s="11" t="s">
        <v>32</v>
      </c>
      <c r="C18" s="11" t="s">
        <v>70</v>
      </c>
      <c r="D18" s="11" t="s">
        <v>129</v>
      </c>
      <c r="E18" s="36">
        <v>0.88888888888888884</v>
      </c>
      <c r="F18" s="37">
        <v>15000</v>
      </c>
      <c r="G18" s="11" t="s">
        <v>105</v>
      </c>
      <c r="H18" s="127"/>
    </row>
    <row r="19" spans="1:8" x14ac:dyDescent="0.3">
      <c r="A19" s="15">
        <v>43906</v>
      </c>
      <c r="B19" s="11" t="s">
        <v>130</v>
      </c>
      <c r="C19" s="11" t="s">
        <v>103</v>
      </c>
      <c r="D19" s="11" t="s">
        <v>123</v>
      </c>
      <c r="E19" s="36">
        <v>0.79166666666666663</v>
      </c>
      <c r="F19" s="37">
        <v>20000</v>
      </c>
      <c r="G19" s="11" t="s">
        <v>131</v>
      </c>
      <c r="H19" s="127"/>
    </row>
    <row r="20" spans="1:8" x14ac:dyDescent="0.3">
      <c r="A20" s="15">
        <v>43912</v>
      </c>
      <c r="B20" s="11" t="s">
        <v>132</v>
      </c>
      <c r="C20" s="11" t="s">
        <v>133</v>
      </c>
      <c r="D20" s="11" t="s">
        <v>62</v>
      </c>
      <c r="E20" s="36">
        <v>0.59722222222222221</v>
      </c>
      <c r="F20" s="37">
        <v>500000</v>
      </c>
      <c r="G20" s="11" t="s">
        <v>114</v>
      </c>
      <c r="H20" s="127"/>
    </row>
    <row r="21" spans="1:8" x14ac:dyDescent="0.3">
      <c r="A21" s="15">
        <v>43922</v>
      </c>
      <c r="B21" s="11" t="s">
        <v>27</v>
      </c>
      <c r="C21" s="11" t="s">
        <v>7</v>
      </c>
      <c r="D21" s="11" t="s">
        <v>16</v>
      </c>
      <c r="E21" s="36">
        <v>0.4375</v>
      </c>
      <c r="F21" s="37">
        <v>55000</v>
      </c>
      <c r="G21" s="11" t="s">
        <v>18</v>
      </c>
      <c r="H21" s="127"/>
    </row>
    <row r="22" spans="1:8" x14ac:dyDescent="0.3">
      <c r="A22" s="15">
        <v>43922</v>
      </c>
      <c r="B22" s="11" t="s">
        <v>28</v>
      </c>
      <c r="C22" s="11" t="s">
        <v>9</v>
      </c>
      <c r="D22" s="11" t="s">
        <v>34</v>
      </c>
      <c r="E22" s="36">
        <v>0.58333333333333337</v>
      </c>
      <c r="F22" s="37">
        <v>150000</v>
      </c>
      <c r="G22" s="11" t="s">
        <v>19</v>
      </c>
      <c r="H22" s="127"/>
    </row>
    <row r="23" spans="1:8" x14ac:dyDescent="0.3">
      <c r="A23" s="15">
        <v>43924</v>
      </c>
      <c r="B23" s="11" t="s">
        <v>35</v>
      </c>
      <c r="C23" s="11" t="s">
        <v>8</v>
      </c>
      <c r="D23" s="11" t="s">
        <v>16</v>
      </c>
      <c r="E23" s="36">
        <v>0.77083333333333337</v>
      </c>
      <c r="F23" s="37">
        <v>105000</v>
      </c>
      <c r="G23" s="11" t="s">
        <v>19</v>
      </c>
      <c r="H23" s="127"/>
    </row>
    <row r="24" spans="1:8" x14ac:dyDescent="0.3">
      <c r="A24" s="15">
        <v>43926</v>
      </c>
      <c r="B24" s="11" t="s">
        <v>31</v>
      </c>
      <c r="C24" s="11" t="s">
        <v>10</v>
      </c>
      <c r="D24" s="11" t="s">
        <v>15</v>
      </c>
      <c r="E24" s="36">
        <v>0.49305555555555558</v>
      </c>
      <c r="F24" s="37">
        <v>100000</v>
      </c>
      <c r="G24" s="11" t="s">
        <v>22</v>
      </c>
      <c r="H24" s="127"/>
    </row>
    <row r="25" spans="1:8" x14ac:dyDescent="0.3">
      <c r="A25" s="15">
        <v>43927</v>
      </c>
      <c r="B25" s="11" t="s">
        <v>33</v>
      </c>
      <c r="C25" s="11" t="s">
        <v>9</v>
      </c>
      <c r="D25" s="11" t="s">
        <v>34</v>
      </c>
      <c r="E25" s="36">
        <v>0.66666666666666663</v>
      </c>
      <c r="F25" s="37">
        <v>150000</v>
      </c>
      <c r="G25" s="11" t="s">
        <v>23</v>
      </c>
      <c r="H25" s="127"/>
    </row>
    <row r="26" spans="1:8" x14ac:dyDescent="0.3">
      <c r="A26" s="15">
        <v>43928</v>
      </c>
      <c r="B26" s="11" t="s">
        <v>29</v>
      </c>
      <c r="C26" s="11" t="s">
        <v>11</v>
      </c>
      <c r="D26" s="11" t="s">
        <v>34</v>
      </c>
      <c r="E26" s="36">
        <v>0.66666666666666663</v>
      </c>
      <c r="F26" s="37">
        <v>65000</v>
      </c>
      <c r="G26" s="11" t="s">
        <v>18</v>
      </c>
      <c r="H26" s="127"/>
    </row>
    <row r="27" spans="1:8" x14ac:dyDescent="0.3">
      <c r="A27" s="15">
        <v>43928</v>
      </c>
      <c r="B27" s="11" t="s">
        <v>36</v>
      </c>
      <c r="C27" s="11" t="s">
        <v>12</v>
      </c>
      <c r="D27" s="11" t="s">
        <v>15</v>
      </c>
      <c r="E27" s="36">
        <v>0.54861111111111105</v>
      </c>
      <c r="F27" s="37">
        <v>30000</v>
      </c>
      <c r="G27" s="11" t="s">
        <v>18</v>
      </c>
      <c r="H27" s="127"/>
    </row>
    <row r="28" spans="1:8" x14ac:dyDescent="0.3">
      <c r="A28" s="15">
        <v>43928</v>
      </c>
      <c r="B28" s="11" t="s">
        <v>37</v>
      </c>
      <c r="C28" s="11" t="s">
        <v>12</v>
      </c>
      <c r="D28" s="11" t="s">
        <v>13</v>
      </c>
      <c r="E28" s="36">
        <v>0.55902777777777779</v>
      </c>
      <c r="F28" s="37">
        <v>20000</v>
      </c>
      <c r="G28" s="11" t="s">
        <v>19</v>
      </c>
      <c r="H28" s="127"/>
    </row>
    <row r="29" spans="1:8" x14ac:dyDescent="0.3">
      <c r="A29" s="15">
        <v>43931</v>
      </c>
      <c r="B29" s="11" t="s">
        <v>38</v>
      </c>
      <c r="C29" s="11" t="s">
        <v>7</v>
      </c>
      <c r="D29" s="11" t="s">
        <v>16</v>
      </c>
      <c r="E29" s="36">
        <v>0.80555555555555547</v>
      </c>
      <c r="F29" s="37">
        <v>15000</v>
      </c>
      <c r="G29" s="11" t="s">
        <v>20</v>
      </c>
      <c r="H29" s="127"/>
    </row>
    <row r="30" spans="1:8" x14ac:dyDescent="0.3">
      <c r="A30" s="15">
        <v>43932</v>
      </c>
      <c r="B30" s="11" t="s">
        <v>39</v>
      </c>
      <c r="C30" s="11" t="s">
        <v>40</v>
      </c>
      <c r="D30" s="11" t="s">
        <v>15</v>
      </c>
      <c r="E30" s="36">
        <v>0.63194444444444442</v>
      </c>
      <c r="F30" s="37">
        <v>300000</v>
      </c>
      <c r="G30" s="11" t="s">
        <v>21</v>
      </c>
      <c r="H30" s="127"/>
    </row>
    <row r="31" spans="1:8" x14ac:dyDescent="0.3">
      <c r="A31" s="15">
        <v>43933</v>
      </c>
      <c r="B31" s="11" t="s">
        <v>42</v>
      </c>
      <c r="C31" s="11" t="s">
        <v>8</v>
      </c>
      <c r="D31" s="11" t="s">
        <v>16</v>
      </c>
      <c r="E31" s="36">
        <v>0.78472222222222221</v>
      </c>
      <c r="F31" s="37">
        <v>40000</v>
      </c>
      <c r="G31" s="11" t="s">
        <v>22</v>
      </c>
      <c r="H31" s="127"/>
    </row>
    <row r="32" spans="1:8" x14ac:dyDescent="0.3">
      <c r="A32" s="15">
        <v>43934</v>
      </c>
      <c r="B32" s="11" t="s">
        <v>41</v>
      </c>
      <c r="C32" s="11" t="s">
        <v>12</v>
      </c>
      <c r="D32" s="11" t="s">
        <v>17</v>
      </c>
      <c r="E32" s="36">
        <v>0.68055555555555547</v>
      </c>
      <c r="F32" s="37">
        <v>12000</v>
      </c>
      <c r="G32" s="11" t="s">
        <v>22</v>
      </c>
      <c r="H32" s="127"/>
    </row>
    <row r="33" spans="1:8" x14ac:dyDescent="0.3">
      <c r="A33" s="15">
        <v>43935</v>
      </c>
      <c r="B33" s="11" t="s">
        <v>43</v>
      </c>
      <c r="C33" s="11" t="s">
        <v>40</v>
      </c>
      <c r="D33" s="11" t="s">
        <v>34</v>
      </c>
      <c r="E33" s="36">
        <v>0.85416666666666663</v>
      </c>
      <c r="F33" s="37">
        <v>250000</v>
      </c>
      <c r="G33" s="11" t="s">
        <v>20</v>
      </c>
      <c r="H33" s="127"/>
    </row>
    <row r="34" spans="1:8" x14ac:dyDescent="0.3">
      <c r="A34" s="15">
        <v>43936</v>
      </c>
      <c r="B34" s="11" t="s">
        <v>30</v>
      </c>
      <c r="C34" s="11" t="s">
        <v>11</v>
      </c>
      <c r="D34" s="11" t="s">
        <v>34</v>
      </c>
      <c r="E34" s="36">
        <v>0.66666666666666663</v>
      </c>
      <c r="F34" s="37">
        <v>25000</v>
      </c>
      <c r="G34" s="11" t="s">
        <v>19</v>
      </c>
      <c r="H34" s="127"/>
    </row>
    <row r="35" spans="1:8" x14ac:dyDescent="0.3">
      <c r="A35" s="15">
        <v>43936</v>
      </c>
      <c r="B35" s="11" t="s">
        <v>32</v>
      </c>
      <c r="C35" s="11" t="s">
        <v>12</v>
      </c>
      <c r="D35" s="11" t="s">
        <v>13</v>
      </c>
      <c r="E35" s="36">
        <v>0.88888888888888884</v>
      </c>
      <c r="F35" s="37">
        <v>15000</v>
      </c>
      <c r="G35" s="11" t="s">
        <v>18</v>
      </c>
      <c r="H35" s="127"/>
    </row>
    <row r="36" spans="1:8" x14ac:dyDescent="0.3">
      <c r="A36" s="15">
        <v>43937</v>
      </c>
      <c r="B36" s="11" t="s">
        <v>44</v>
      </c>
      <c r="C36" s="11" t="s">
        <v>7</v>
      </c>
      <c r="D36" s="11" t="s">
        <v>16</v>
      </c>
      <c r="E36" s="36">
        <v>0.79166666666666663</v>
      </c>
      <c r="F36" s="37">
        <v>20000</v>
      </c>
      <c r="G36" s="11" t="s">
        <v>23</v>
      </c>
      <c r="H36" s="127"/>
    </row>
    <row r="37" spans="1:8" x14ac:dyDescent="0.3">
      <c r="A37" s="128">
        <v>43943</v>
      </c>
      <c r="B37" s="129" t="s">
        <v>45</v>
      </c>
      <c r="C37" s="129" t="s">
        <v>40</v>
      </c>
      <c r="D37" s="129" t="s">
        <v>15</v>
      </c>
      <c r="E37" s="130">
        <v>0.59722222222222221</v>
      </c>
      <c r="F37" s="131">
        <v>500000</v>
      </c>
      <c r="G37" s="129" t="s">
        <v>18</v>
      </c>
      <c r="H37" s="44"/>
    </row>
    <row r="38" spans="1:8" x14ac:dyDescent="0.3">
      <c r="A38" s="136">
        <v>43904</v>
      </c>
      <c r="B38" s="14" t="s">
        <v>43</v>
      </c>
      <c r="C38" s="14" t="s">
        <v>40</v>
      </c>
      <c r="D38" s="14" t="s">
        <v>34</v>
      </c>
      <c r="E38" s="16">
        <v>0.85416666666666663</v>
      </c>
      <c r="F38" s="135">
        <v>250000</v>
      </c>
      <c r="G38" s="14" t="s">
        <v>20</v>
      </c>
      <c r="H38" s="18"/>
    </row>
    <row r="39" spans="1:8" x14ac:dyDescent="0.3">
      <c r="A39" s="136">
        <v>43905</v>
      </c>
      <c r="B39" s="14" t="s">
        <v>30</v>
      </c>
      <c r="C39" s="14" t="s">
        <v>11</v>
      </c>
      <c r="D39" s="14" t="s">
        <v>34</v>
      </c>
      <c r="E39" s="16">
        <v>0.66666666666666663</v>
      </c>
      <c r="F39" s="135">
        <v>25000</v>
      </c>
      <c r="G39" s="14" t="s">
        <v>19</v>
      </c>
      <c r="H39" s="18"/>
    </row>
    <row r="40" spans="1:8" x14ac:dyDescent="0.3">
      <c r="A40" s="136">
        <v>43905</v>
      </c>
      <c r="B40" s="14" t="s">
        <v>32</v>
      </c>
      <c r="C40" s="14" t="s">
        <v>12</v>
      </c>
      <c r="D40" s="14" t="s">
        <v>13</v>
      </c>
      <c r="E40" s="16">
        <v>0.88888888888888884</v>
      </c>
      <c r="F40" s="135">
        <v>15000</v>
      </c>
      <c r="G40" s="14" t="s">
        <v>18</v>
      </c>
      <c r="H40" s="18"/>
    </row>
    <row r="41" spans="1:8" x14ac:dyDescent="0.3">
      <c r="A41" s="136">
        <v>43906</v>
      </c>
      <c r="B41" s="14" t="s">
        <v>44</v>
      </c>
      <c r="C41" s="14" t="s">
        <v>7</v>
      </c>
      <c r="D41" s="14" t="s">
        <v>16</v>
      </c>
      <c r="E41" s="16">
        <v>0.79166666666666663</v>
      </c>
      <c r="F41" s="135">
        <v>20000</v>
      </c>
      <c r="G41" s="14" t="s">
        <v>23</v>
      </c>
      <c r="H41" s="18"/>
    </row>
    <row r="42" spans="1:8" x14ac:dyDescent="0.3">
      <c r="A42" s="19">
        <v>43912</v>
      </c>
      <c r="B42" s="20" t="s">
        <v>45</v>
      </c>
      <c r="C42" s="20" t="s">
        <v>40</v>
      </c>
      <c r="D42" s="20" t="s">
        <v>15</v>
      </c>
      <c r="E42" s="21">
        <v>0.59722222222222221</v>
      </c>
      <c r="F42" s="137">
        <v>500000</v>
      </c>
      <c r="G42" s="20" t="s">
        <v>18</v>
      </c>
      <c r="H42" s="23"/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7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/>
  </sheetPr>
  <dimension ref="A1:AE51"/>
  <sheetViews>
    <sheetView tabSelected="1" topLeftCell="D7" workbookViewId="0">
      <selection activeCell="N15" sqref="N15"/>
    </sheetView>
  </sheetViews>
  <sheetFormatPr defaultRowHeight="16.5" x14ac:dyDescent="0.3"/>
  <cols>
    <col min="1" max="1" width="15.5" customWidth="1"/>
    <col min="2" max="2" width="23.125" customWidth="1"/>
    <col min="3" max="3" width="14.875" customWidth="1"/>
    <col min="4" max="4" width="11.875" customWidth="1"/>
    <col min="5" max="5" width="10.625" customWidth="1"/>
    <col min="6" max="7" width="12.5" customWidth="1"/>
    <col min="9" max="9" width="5" customWidth="1"/>
    <col min="10" max="10" width="9.75" customWidth="1"/>
    <col min="11" max="11" width="9" customWidth="1"/>
    <col min="12" max="12" width="9.75" customWidth="1"/>
    <col min="13" max="13" width="9" customWidth="1"/>
    <col min="14" max="14" width="10.375" customWidth="1"/>
    <col min="24" max="24" width="14.125" bestFit="1" customWidth="1"/>
  </cols>
  <sheetData>
    <row r="1" spans="1:31" ht="35.65" customHeight="1" x14ac:dyDescent="0.3">
      <c r="A1" s="171" t="s">
        <v>49</v>
      </c>
      <c r="B1" s="171"/>
      <c r="C1" s="171"/>
      <c r="D1" s="171"/>
      <c r="E1" s="171"/>
      <c r="F1" s="171"/>
      <c r="G1" s="171"/>
      <c r="H1" s="171"/>
      <c r="J1" s="13" t="s">
        <v>0</v>
      </c>
      <c r="L1" s="13" t="s">
        <v>1</v>
      </c>
      <c r="N1" s="13" t="s">
        <v>4</v>
      </c>
    </row>
    <row r="2" spans="1:31" ht="17.25" thickBot="1" x14ac:dyDescent="0.35">
      <c r="J2" s="12" t="s">
        <v>6</v>
      </c>
      <c r="L2" s="12" t="s">
        <v>13</v>
      </c>
      <c r="N2" s="12" t="s">
        <v>18</v>
      </c>
    </row>
    <row r="3" spans="1:31" x14ac:dyDescent="0.3">
      <c r="A3" s="6" t="s">
        <v>48</v>
      </c>
      <c r="B3" s="7" t="s">
        <v>25</v>
      </c>
      <c r="C3" s="7" t="s">
        <v>0</v>
      </c>
      <c r="D3" s="7" t="s">
        <v>1</v>
      </c>
      <c r="E3" s="7" t="s">
        <v>2</v>
      </c>
      <c r="F3" s="7" t="s">
        <v>3</v>
      </c>
      <c r="G3" s="7" t="s">
        <v>4</v>
      </c>
      <c r="H3" s="8" t="s">
        <v>26</v>
      </c>
      <c r="J3" s="12" t="s">
        <v>7</v>
      </c>
      <c r="L3" s="12" t="s">
        <v>14</v>
      </c>
      <c r="N3" s="12" t="s">
        <v>19</v>
      </c>
      <c r="P3" s="24" t="s">
        <v>0</v>
      </c>
      <c r="Q3" s="25" t="s">
        <v>1</v>
      </c>
      <c r="R3" s="26" t="s">
        <v>3</v>
      </c>
      <c r="S3" s="27" t="s">
        <v>4</v>
      </c>
    </row>
    <row r="4" spans="1:31" x14ac:dyDescent="0.3">
      <c r="A4" s="9">
        <v>43891</v>
      </c>
      <c r="B4" s="2" t="s">
        <v>27</v>
      </c>
      <c r="C4" s="2" t="s">
        <v>7</v>
      </c>
      <c r="D4" s="2" t="s">
        <v>16</v>
      </c>
      <c r="E4" s="3">
        <v>0.4375</v>
      </c>
      <c r="F4" s="33">
        <v>55000</v>
      </c>
      <c r="G4" s="2" t="s">
        <v>18</v>
      </c>
      <c r="H4" s="5"/>
      <c r="J4" s="12" t="s">
        <v>8</v>
      </c>
      <c r="L4" s="12" t="s">
        <v>15</v>
      </c>
      <c r="N4" s="12" t="s">
        <v>20</v>
      </c>
      <c r="P4" s="28"/>
      <c r="Q4" s="1"/>
      <c r="R4" s="1"/>
      <c r="S4" s="29"/>
    </row>
    <row r="5" spans="1:31" x14ac:dyDescent="0.3">
      <c r="A5" s="9">
        <v>43891</v>
      </c>
      <c r="B5" s="2" t="s">
        <v>28</v>
      </c>
      <c r="C5" s="2" t="s">
        <v>9</v>
      </c>
      <c r="D5" s="2" t="s">
        <v>34</v>
      </c>
      <c r="E5" s="3">
        <v>0.58333333333333337</v>
      </c>
      <c r="F5" s="33">
        <v>150000</v>
      </c>
      <c r="G5" s="2" t="s">
        <v>19</v>
      </c>
      <c r="H5" s="5"/>
      <c r="J5" s="12" t="s">
        <v>10</v>
      </c>
      <c r="L5" s="12" t="s">
        <v>16</v>
      </c>
      <c r="N5" s="12" t="s">
        <v>21</v>
      </c>
      <c r="P5" s="28"/>
      <c r="Q5" s="1"/>
      <c r="R5" s="1"/>
      <c r="S5" s="29"/>
    </row>
    <row r="6" spans="1:31" ht="17.25" thickBot="1" x14ac:dyDescent="0.35">
      <c r="A6" s="9">
        <v>43893</v>
      </c>
      <c r="B6" s="2" t="s">
        <v>35</v>
      </c>
      <c r="C6" s="2" t="s">
        <v>8</v>
      </c>
      <c r="D6" s="2" t="s">
        <v>16</v>
      </c>
      <c r="E6" s="3">
        <v>0.77083333333333337</v>
      </c>
      <c r="F6" s="33">
        <v>105000</v>
      </c>
      <c r="G6" s="2" t="s">
        <v>19</v>
      </c>
      <c r="H6" s="5"/>
      <c r="J6" s="12" t="s">
        <v>9</v>
      </c>
      <c r="L6" s="12" t="s">
        <v>17</v>
      </c>
      <c r="N6" s="12" t="s">
        <v>22</v>
      </c>
      <c r="P6" s="30"/>
      <c r="Q6" s="31"/>
      <c r="R6" s="31"/>
      <c r="S6" s="32"/>
      <c r="X6" s="138" t="s">
        <v>48</v>
      </c>
      <c r="Y6" s="139" t="s">
        <v>0</v>
      </c>
      <c r="Z6" s="139" t="s">
        <v>1</v>
      </c>
      <c r="AA6" s="139" t="s">
        <v>3</v>
      </c>
      <c r="AB6" s="139" t="s">
        <v>4</v>
      </c>
    </row>
    <row r="7" spans="1:31" x14ac:dyDescent="0.3">
      <c r="A7" s="9">
        <v>43895</v>
      </c>
      <c r="B7" s="2" t="s">
        <v>31</v>
      </c>
      <c r="C7" s="2" t="s">
        <v>10</v>
      </c>
      <c r="D7" s="2" t="s">
        <v>15</v>
      </c>
      <c r="E7" s="3">
        <v>0.49305555555555558</v>
      </c>
      <c r="F7" s="33">
        <v>100000</v>
      </c>
      <c r="G7" s="2" t="s">
        <v>22</v>
      </c>
      <c r="H7" s="5"/>
      <c r="J7" s="12" t="s">
        <v>11</v>
      </c>
      <c r="L7" s="12" t="s">
        <v>24</v>
      </c>
      <c r="N7" s="10" t="s">
        <v>23</v>
      </c>
      <c r="Y7" t="s">
        <v>315</v>
      </c>
    </row>
    <row r="8" spans="1:31" x14ac:dyDescent="0.3">
      <c r="A8" s="9">
        <v>43896</v>
      </c>
      <c r="B8" s="2" t="s">
        <v>33</v>
      </c>
      <c r="C8" s="2" t="s">
        <v>9</v>
      </c>
      <c r="D8" s="2" t="s">
        <v>34</v>
      </c>
      <c r="E8" s="3">
        <v>0.66666666666666663</v>
      </c>
      <c r="F8" s="33">
        <v>150000</v>
      </c>
      <c r="G8" s="2" t="s">
        <v>23</v>
      </c>
      <c r="H8" s="5"/>
      <c r="J8" s="12" t="s">
        <v>12</v>
      </c>
      <c r="L8" s="10" t="s">
        <v>34</v>
      </c>
    </row>
    <row r="9" spans="1:31" x14ac:dyDescent="0.3">
      <c r="A9" s="9">
        <v>43897</v>
      </c>
      <c r="B9" s="2" t="s">
        <v>29</v>
      </c>
      <c r="C9" s="2" t="s">
        <v>11</v>
      </c>
      <c r="D9" s="2" t="s">
        <v>34</v>
      </c>
      <c r="E9" s="3">
        <v>0.66666666666666663</v>
      </c>
      <c r="F9" s="33">
        <v>65000</v>
      </c>
      <c r="G9" s="2" t="s">
        <v>18</v>
      </c>
      <c r="H9" s="5"/>
      <c r="J9" s="10" t="s">
        <v>40</v>
      </c>
    </row>
    <row r="10" spans="1:31" x14ac:dyDescent="0.3">
      <c r="A10" s="9">
        <v>43898</v>
      </c>
      <c r="B10" s="2" t="s">
        <v>36</v>
      </c>
      <c r="C10" s="2" t="s">
        <v>12</v>
      </c>
      <c r="D10" s="2" t="s">
        <v>15</v>
      </c>
      <c r="E10" s="3">
        <v>0.54861111111111105</v>
      </c>
      <c r="F10" s="33">
        <v>30000</v>
      </c>
      <c r="G10" s="2" t="s">
        <v>18</v>
      </c>
      <c r="H10" s="5"/>
    </row>
    <row r="11" spans="1:31" x14ac:dyDescent="0.3">
      <c r="A11" s="9">
        <v>43899</v>
      </c>
      <c r="B11" s="2" t="s">
        <v>37</v>
      </c>
      <c r="C11" s="2" t="s">
        <v>12</v>
      </c>
      <c r="D11" s="2" t="s">
        <v>13</v>
      </c>
      <c r="E11" s="3">
        <v>0.55902777777777779</v>
      </c>
      <c r="F11" s="33">
        <v>20000</v>
      </c>
      <c r="G11" s="2" t="s">
        <v>19</v>
      </c>
      <c r="H11" s="5"/>
    </row>
    <row r="12" spans="1:31" x14ac:dyDescent="0.3">
      <c r="A12" s="9">
        <v>43900</v>
      </c>
      <c r="B12" s="2" t="s">
        <v>38</v>
      </c>
      <c r="C12" s="2" t="s">
        <v>7</v>
      </c>
      <c r="D12" s="2" t="s">
        <v>16</v>
      </c>
      <c r="E12" s="3">
        <v>0.80555555555555547</v>
      </c>
      <c r="F12" s="33">
        <v>15000</v>
      </c>
      <c r="G12" s="2" t="s">
        <v>20</v>
      </c>
      <c r="H12" s="5"/>
    </row>
    <row r="13" spans="1:31" x14ac:dyDescent="0.3">
      <c r="A13" s="9">
        <v>43901</v>
      </c>
      <c r="B13" s="2" t="s">
        <v>39</v>
      </c>
      <c r="C13" s="2" t="s">
        <v>40</v>
      </c>
      <c r="D13" s="2" t="s">
        <v>15</v>
      </c>
      <c r="E13" s="3">
        <v>0.63194444444444442</v>
      </c>
      <c r="F13" s="33">
        <v>300000</v>
      </c>
      <c r="G13" s="2" t="s">
        <v>21</v>
      </c>
      <c r="H13" s="5"/>
      <c r="X13" s="6" t="s">
        <v>48</v>
      </c>
      <c r="Y13" s="7" t="s">
        <v>25</v>
      </c>
      <c r="Z13" s="7" t="s">
        <v>0</v>
      </c>
      <c r="AA13" s="7" t="s">
        <v>1</v>
      </c>
      <c r="AB13" s="7" t="s">
        <v>2</v>
      </c>
      <c r="AC13" s="7" t="s">
        <v>3</v>
      </c>
      <c r="AD13" s="7" t="s">
        <v>4</v>
      </c>
      <c r="AE13" s="8" t="s">
        <v>26</v>
      </c>
    </row>
    <row r="14" spans="1:31" x14ac:dyDescent="0.3">
      <c r="A14" s="9">
        <v>43902</v>
      </c>
      <c r="B14" s="2" t="s">
        <v>42</v>
      </c>
      <c r="C14" s="2" t="s">
        <v>8</v>
      </c>
      <c r="D14" s="2" t="s">
        <v>16</v>
      </c>
      <c r="E14" s="3">
        <v>0.78472222222222221</v>
      </c>
      <c r="F14" s="33">
        <v>40000</v>
      </c>
      <c r="G14" s="2" t="s">
        <v>22</v>
      </c>
      <c r="H14" s="5"/>
      <c r="X14" s="9">
        <v>43891</v>
      </c>
      <c r="Y14" s="2" t="s">
        <v>27</v>
      </c>
      <c r="Z14" s="2" t="s">
        <v>7</v>
      </c>
      <c r="AA14" s="2" t="s">
        <v>16</v>
      </c>
      <c r="AB14" s="3">
        <v>0.4375</v>
      </c>
      <c r="AC14" s="33">
        <v>55000</v>
      </c>
      <c r="AD14" s="2" t="s">
        <v>18</v>
      </c>
      <c r="AE14" s="5"/>
    </row>
    <row r="15" spans="1:31" x14ac:dyDescent="0.3">
      <c r="A15" s="9">
        <v>43903</v>
      </c>
      <c r="B15" s="2" t="s">
        <v>41</v>
      </c>
      <c r="C15" s="2" t="s">
        <v>12</v>
      </c>
      <c r="D15" s="2" t="s">
        <v>17</v>
      </c>
      <c r="E15" s="3">
        <v>0.68055555555555547</v>
      </c>
      <c r="F15" s="33">
        <v>12000</v>
      </c>
      <c r="G15" s="2" t="s">
        <v>22</v>
      </c>
      <c r="H15" s="5"/>
      <c r="X15" s="9">
        <v>43891</v>
      </c>
      <c r="Y15" s="2" t="s">
        <v>28</v>
      </c>
      <c r="Z15" s="2" t="s">
        <v>9</v>
      </c>
      <c r="AA15" s="2" t="s">
        <v>34</v>
      </c>
      <c r="AB15" s="3">
        <v>0.58333333333333337</v>
      </c>
      <c r="AC15" s="33">
        <v>150000</v>
      </c>
      <c r="AD15" s="2" t="s">
        <v>19</v>
      </c>
      <c r="AE15" s="5"/>
    </row>
    <row r="16" spans="1:31" x14ac:dyDescent="0.3">
      <c r="A16" s="9">
        <v>43904</v>
      </c>
      <c r="B16" s="2" t="s">
        <v>43</v>
      </c>
      <c r="C16" s="2" t="s">
        <v>40</v>
      </c>
      <c r="D16" s="2" t="s">
        <v>34</v>
      </c>
      <c r="E16" s="3">
        <v>0.85416666666666663</v>
      </c>
      <c r="F16" s="33">
        <v>250000</v>
      </c>
      <c r="G16" s="2" t="s">
        <v>20</v>
      </c>
      <c r="H16" s="5"/>
      <c r="X16" s="9">
        <v>43893</v>
      </c>
      <c r="Y16" s="2" t="s">
        <v>35</v>
      </c>
      <c r="Z16" s="2" t="s">
        <v>8</v>
      </c>
      <c r="AA16" s="2" t="s">
        <v>16</v>
      </c>
      <c r="AB16" s="3">
        <v>0.77083333333333337</v>
      </c>
      <c r="AC16" s="33">
        <v>105000</v>
      </c>
      <c r="AD16" s="2" t="s">
        <v>19</v>
      </c>
      <c r="AE16" s="5"/>
    </row>
    <row r="17" spans="1:31" x14ac:dyDescent="0.3">
      <c r="A17" s="9">
        <v>43905</v>
      </c>
      <c r="B17" s="2" t="s">
        <v>30</v>
      </c>
      <c r="C17" s="2" t="s">
        <v>11</v>
      </c>
      <c r="D17" s="2" t="s">
        <v>34</v>
      </c>
      <c r="E17" s="3">
        <v>0.66666666666666663</v>
      </c>
      <c r="F17" s="33">
        <v>25000</v>
      </c>
      <c r="G17" s="2" t="s">
        <v>19</v>
      </c>
      <c r="H17" s="5"/>
      <c r="X17" s="9">
        <v>43895</v>
      </c>
      <c r="Y17" s="2" t="s">
        <v>31</v>
      </c>
      <c r="Z17" s="2" t="s">
        <v>10</v>
      </c>
      <c r="AA17" s="2" t="s">
        <v>15</v>
      </c>
      <c r="AB17" s="3">
        <v>0.49305555555555558</v>
      </c>
      <c r="AC17" s="33">
        <v>100000</v>
      </c>
      <c r="AD17" s="2" t="s">
        <v>22</v>
      </c>
      <c r="AE17" s="5"/>
    </row>
    <row r="18" spans="1:31" x14ac:dyDescent="0.3">
      <c r="A18" s="9">
        <v>43905</v>
      </c>
      <c r="B18" s="2" t="s">
        <v>32</v>
      </c>
      <c r="C18" s="2" t="s">
        <v>12</v>
      </c>
      <c r="D18" s="2" t="s">
        <v>13</v>
      </c>
      <c r="E18" s="3">
        <v>0.88888888888888884</v>
      </c>
      <c r="F18" s="33">
        <v>15000</v>
      </c>
      <c r="G18" s="2" t="s">
        <v>18</v>
      </c>
      <c r="H18" s="5"/>
      <c r="X18" s="9">
        <v>43896</v>
      </c>
      <c r="Y18" s="2" t="s">
        <v>33</v>
      </c>
      <c r="Z18" s="2" t="s">
        <v>9</v>
      </c>
      <c r="AA18" s="2" t="s">
        <v>34</v>
      </c>
      <c r="AB18" s="3">
        <v>0.66666666666666663</v>
      </c>
      <c r="AC18" s="33">
        <v>150000</v>
      </c>
      <c r="AD18" s="2" t="s">
        <v>23</v>
      </c>
      <c r="AE18" s="5"/>
    </row>
    <row r="19" spans="1:31" x14ac:dyDescent="0.3">
      <c r="A19" s="9">
        <v>43906</v>
      </c>
      <c r="B19" s="2" t="s">
        <v>44</v>
      </c>
      <c r="C19" s="2" t="s">
        <v>7</v>
      </c>
      <c r="D19" s="2" t="s">
        <v>16</v>
      </c>
      <c r="E19" s="3">
        <v>0.79166666666666663</v>
      </c>
      <c r="F19" s="33">
        <v>20000</v>
      </c>
      <c r="G19" s="2" t="s">
        <v>23</v>
      </c>
      <c r="H19" s="5"/>
      <c r="X19" s="9">
        <v>43897</v>
      </c>
      <c r="Y19" s="2" t="s">
        <v>29</v>
      </c>
      <c r="Z19" s="2" t="s">
        <v>11</v>
      </c>
      <c r="AA19" s="2" t="s">
        <v>34</v>
      </c>
      <c r="AB19" s="3">
        <v>0.66666666666666663</v>
      </c>
      <c r="AC19" s="33">
        <v>65000</v>
      </c>
      <c r="AD19" s="2" t="s">
        <v>18</v>
      </c>
      <c r="AE19" s="5"/>
    </row>
    <row r="20" spans="1:31" x14ac:dyDescent="0.3">
      <c r="A20" s="9">
        <v>43912</v>
      </c>
      <c r="B20" s="2" t="s">
        <v>45</v>
      </c>
      <c r="C20" s="2" t="s">
        <v>40</v>
      </c>
      <c r="D20" s="2" t="s">
        <v>15</v>
      </c>
      <c r="E20" s="3">
        <v>0.59722222222222221</v>
      </c>
      <c r="F20" s="33">
        <v>500000</v>
      </c>
      <c r="G20" s="2" t="s">
        <v>18</v>
      </c>
      <c r="H20" s="5"/>
      <c r="X20" s="9">
        <v>43898</v>
      </c>
      <c r="Y20" s="2" t="s">
        <v>36</v>
      </c>
      <c r="Z20" s="2" t="s">
        <v>12</v>
      </c>
      <c r="AA20" s="2" t="s">
        <v>15</v>
      </c>
      <c r="AB20" s="3">
        <v>0.54861111111111105</v>
      </c>
      <c r="AC20" s="33">
        <v>30000</v>
      </c>
      <c r="AD20" s="2" t="s">
        <v>18</v>
      </c>
      <c r="AE20" s="5"/>
    </row>
    <row r="21" spans="1:31" x14ac:dyDescent="0.3">
      <c r="A21" s="15">
        <v>43940</v>
      </c>
      <c r="B21" s="11" t="s">
        <v>46</v>
      </c>
      <c r="C21" s="11" t="s">
        <v>10</v>
      </c>
      <c r="D21" s="11" t="s">
        <v>17</v>
      </c>
      <c r="E21" s="16">
        <v>0.51388888888888895</v>
      </c>
      <c r="F21" s="34">
        <v>50000</v>
      </c>
      <c r="G21" s="11" t="s">
        <v>22</v>
      </c>
      <c r="H21" s="18"/>
      <c r="X21" s="9">
        <v>43899</v>
      </c>
      <c r="Y21" s="2" t="s">
        <v>37</v>
      </c>
      <c r="Z21" s="2" t="s">
        <v>12</v>
      </c>
      <c r="AA21" s="2" t="s">
        <v>13</v>
      </c>
      <c r="AB21" s="3">
        <v>0.55902777777777779</v>
      </c>
      <c r="AC21" s="33">
        <v>20000</v>
      </c>
      <c r="AD21" s="2" t="s">
        <v>19</v>
      </c>
      <c r="AE21" s="5"/>
    </row>
    <row r="22" spans="1:31" x14ac:dyDescent="0.3">
      <c r="A22" s="15">
        <v>43940</v>
      </c>
      <c r="B22" s="11" t="s">
        <v>47</v>
      </c>
      <c r="C22" s="11" t="s">
        <v>12</v>
      </c>
      <c r="D22" s="11" t="s">
        <v>17</v>
      </c>
      <c r="E22" s="16">
        <v>0.72916666666666663</v>
      </c>
      <c r="F22" s="34">
        <v>15000</v>
      </c>
      <c r="G22" s="11" t="s">
        <v>21</v>
      </c>
      <c r="H22" s="18"/>
      <c r="X22" s="9">
        <v>43900</v>
      </c>
      <c r="Y22" s="2" t="s">
        <v>38</v>
      </c>
      <c r="Z22" s="2" t="s">
        <v>7</v>
      </c>
      <c r="AA22" s="2" t="s">
        <v>16</v>
      </c>
      <c r="AB22" s="3">
        <v>0.80555555555555547</v>
      </c>
      <c r="AC22" s="33">
        <v>15000</v>
      </c>
      <c r="AD22" s="2" t="s">
        <v>20</v>
      </c>
      <c r="AE22" s="5"/>
    </row>
    <row r="23" spans="1:31" x14ac:dyDescent="0.3">
      <c r="A23" s="15">
        <v>43922</v>
      </c>
      <c r="B23" s="14" t="s">
        <v>27</v>
      </c>
      <c r="C23" s="14" t="s">
        <v>9</v>
      </c>
      <c r="D23" s="14" t="s">
        <v>16</v>
      </c>
      <c r="E23" s="16">
        <v>0.4375</v>
      </c>
      <c r="F23" s="34">
        <v>55000</v>
      </c>
      <c r="G23" s="14" t="s">
        <v>18</v>
      </c>
      <c r="H23" s="18"/>
      <c r="X23" s="9">
        <v>43901</v>
      </c>
      <c r="Y23" s="2" t="s">
        <v>39</v>
      </c>
      <c r="Z23" s="2" t="s">
        <v>40</v>
      </c>
      <c r="AA23" s="2" t="s">
        <v>15</v>
      </c>
      <c r="AB23" s="3">
        <v>0.63194444444444442</v>
      </c>
      <c r="AC23" s="33">
        <v>300000</v>
      </c>
      <c r="AD23" s="2" t="s">
        <v>21</v>
      </c>
      <c r="AE23" s="5"/>
    </row>
    <row r="24" spans="1:31" x14ac:dyDescent="0.3">
      <c r="A24" s="15">
        <v>43922</v>
      </c>
      <c r="B24" s="14" t="s">
        <v>28</v>
      </c>
      <c r="C24" s="14" t="s">
        <v>8</v>
      </c>
      <c r="D24" s="14" t="s">
        <v>34</v>
      </c>
      <c r="E24" s="16">
        <v>0.58333333333333337</v>
      </c>
      <c r="F24" s="34">
        <v>150000</v>
      </c>
      <c r="G24" s="14" t="s">
        <v>19</v>
      </c>
      <c r="H24" s="18"/>
      <c r="X24" s="9">
        <v>43902</v>
      </c>
      <c r="Y24" s="2" t="s">
        <v>42</v>
      </c>
      <c r="Z24" s="2" t="s">
        <v>8</v>
      </c>
      <c r="AA24" s="2" t="s">
        <v>16</v>
      </c>
      <c r="AB24" s="3">
        <v>0.78472222222222221</v>
      </c>
      <c r="AC24" s="33">
        <v>40000</v>
      </c>
      <c r="AD24" s="2" t="s">
        <v>22</v>
      </c>
      <c r="AE24" s="5"/>
    </row>
    <row r="25" spans="1:31" x14ac:dyDescent="0.3">
      <c r="A25" s="15">
        <v>43925</v>
      </c>
      <c r="B25" s="14" t="s">
        <v>35</v>
      </c>
      <c r="C25" s="14" t="s">
        <v>8</v>
      </c>
      <c r="D25" s="14" t="s">
        <v>16</v>
      </c>
      <c r="E25" s="16">
        <v>0.77083333333333337</v>
      </c>
      <c r="F25" s="34">
        <v>83000</v>
      </c>
      <c r="G25" s="14" t="s">
        <v>19</v>
      </c>
      <c r="H25" s="18"/>
      <c r="X25" s="9">
        <v>43903</v>
      </c>
      <c r="Y25" s="2" t="s">
        <v>41</v>
      </c>
      <c r="Z25" s="2" t="s">
        <v>12</v>
      </c>
      <c r="AA25" s="2" t="s">
        <v>17</v>
      </c>
      <c r="AB25" s="3">
        <v>0.68055555555555547</v>
      </c>
      <c r="AC25" s="33">
        <v>12000</v>
      </c>
      <c r="AD25" s="2" t="s">
        <v>22</v>
      </c>
      <c r="AE25" s="5"/>
    </row>
    <row r="26" spans="1:31" x14ac:dyDescent="0.3">
      <c r="A26" s="15">
        <v>43926</v>
      </c>
      <c r="B26" s="14" t="s">
        <v>31</v>
      </c>
      <c r="C26" s="14" t="s">
        <v>10</v>
      </c>
      <c r="D26" s="14" t="s">
        <v>15</v>
      </c>
      <c r="E26" s="16">
        <v>0.49305555555555558</v>
      </c>
      <c r="F26" s="34">
        <v>100000</v>
      </c>
      <c r="G26" s="14" t="s">
        <v>22</v>
      </c>
      <c r="H26" s="18"/>
      <c r="X26" s="9">
        <v>43904</v>
      </c>
      <c r="Y26" s="2" t="s">
        <v>43</v>
      </c>
      <c r="Z26" s="2" t="s">
        <v>40</v>
      </c>
      <c r="AA26" s="2" t="s">
        <v>34</v>
      </c>
      <c r="AB26" s="3">
        <v>0.85416666666666663</v>
      </c>
      <c r="AC26" s="33">
        <v>250000</v>
      </c>
      <c r="AD26" s="2" t="s">
        <v>20</v>
      </c>
      <c r="AE26" s="5"/>
    </row>
    <row r="27" spans="1:31" x14ac:dyDescent="0.3">
      <c r="A27" s="15">
        <v>43927</v>
      </c>
      <c r="B27" s="14" t="s">
        <v>33</v>
      </c>
      <c r="C27" s="14" t="s">
        <v>9</v>
      </c>
      <c r="D27" s="14" t="s">
        <v>34</v>
      </c>
      <c r="E27" s="16">
        <v>0.66666666666666663</v>
      </c>
      <c r="F27" s="34">
        <v>150000</v>
      </c>
      <c r="G27" s="14" t="s">
        <v>23</v>
      </c>
      <c r="H27" s="18"/>
      <c r="X27" s="9">
        <v>43905</v>
      </c>
      <c r="Y27" s="2" t="s">
        <v>30</v>
      </c>
      <c r="Z27" s="2" t="s">
        <v>11</v>
      </c>
      <c r="AA27" s="2" t="s">
        <v>34</v>
      </c>
      <c r="AB27" s="3">
        <v>0.66666666666666663</v>
      </c>
      <c r="AC27" s="33">
        <v>25000</v>
      </c>
      <c r="AD27" s="2" t="s">
        <v>19</v>
      </c>
      <c r="AE27" s="5"/>
    </row>
    <row r="28" spans="1:31" x14ac:dyDescent="0.3">
      <c r="A28" s="15">
        <v>43928</v>
      </c>
      <c r="B28" s="14" t="s">
        <v>29</v>
      </c>
      <c r="C28" s="14" t="s">
        <v>11</v>
      </c>
      <c r="D28" s="14" t="s">
        <v>34</v>
      </c>
      <c r="E28" s="16">
        <v>0.66666666666666663</v>
      </c>
      <c r="F28" s="34">
        <v>65000</v>
      </c>
      <c r="G28" s="14" t="s">
        <v>18</v>
      </c>
      <c r="H28" s="18"/>
      <c r="X28" s="9">
        <v>43905</v>
      </c>
      <c r="Y28" s="2" t="s">
        <v>32</v>
      </c>
      <c r="Z28" s="2" t="s">
        <v>12</v>
      </c>
      <c r="AA28" s="2" t="s">
        <v>13</v>
      </c>
      <c r="AB28" s="3">
        <v>0.88888888888888884</v>
      </c>
      <c r="AC28" s="33">
        <v>15000</v>
      </c>
      <c r="AD28" s="2" t="s">
        <v>18</v>
      </c>
      <c r="AE28" s="5"/>
    </row>
    <row r="29" spans="1:31" x14ac:dyDescent="0.3">
      <c r="A29" s="15">
        <v>43929</v>
      </c>
      <c r="B29" s="14" t="s">
        <v>36</v>
      </c>
      <c r="C29" s="14" t="s">
        <v>11</v>
      </c>
      <c r="D29" s="14" t="s">
        <v>15</v>
      </c>
      <c r="E29" s="16">
        <v>0.54861111111111105</v>
      </c>
      <c r="F29" s="34">
        <v>30000</v>
      </c>
      <c r="G29" s="14" t="s">
        <v>18</v>
      </c>
      <c r="H29" s="18"/>
      <c r="X29" s="9">
        <v>43906</v>
      </c>
      <c r="Y29" s="2" t="s">
        <v>44</v>
      </c>
      <c r="Z29" s="2" t="s">
        <v>7</v>
      </c>
      <c r="AA29" s="2" t="s">
        <v>16</v>
      </c>
      <c r="AB29" s="3">
        <v>0.79166666666666663</v>
      </c>
      <c r="AC29" s="33">
        <v>20000</v>
      </c>
      <c r="AD29" s="2" t="s">
        <v>23</v>
      </c>
      <c r="AE29" s="5"/>
    </row>
    <row r="30" spans="1:31" x14ac:dyDescent="0.3">
      <c r="A30" s="15">
        <v>43929</v>
      </c>
      <c r="B30" s="14" t="s">
        <v>37</v>
      </c>
      <c r="C30" s="14" t="s">
        <v>9</v>
      </c>
      <c r="D30" s="14" t="s">
        <v>13</v>
      </c>
      <c r="E30" s="16">
        <v>0.55902777777777779</v>
      </c>
      <c r="F30" s="34">
        <v>27000</v>
      </c>
      <c r="G30" s="14" t="s">
        <v>19</v>
      </c>
      <c r="H30" s="18"/>
      <c r="X30" s="9">
        <v>43912</v>
      </c>
      <c r="Y30" s="2" t="s">
        <v>45</v>
      </c>
      <c r="Z30" s="2" t="s">
        <v>40</v>
      </c>
      <c r="AA30" s="2" t="s">
        <v>15</v>
      </c>
      <c r="AB30" s="3">
        <v>0.59722222222222221</v>
      </c>
      <c r="AC30" s="33">
        <v>500000</v>
      </c>
      <c r="AD30" s="2" t="s">
        <v>18</v>
      </c>
      <c r="AE30" s="5"/>
    </row>
    <row r="31" spans="1:31" x14ac:dyDescent="0.3">
      <c r="A31" s="15">
        <v>43931</v>
      </c>
      <c r="B31" s="14" t="s">
        <v>38</v>
      </c>
      <c r="C31" s="14" t="s">
        <v>7</v>
      </c>
      <c r="D31" s="14" t="s">
        <v>16</v>
      </c>
      <c r="E31" s="16">
        <v>0.80555555555555547</v>
      </c>
      <c r="F31" s="34">
        <v>65000</v>
      </c>
      <c r="G31" s="14" t="s">
        <v>20</v>
      </c>
      <c r="H31" s="18"/>
      <c r="X31" s="15">
        <v>43940</v>
      </c>
      <c r="Y31" s="11" t="s">
        <v>46</v>
      </c>
      <c r="Z31" s="11" t="s">
        <v>10</v>
      </c>
      <c r="AA31" s="11" t="s">
        <v>17</v>
      </c>
      <c r="AB31" s="16">
        <v>0.51388888888888895</v>
      </c>
      <c r="AC31" s="34">
        <v>50000</v>
      </c>
      <c r="AD31" s="11" t="s">
        <v>22</v>
      </c>
      <c r="AE31" s="18"/>
    </row>
    <row r="32" spans="1:31" x14ac:dyDescent="0.3">
      <c r="A32" s="15">
        <v>43932</v>
      </c>
      <c r="B32" s="14" t="s">
        <v>39</v>
      </c>
      <c r="C32" s="14" t="s">
        <v>40</v>
      </c>
      <c r="D32" s="14" t="s">
        <v>15</v>
      </c>
      <c r="E32" s="16">
        <v>0.63194444444444442</v>
      </c>
      <c r="F32" s="34">
        <v>300000</v>
      </c>
      <c r="G32" s="14" t="s">
        <v>21</v>
      </c>
      <c r="H32" s="18"/>
      <c r="X32" s="15">
        <v>43940</v>
      </c>
      <c r="Y32" s="11" t="s">
        <v>47</v>
      </c>
      <c r="Z32" s="11" t="s">
        <v>12</v>
      </c>
      <c r="AA32" s="11" t="s">
        <v>17</v>
      </c>
      <c r="AB32" s="16">
        <v>0.72916666666666663</v>
      </c>
      <c r="AC32" s="34">
        <v>15000</v>
      </c>
      <c r="AD32" s="11" t="s">
        <v>21</v>
      </c>
      <c r="AE32" s="18"/>
    </row>
    <row r="33" spans="1:31" x14ac:dyDescent="0.3">
      <c r="A33" s="15">
        <v>43933</v>
      </c>
      <c r="B33" s="14" t="s">
        <v>42</v>
      </c>
      <c r="C33" s="14" t="s">
        <v>8</v>
      </c>
      <c r="D33" s="14" t="s">
        <v>16</v>
      </c>
      <c r="E33" s="16">
        <v>0.78472222222222221</v>
      </c>
      <c r="F33" s="34">
        <v>40000</v>
      </c>
      <c r="G33" s="14" t="s">
        <v>22</v>
      </c>
      <c r="H33" s="18"/>
      <c r="X33" s="15">
        <v>43922</v>
      </c>
      <c r="Y33" s="14" t="s">
        <v>27</v>
      </c>
      <c r="Z33" s="14" t="s">
        <v>9</v>
      </c>
      <c r="AA33" s="14" t="s">
        <v>16</v>
      </c>
      <c r="AB33" s="16">
        <v>0.4375</v>
      </c>
      <c r="AC33" s="34">
        <v>55000</v>
      </c>
      <c r="AD33" s="14" t="s">
        <v>18</v>
      </c>
      <c r="AE33" s="18"/>
    </row>
    <row r="34" spans="1:31" x14ac:dyDescent="0.3">
      <c r="A34" s="15">
        <v>43933</v>
      </c>
      <c r="B34" s="14" t="s">
        <v>41</v>
      </c>
      <c r="C34" s="14" t="s">
        <v>12</v>
      </c>
      <c r="D34" s="14" t="s">
        <v>17</v>
      </c>
      <c r="E34" s="16">
        <v>0.68055555555555547</v>
      </c>
      <c r="F34" s="34">
        <v>25000</v>
      </c>
      <c r="G34" s="14" t="s">
        <v>22</v>
      </c>
      <c r="H34" s="18"/>
      <c r="X34" s="15">
        <v>43922</v>
      </c>
      <c r="Y34" s="14" t="s">
        <v>28</v>
      </c>
      <c r="Z34" s="14" t="s">
        <v>8</v>
      </c>
      <c r="AA34" s="14" t="s">
        <v>34</v>
      </c>
      <c r="AB34" s="16">
        <v>0.58333333333333337</v>
      </c>
      <c r="AC34" s="34">
        <v>150000</v>
      </c>
      <c r="AD34" s="14" t="s">
        <v>19</v>
      </c>
      <c r="AE34" s="18"/>
    </row>
    <row r="35" spans="1:31" x14ac:dyDescent="0.3">
      <c r="A35" s="15">
        <v>43935</v>
      </c>
      <c r="B35" s="14" t="s">
        <v>43</v>
      </c>
      <c r="C35" s="14" t="s">
        <v>40</v>
      </c>
      <c r="D35" s="14" t="s">
        <v>34</v>
      </c>
      <c r="E35" s="16">
        <v>0.85416666666666663</v>
      </c>
      <c r="F35" s="34">
        <v>250000</v>
      </c>
      <c r="G35" s="14" t="s">
        <v>20</v>
      </c>
      <c r="H35" s="18"/>
      <c r="X35" s="15">
        <v>43925</v>
      </c>
      <c r="Y35" s="14" t="s">
        <v>35</v>
      </c>
      <c r="Z35" s="14" t="s">
        <v>8</v>
      </c>
      <c r="AA35" s="14" t="s">
        <v>16</v>
      </c>
      <c r="AB35" s="16">
        <v>0.77083333333333337</v>
      </c>
      <c r="AC35" s="34">
        <v>83000</v>
      </c>
      <c r="AD35" s="14" t="s">
        <v>19</v>
      </c>
      <c r="AE35" s="18"/>
    </row>
    <row r="36" spans="1:31" x14ac:dyDescent="0.3">
      <c r="A36" s="15">
        <v>43936</v>
      </c>
      <c r="B36" s="14" t="s">
        <v>30</v>
      </c>
      <c r="C36" s="14" t="s">
        <v>11</v>
      </c>
      <c r="D36" s="14" t="s">
        <v>34</v>
      </c>
      <c r="E36" s="16">
        <v>0.66666666666666663</v>
      </c>
      <c r="F36" s="34">
        <v>25000</v>
      </c>
      <c r="G36" s="14" t="s">
        <v>19</v>
      </c>
      <c r="H36" s="18"/>
      <c r="X36" s="15">
        <v>43926</v>
      </c>
      <c r="Y36" s="14" t="s">
        <v>31</v>
      </c>
      <c r="Z36" s="14" t="s">
        <v>10</v>
      </c>
      <c r="AA36" s="14" t="s">
        <v>15</v>
      </c>
      <c r="AB36" s="16">
        <v>0.49305555555555558</v>
      </c>
      <c r="AC36" s="34">
        <v>100000</v>
      </c>
      <c r="AD36" s="14" t="s">
        <v>22</v>
      </c>
      <c r="AE36" s="18"/>
    </row>
    <row r="37" spans="1:31" x14ac:dyDescent="0.3">
      <c r="A37" s="15">
        <v>43936</v>
      </c>
      <c r="B37" s="14" t="s">
        <v>32</v>
      </c>
      <c r="C37" s="14" t="s">
        <v>12</v>
      </c>
      <c r="D37" s="14" t="s">
        <v>13</v>
      </c>
      <c r="E37" s="16">
        <v>0.88888888888888884</v>
      </c>
      <c r="F37" s="34">
        <v>35000</v>
      </c>
      <c r="G37" s="14" t="s">
        <v>18</v>
      </c>
      <c r="H37" s="18"/>
      <c r="X37" s="15">
        <v>43927</v>
      </c>
      <c r="Y37" s="14" t="s">
        <v>33</v>
      </c>
      <c r="Z37" s="14" t="s">
        <v>9</v>
      </c>
      <c r="AA37" s="14" t="s">
        <v>34</v>
      </c>
      <c r="AB37" s="16">
        <v>0.66666666666666663</v>
      </c>
      <c r="AC37" s="34">
        <v>150000</v>
      </c>
      <c r="AD37" s="14" t="s">
        <v>23</v>
      </c>
      <c r="AE37" s="18"/>
    </row>
    <row r="38" spans="1:31" x14ac:dyDescent="0.3">
      <c r="A38" s="15">
        <v>43937</v>
      </c>
      <c r="B38" s="14" t="s">
        <v>44</v>
      </c>
      <c r="C38" s="14" t="s">
        <v>7</v>
      </c>
      <c r="D38" s="14" t="s">
        <v>16</v>
      </c>
      <c r="E38" s="16">
        <v>0.79166666666666663</v>
      </c>
      <c r="F38" s="34">
        <v>20000</v>
      </c>
      <c r="G38" s="14" t="s">
        <v>23</v>
      </c>
      <c r="H38" s="18"/>
      <c r="X38" s="15">
        <v>43928</v>
      </c>
      <c r="Y38" s="14" t="s">
        <v>29</v>
      </c>
      <c r="Z38" s="14" t="s">
        <v>11</v>
      </c>
      <c r="AA38" s="14" t="s">
        <v>34</v>
      </c>
      <c r="AB38" s="16">
        <v>0.66666666666666663</v>
      </c>
      <c r="AC38" s="34">
        <v>65000</v>
      </c>
      <c r="AD38" s="14" t="s">
        <v>18</v>
      </c>
      <c r="AE38" s="18"/>
    </row>
    <row r="39" spans="1:31" x14ac:dyDescent="0.3">
      <c r="A39" s="15">
        <v>43939</v>
      </c>
      <c r="B39" s="14" t="s">
        <v>45</v>
      </c>
      <c r="C39" s="14" t="s">
        <v>40</v>
      </c>
      <c r="D39" s="14" t="s">
        <v>15</v>
      </c>
      <c r="E39" s="16">
        <v>0.59722222222222221</v>
      </c>
      <c r="F39" s="34">
        <v>500000</v>
      </c>
      <c r="G39" s="14" t="s">
        <v>18</v>
      </c>
      <c r="H39" s="18"/>
      <c r="X39" s="15">
        <v>43929</v>
      </c>
      <c r="Y39" s="14" t="s">
        <v>36</v>
      </c>
      <c r="Z39" s="14" t="s">
        <v>11</v>
      </c>
      <c r="AA39" s="14" t="s">
        <v>15</v>
      </c>
      <c r="AB39" s="16">
        <v>0.54861111111111105</v>
      </c>
      <c r="AC39" s="34">
        <v>30000</v>
      </c>
      <c r="AD39" s="14" t="s">
        <v>18</v>
      </c>
      <c r="AE39" s="18"/>
    </row>
    <row r="40" spans="1:31" x14ac:dyDescent="0.3">
      <c r="A40" s="15">
        <v>43941</v>
      </c>
      <c r="B40" s="14" t="s">
        <v>46</v>
      </c>
      <c r="C40" s="14" t="s">
        <v>10</v>
      </c>
      <c r="D40" s="14" t="s">
        <v>17</v>
      </c>
      <c r="E40" s="16">
        <v>0.51388888888888895</v>
      </c>
      <c r="F40" s="34">
        <v>50000</v>
      </c>
      <c r="G40" s="14" t="s">
        <v>22</v>
      </c>
      <c r="H40" s="18"/>
      <c r="X40" s="15">
        <v>43929</v>
      </c>
      <c r="Y40" s="14" t="s">
        <v>37</v>
      </c>
      <c r="Z40" s="14" t="s">
        <v>9</v>
      </c>
      <c r="AA40" s="14" t="s">
        <v>13</v>
      </c>
      <c r="AB40" s="16">
        <v>0.55902777777777779</v>
      </c>
      <c r="AC40" s="34">
        <v>27000</v>
      </c>
      <c r="AD40" s="14" t="s">
        <v>19</v>
      </c>
      <c r="AE40" s="18"/>
    </row>
    <row r="41" spans="1:31" x14ac:dyDescent="0.3">
      <c r="A41" s="19">
        <v>43944</v>
      </c>
      <c r="B41" s="20" t="s">
        <v>47</v>
      </c>
      <c r="C41" s="20" t="s">
        <v>12</v>
      </c>
      <c r="D41" s="20" t="s">
        <v>17</v>
      </c>
      <c r="E41" s="21">
        <v>0.72916666666666663</v>
      </c>
      <c r="F41" s="35">
        <v>50000</v>
      </c>
      <c r="G41" s="20" t="s">
        <v>21</v>
      </c>
      <c r="H41" s="23"/>
      <c r="X41" s="15">
        <v>43931</v>
      </c>
      <c r="Y41" s="14" t="s">
        <v>38</v>
      </c>
      <c r="Z41" s="14" t="s">
        <v>7</v>
      </c>
      <c r="AA41" s="14" t="s">
        <v>16</v>
      </c>
      <c r="AB41" s="16">
        <v>0.80555555555555547</v>
      </c>
      <c r="AC41" s="34">
        <v>65000</v>
      </c>
      <c r="AD41" s="14" t="s">
        <v>20</v>
      </c>
      <c r="AE41" s="18"/>
    </row>
    <row r="42" spans="1:31" x14ac:dyDescent="0.3">
      <c r="X42" s="15">
        <v>43932</v>
      </c>
      <c r="Y42" s="14" t="s">
        <v>39</v>
      </c>
      <c r="Z42" s="14" t="s">
        <v>40</v>
      </c>
      <c r="AA42" s="14" t="s">
        <v>15</v>
      </c>
      <c r="AB42" s="16">
        <v>0.63194444444444442</v>
      </c>
      <c r="AC42" s="34">
        <v>300000</v>
      </c>
      <c r="AD42" s="14" t="s">
        <v>21</v>
      </c>
      <c r="AE42" s="18"/>
    </row>
    <row r="43" spans="1:31" x14ac:dyDescent="0.3">
      <c r="X43" s="15">
        <v>43933</v>
      </c>
      <c r="Y43" s="14" t="s">
        <v>42</v>
      </c>
      <c r="Z43" s="14" t="s">
        <v>8</v>
      </c>
      <c r="AA43" s="14" t="s">
        <v>16</v>
      </c>
      <c r="AB43" s="16">
        <v>0.78472222222222221</v>
      </c>
      <c r="AC43" s="34">
        <v>40000</v>
      </c>
      <c r="AD43" s="14" t="s">
        <v>22</v>
      </c>
      <c r="AE43" s="18"/>
    </row>
    <row r="44" spans="1:31" x14ac:dyDescent="0.3">
      <c r="X44" s="15">
        <v>43933</v>
      </c>
      <c r="Y44" s="14" t="s">
        <v>41</v>
      </c>
      <c r="Z44" s="14" t="s">
        <v>12</v>
      </c>
      <c r="AA44" s="14" t="s">
        <v>17</v>
      </c>
      <c r="AB44" s="16">
        <v>0.68055555555555547</v>
      </c>
      <c r="AC44" s="34">
        <v>25000</v>
      </c>
      <c r="AD44" s="14" t="s">
        <v>22</v>
      </c>
      <c r="AE44" s="18"/>
    </row>
    <row r="45" spans="1:31" x14ac:dyDescent="0.3">
      <c r="X45" s="15">
        <v>43935</v>
      </c>
      <c r="Y45" s="14" t="s">
        <v>43</v>
      </c>
      <c r="Z45" s="14" t="s">
        <v>40</v>
      </c>
      <c r="AA45" s="14" t="s">
        <v>34</v>
      </c>
      <c r="AB45" s="16">
        <v>0.85416666666666663</v>
      </c>
      <c r="AC45" s="34">
        <v>250000</v>
      </c>
      <c r="AD45" s="14" t="s">
        <v>20</v>
      </c>
      <c r="AE45" s="18"/>
    </row>
    <row r="46" spans="1:31" x14ac:dyDescent="0.3">
      <c r="X46" s="15">
        <v>43936</v>
      </c>
      <c r="Y46" s="14" t="s">
        <v>30</v>
      </c>
      <c r="Z46" s="14" t="s">
        <v>11</v>
      </c>
      <c r="AA46" s="14" t="s">
        <v>34</v>
      </c>
      <c r="AB46" s="16">
        <v>0.66666666666666663</v>
      </c>
      <c r="AC46" s="34">
        <v>25000</v>
      </c>
      <c r="AD46" s="14" t="s">
        <v>19</v>
      </c>
      <c r="AE46" s="18"/>
    </row>
    <row r="47" spans="1:31" x14ac:dyDescent="0.3">
      <c r="X47" s="15">
        <v>43936</v>
      </c>
      <c r="Y47" s="14" t="s">
        <v>32</v>
      </c>
      <c r="Z47" s="14" t="s">
        <v>12</v>
      </c>
      <c r="AA47" s="14" t="s">
        <v>13</v>
      </c>
      <c r="AB47" s="16">
        <v>0.88888888888888884</v>
      </c>
      <c r="AC47" s="34">
        <v>35000</v>
      </c>
      <c r="AD47" s="14" t="s">
        <v>18</v>
      </c>
      <c r="AE47" s="18"/>
    </row>
    <row r="48" spans="1:31" x14ac:dyDescent="0.3">
      <c r="X48" s="15">
        <v>43937</v>
      </c>
      <c r="Y48" s="14" t="s">
        <v>44</v>
      </c>
      <c r="Z48" s="14" t="s">
        <v>7</v>
      </c>
      <c r="AA48" s="14" t="s">
        <v>16</v>
      </c>
      <c r="AB48" s="16">
        <v>0.79166666666666663</v>
      </c>
      <c r="AC48" s="34">
        <v>20000</v>
      </c>
      <c r="AD48" s="14" t="s">
        <v>23</v>
      </c>
      <c r="AE48" s="18"/>
    </row>
    <row r="49" spans="24:31" x14ac:dyDescent="0.3">
      <c r="X49" s="15">
        <v>43939</v>
      </c>
      <c r="Y49" s="14" t="s">
        <v>45</v>
      </c>
      <c r="Z49" s="14" t="s">
        <v>40</v>
      </c>
      <c r="AA49" s="14" t="s">
        <v>15</v>
      </c>
      <c r="AB49" s="16">
        <v>0.59722222222222221</v>
      </c>
      <c r="AC49" s="34">
        <v>500000</v>
      </c>
      <c r="AD49" s="14" t="s">
        <v>18</v>
      </c>
      <c r="AE49" s="18"/>
    </row>
    <row r="50" spans="24:31" x14ac:dyDescent="0.3">
      <c r="X50" s="15">
        <v>43941</v>
      </c>
      <c r="Y50" s="14" t="s">
        <v>46</v>
      </c>
      <c r="Z50" s="14" t="s">
        <v>10</v>
      </c>
      <c r="AA50" s="14" t="s">
        <v>17</v>
      </c>
      <c r="AB50" s="16">
        <v>0.51388888888888895</v>
      </c>
      <c r="AC50" s="34">
        <v>50000</v>
      </c>
      <c r="AD50" s="14" t="s">
        <v>22</v>
      </c>
      <c r="AE50" s="18"/>
    </row>
    <row r="51" spans="24:31" x14ac:dyDescent="0.3">
      <c r="X51" s="19">
        <v>43944</v>
      </c>
      <c r="Y51" s="20" t="s">
        <v>47</v>
      </c>
      <c r="Z51" s="20" t="s">
        <v>12</v>
      </c>
      <c r="AA51" s="20" t="s">
        <v>17</v>
      </c>
      <c r="AB51" s="21">
        <v>0.72916666666666663</v>
      </c>
      <c r="AC51" s="35">
        <v>50000</v>
      </c>
      <c r="AD51" s="20" t="s">
        <v>21</v>
      </c>
      <c r="AE51" s="23"/>
    </row>
  </sheetData>
  <mergeCells count="1">
    <mergeCell ref="A1:H1"/>
  </mergeCells>
  <phoneticPr fontId="1" type="noConversion"/>
  <dataValidations count="3">
    <dataValidation type="list" allowBlank="1" showInputMessage="1" showErrorMessage="1" sqref="C4:C41">
      <formula1>$J$2:$J$9</formula1>
    </dataValidation>
    <dataValidation type="list" allowBlank="1" showInputMessage="1" showErrorMessage="1" sqref="D4:D41">
      <formula1>$L$2:$L$8</formula1>
    </dataValidation>
    <dataValidation type="list" allowBlank="1" showInputMessage="1" showErrorMessage="1" sqref="G4:G41">
      <formula1>$N$2:$N$7</formula1>
    </dataValidation>
  </dataValidation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3"/>
  <sheetViews>
    <sheetView workbookViewId="0">
      <selection activeCell="H3" sqref="H3"/>
    </sheetView>
  </sheetViews>
  <sheetFormatPr defaultRowHeight="16.5" x14ac:dyDescent="0.3"/>
  <cols>
    <col min="1" max="1" width="14.125" bestFit="1" customWidth="1"/>
    <col min="2" max="3" width="9.25" bestFit="1" customWidth="1"/>
    <col min="8" max="8" width="11.125" bestFit="1" customWidth="1"/>
  </cols>
  <sheetData>
    <row r="1" spans="1:15" x14ac:dyDescent="0.3">
      <c r="A1" s="138" t="s">
        <v>48</v>
      </c>
      <c r="B1" s="139" t="s">
        <v>0</v>
      </c>
      <c r="C1" s="139" t="s">
        <v>1</v>
      </c>
      <c r="D1" s="139" t="s">
        <v>3</v>
      </c>
      <c r="E1" s="139" t="s">
        <v>4</v>
      </c>
      <c r="H1" s="6" t="s">
        <v>48</v>
      </c>
      <c r="I1" s="7" t="s">
        <v>25</v>
      </c>
      <c r="J1" s="7" t="s">
        <v>0</v>
      </c>
      <c r="K1" s="7" t="s">
        <v>1</v>
      </c>
      <c r="L1" s="7" t="s">
        <v>2</v>
      </c>
      <c r="M1" s="7" t="s">
        <v>3</v>
      </c>
      <c r="N1" s="7" t="s">
        <v>4</v>
      </c>
      <c r="O1" s="8" t="s">
        <v>26</v>
      </c>
    </row>
    <row r="2" spans="1:15" x14ac:dyDescent="0.3">
      <c r="A2" t="s">
        <v>294</v>
      </c>
      <c r="B2" t="s">
        <v>178</v>
      </c>
      <c r="H2" s="9">
        <v>43891</v>
      </c>
      <c r="I2" s="2" t="s">
        <v>27</v>
      </c>
      <c r="J2" s="2" t="s">
        <v>7</v>
      </c>
      <c r="K2" s="2" t="s">
        <v>16</v>
      </c>
      <c r="L2" s="3">
        <v>0.4375</v>
      </c>
      <c r="M2" s="33">
        <v>55000</v>
      </c>
      <c r="N2" s="2" t="s">
        <v>18</v>
      </c>
      <c r="O2" s="5"/>
    </row>
    <row r="3" spans="1:15" x14ac:dyDescent="0.3">
      <c r="H3" s="9">
        <v>43900</v>
      </c>
      <c r="I3" s="2" t="s">
        <v>38</v>
      </c>
      <c r="J3" s="2" t="s">
        <v>7</v>
      </c>
      <c r="K3" s="2" t="s">
        <v>16</v>
      </c>
      <c r="L3" s="3">
        <v>0.80555555555555547</v>
      </c>
      <c r="M3" s="33">
        <v>15000</v>
      </c>
      <c r="N3" s="2" t="s">
        <v>20</v>
      </c>
      <c r="O3" s="5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'4. 데이터필터링'!$J$2:$J$9</xm:f>
          </x14:formula1>
          <xm:sqref>B2</xm:sqref>
        </x14:dataValidation>
        <x14:dataValidation type="list" allowBlank="1" showInputMessage="1" showErrorMessage="1">
          <x14:formula1>
            <xm:f>'4. 데이터필터링'!$L$1:$L$8</xm:f>
          </x14:formula1>
          <xm:sqref>C2</xm:sqref>
        </x14:dataValidation>
        <x14:dataValidation type="list" allowBlank="1" showInputMessage="1" showErrorMessage="1">
          <x14:formula1>
            <xm:f>'4. 데이터필터링'!$N$2:$N$7</xm:f>
          </x14:formula1>
          <xm:sqref>E2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46"/>
  <sheetViews>
    <sheetView workbookViewId="0">
      <selection activeCell="A5" sqref="A5"/>
    </sheetView>
  </sheetViews>
  <sheetFormatPr defaultRowHeight="16.5" x14ac:dyDescent="0.3"/>
  <cols>
    <col min="1" max="1" width="15.5" customWidth="1"/>
    <col min="2" max="2" width="23.125" customWidth="1"/>
    <col min="3" max="3" width="14.875" customWidth="1"/>
    <col min="4" max="4" width="11.875" customWidth="1"/>
    <col min="5" max="5" width="10.625" customWidth="1"/>
    <col min="6" max="7" width="12.5" customWidth="1"/>
    <col min="8" max="8" width="10.625" customWidth="1"/>
    <col min="9" max="9" width="5" customWidth="1"/>
    <col min="10" max="10" width="9.75" hidden="1" customWidth="1"/>
    <col min="11" max="11" width="0" hidden="1" customWidth="1"/>
    <col min="12" max="12" width="9.75" hidden="1" customWidth="1"/>
    <col min="13" max="13" width="0" hidden="1" customWidth="1"/>
    <col min="14" max="14" width="10.375" hidden="1" customWidth="1"/>
    <col min="15" max="44" width="7.875" customWidth="1"/>
  </cols>
  <sheetData>
    <row r="1" spans="1:14" ht="42.4" customHeight="1" x14ac:dyDescent="0.3">
      <c r="A1" s="171" t="s">
        <v>49</v>
      </c>
      <c r="B1" s="171"/>
      <c r="C1" s="171"/>
      <c r="D1" s="171"/>
      <c r="E1" s="171"/>
      <c r="F1" s="171"/>
      <c r="G1" s="171"/>
      <c r="H1" s="171"/>
      <c r="J1" s="13" t="s">
        <v>0</v>
      </c>
      <c r="L1" s="13" t="s">
        <v>1</v>
      </c>
      <c r="N1" s="13" t="s">
        <v>134</v>
      </c>
    </row>
    <row r="2" spans="1:14" ht="19.899999999999999" customHeight="1" x14ac:dyDescent="0.3">
      <c r="J2" s="12" t="s">
        <v>54</v>
      </c>
      <c r="L2" s="12" t="s">
        <v>55</v>
      </c>
      <c r="N2" s="12" t="s">
        <v>18</v>
      </c>
    </row>
    <row r="3" spans="1:14" x14ac:dyDescent="0.3">
      <c r="A3" s="41" t="s">
        <v>48</v>
      </c>
      <c r="B3" s="42" t="s">
        <v>135</v>
      </c>
      <c r="C3" s="42" t="s">
        <v>0</v>
      </c>
      <c r="D3" s="42" t="s">
        <v>136</v>
      </c>
      <c r="E3" s="42" t="s">
        <v>137</v>
      </c>
      <c r="F3" s="42" t="s">
        <v>56</v>
      </c>
      <c r="G3" s="42" t="s">
        <v>4</v>
      </c>
      <c r="H3" s="42" t="s">
        <v>138</v>
      </c>
      <c r="J3" s="12" t="s">
        <v>7</v>
      </c>
      <c r="L3" s="12" t="s">
        <v>14</v>
      </c>
      <c r="N3" s="12" t="s">
        <v>58</v>
      </c>
    </row>
    <row r="4" spans="1:14" x14ac:dyDescent="0.3">
      <c r="A4" s="43">
        <v>43891</v>
      </c>
      <c r="B4" s="44" t="s">
        <v>27</v>
      </c>
      <c r="C4" s="44" t="s">
        <v>139</v>
      </c>
      <c r="D4" s="44" t="s">
        <v>16</v>
      </c>
      <c r="E4" s="45">
        <v>0.4375</v>
      </c>
      <c r="F4" s="46">
        <v>55000</v>
      </c>
      <c r="G4" s="44" t="s">
        <v>18</v>
      </c>
      <c r="H4" s="44"/>
      <c r="J4" s="12" t="s">
        <v>140</v>
      </c>
      <c r="L4" s="12" t="s">
        <v>141</v>
      </c>
      <c r="N4" s="12" t="s">
        <v>142</v>
      </c>
    </row>
    <row r="5" spans="1:14" x14ac:dyDescent="0.3">
      <c r="A5" s="43">
        <v>43891</v>
      </c>
      <c r="B5" s="44" t="s">
        <v>28</v>
      </c>
      <c r="C5" s="44" t="s">
        <v>9</v>
      </c>
      <c r="D5" s="44" t="s">
        <v>34</v>
      </c>
      <c r="E5" s="45">
        <v>0.58333333333333337</v>
      </c>
      <c r="F5" s="46">
        <v>150000</v>
      </c>
      <c r="G5" s="44" t="s">
        <v>58</v>
      </c>
      <c r="H5" s="44"/>
      <c r="J5" s="12" t="s">
        <v>10</v>
      </c>
      <c r="L5" s="12" t="s">
        <v>16</v>
      </c>
      <c r="N5" s="12" t="s">
        <v>143</v>
      </c>
    </row>
    <row r="6" spans="1:14" x14ac:dyDescent="0.3">
      <c r="A6" s="43">
        <v>43893</v>
      </c>
      <c r="B6" s="44" t="s">
        <v>35</v>
      </c>
      <c r="C6" s="44" t="s">
        <v>60</v>
      </c>
      <c r="D6" s="44" t="s">
        <v>16</v>
      </c>
      <c r="E6" s="45">
        <v>0.77083333333333337</v>
      </c>
      <c r="F6" s="46">
        <v>105000</v>
      </c>
      <c r="G6" s="44" t="s">
        <v>58</v>
      </c>
      <c r="H6" s="44"/>
      <c r="J6" s="12" t="s">
        <v>144</v>
      </c>
      <c r="L6" s="12" t="s">
        <v>17</v>
      </c>
      <c r="N6" s="12" t="s">
        <v>145</v>
      </c>
    </row>
    <row r="7" spans="1:14" x14ac:dyDescent="0.3">
      <c r="A7" s="43">
        <v>43895</v>
      </c>
      <c r="B7" s="44" t="s">
        <v>31</v>
      </c>
      <c r="C7" s="44" t="s">
        <v>146</v>
      </c>
      <c r="D7" s="44" t="s">
        <v>62</v>
      </c>
      <c r="E7" s="45">
        <v>0.49305555555555558</v>
      </c>
      <c r="F7" s="46">
        <v>100000</v>
      </c>
      <c r="G7" s="44" t="s">
        <v>22</v>
      </c>
      <c r="H7" s="44"/>
      <c r="J7" s="12" t="s">
        <v>11</v>
      </c>
      <c r="L7" s="12" t="s">
        <v>147</v>
      </c>
      <c r="N7" s="10" t="s">
        <v>23</v>
      </c>
    </row>
    <row r="8" spans="1:14" x14ac:dyDescent="0.3">
      <c r="A8" s="43">
        <v>43896</v>
      </c>
      <c r="B8" s="44" t="s">
        <v>148</v>
      </c>
      <c r="C8" s="44" t="s">
        <v>9</v>
      </c>
      <c r="D8" s="44" t="s">
        <v>34</v>
      </c>
      <c r="E8" s="45">
        <v>0.66666666666666663</v>
      </c>
      <c r="F8" s="46">
        <v>150000</v>
      </c>
      <c r="G8" s="44" t="s">
        <v>149</v>
      </c>
      <c r="H8" s="44"/>
      <c r="J8" s="12" t="s">
        <v>70</v>
      </c>
      <c r="L8" s="10" t="s">
        <v>34</v>
      </c>
    </row>
    <row r="9" spans="1:14" x14ac:dyDescent="0.3">
      <c r="A9" s="43">
        <v>43897</v>
      </c>
      <c r="B9" s="44" t="s">
        <v>29</v>
      </c>
      <c r="C9" s="44" t="s">
        <v>11</v>
      </c>
      <c r="D9" s="44" t="s">
        <v>34</v>
      </c>
      <c r="E9" s="45">
        <v>0.66666666666666663</v>
      </c>
      <c r="F9" s="46">
        <v>65000</v>
      </c>
      <c r="G9" s="44" t="s">
        <v>18</v>
      </c>
      <c r="H9" s="44"/>
      <c r="J9" s="10" t="s">
        <v>40</v>
      </c>
    </row>
    <row r="10" spans="1:14" x14ac:dyDescent="0.3">
      <c r="A10" s="43">
        <v>43897</v>
      </c>
      <c r="B10" s="44" t="s">
        <v>73</v>
      </c>
      <c r="C10" s="44" t="s">
        <v>70</v>
      </c>
      <c r="D10" s="44" t="s">
        <v>141</v>
      </c>
      <c r="E10" s="45">
        <v>0.54861111111111105</v>
      </c>
      <c r="F10" s="46">
        <v>30000</v>
      </c>
      <c r="G10" s="44" t="s">
        <v>18</v>
      </c>
      <c r="H10" s="44"/>
    </row>
    <row r="11" spans="1:14" x14ac:dyDescent="0.3">
      <c r="A11" s="43">
        <v>43897</v>
      </c>
      <c r="B11" s="44" t="s">
        <v>150</v>
      </c>
      <c r="C11" s="44" t="s">
        <v>70</v>
      </c>
      <c r="D11" s="44" t="s">
        <v>55</v>
      </c>
      <c r="E11" s="45">
        <v>0.55902777777777779</v>
      </c>
      <c r="F11" s="46">
        <v>20000</v>
      </c>
      <c r="G11" s="44" t="s">
        <v>151</v>
      </c>
      <c r="H11" s="44"/>
    </row>
    <row r="12" spans="1:14" x14ac:dyDescent="0.3">
      <c r="A12" s="43">
        <v>43900</v>
      </c>
      <c r="B12" s="44" t="s">
        <v>38</v>
      </c>
      <c r="C12" s="44" t="s">
        <v>7</v>
      </c>
      <c r="D12" s="44" t="s">
        <v>16</v>
      </c>
      <c r="E12" s="45">
        <v>0.80555555555555547</v>
      </c>
      <c r="F12" s="46">
        <v>15000</v>
      </c>
      <c r="G12" s="44" t="s">
        <v>63</v>
      </c>
      <c r="H12" s="44"/>
    </row>
    <row r="13" spans="1:14" x14ac:dyDescent="0.3">
      <c r="A13" s="43">
        <v>43901</v>
      </c>
      <c r="B13" s="44" t="s">
        <v>152</v>
      </c>
      <c r="C13" s="44" t="s">
        <v>40</v>
      </c>
      <c r="D13" s="44" t="s">
        <v>62</v>
      </c>
      <c r="E13" s="45">
        <v>0.63194444444444442</v>
      </c>
      <c r="F13" s="46">
        <v>300000</v>
      </c>
      <c r="G13" s="44" t="s">
        <v>143</v>
      </c>
      <c r="H13" s="44"/>
    </row>
    <row r="14" spans="1:14" x14ac:dyDescent="0.3">
      <c r="A14" s="43">
        <v>43902</v>
      </c>
      <c r="B14" s="44" t="s">
        <v>75</v>
      </c>
      <c r="C14" s="44" t="s">
        <v>60</v>
      </c>
      <c r="D14" s="44" t="s">
        <v>16</v>
      </c>
      <c r="E14" s="45">
        <v>0.78472222222222221</v>
      </c>
      <c r="F14" s="46">
        <v>40000</v>
      </c>
      <c r="G14" s="44" t="s">
        <v>145</v>
      </c>
      <c r="H14" s="44"/>
    </row>
    <row r="15" spans="1:14" x14ac:dyDescent="0.3">
      <c r="A15" s="43">
        <v>43903</v>
      </c>
      <c r="B15" s="44" t="s">
        <v>41</v>
      </c>
      <c r="C15" s="44" t="s">
        <v>153</v>
      </c>
      <c r="D15" s="44" t="s">
        <v>154</v>
      </c>
      <c r="E15" s="45">
        <v>0.68055555555555547</v>
      </c>
      <c r="F15" s="46">
        <v>12000</v>
      </c>
      <c r="G15" s="44" t="s">
        <v>145</v>
      </c>
      <c r="H15" s="44"/>
    </row>
    <row r="16" spans="1:14" x14ac:dyDescent="0.3">
      <c r="A16" s="43">
        <v>43904</v>
      </c>
      <c r="B16" s="44" t="s">
        <v>43</v>
      </c>
      <c r="C16" s="44" t="s">
        <v>40</v>
      </c>
      <c r="D16" s="44" t="s">
        <v>155</v>
      </c>
      <c r="E16" s="45">
        <v>0.85416666666666663</v>
      </c>
      <c r="F16" s="46">
        <v>250000</v>
      </c>
      <c r="G16" s="44" t="s">
        <v>142</v>
      </c>
      <c r="H16" s="44"/>
    </row>
    <row r="17" spans="1:8" x14ac:dyDescent="0.3">
      <c r="A17" s="43">
        <v>43905</v>
      </c>
      <c r="B17" s="44" t="s">
        <v>30</v>
      </c>
      <c r="C17" s="44" t="s">
        <v>156</v>
      </c>
      <c r="D17" s="44" t="s">
        <v>34</v>
      </c>
      <c r="E17" s="45">
        <v>0.66666666666666663</v>
      </c>
      <c r="F17" s="46">
        <v>25000</v>
      </c>
      <c r="G17" s="44" t="s">
        <v>58</v>
      </c>
      <c r="H17" s="44"/>
    </row>
    <row r="18" spans="1:8" x14ac:dyDescent="0.3">
      <c r="A18" s="43">
        <v>43905</v>
      </c>
      <c r="B18" s="44" t="s">
        <v>32</v>
      </c>
      <c r="C18" s="44" t="s">
        <v>153</v>
      </c>
      <c r="D18" s="44" t="s">
        <v>55</v>
      </c>
      <c r="E18" s="45">
        <v>0.88888888888888884</v>
      </c>
      <c r="F18" s="46">
        <v>15000</v>
      </c>
      <c r="G18" s="44" t="s">
        <v>157</v>
      </c>
      <c r="H18" s="44"/>
    </row>
    <row r="19" spans="1:8" x14ac:dyDescent="0.3">
      <c r="A19" s="43">
        <v>43906</v>
      </c>
      <c r="B19" s="44" t="s">
        <v>158</v>
      </c>
      <c r="C19" s="44" t="s">
        <v>7</v>
      </c>
      <c r="D19" s="44" t="s">
        <v>16</v>
      </c>
      <c r="E19" s="45">
        <v>0.79166666666666663</v>
      </c>
      <c r="F19" s="46">
        <v>20000</v>
      </c>
      <c r="G19" s="44" t="s">
        <v>23</v>
      </c>
      <c r="H19" s="44"/>
    </row>
    <row r="20" spans="1:8" x14ac:dyDescent="0.3">
      <c r="A20" s="43">
        <v>43912</v>
      </c>
      <c r="B20" s="44" t="s">
        <v>45</v>
      </c>
      <c r="C20" s="44" t="s">
        <v>159</v>
      </c>
      <c r="D20" s="44" t="s">
        <v>62</v>
      </c>
      <c r="E20" s="45">
        <v>0.59722222222222221</v>
      </c>
      <c r="F20" s="46">
        <v>500000</v>
      </c>
      <c r="G20" s="44" t="s">
        <v>157</v>
      </c>
      <c r="H20" s="44"/>
    </row>
    <row r="21" spans="1:8" x14ac:dyDescent="0.3">
      <c r="A21" s="43">
        <v>43940</v>
      </c>
      <c r="B21" s="44" t="s">
        <v>46</v>
      </c>
      <c r="C21" s="44" t="s">
        <v>10</v>
      </c>
      <c r="D21" s="44" t="s">
        <v>154</v>
      </c>
      <c r="E21" s="47">
        <v>0.51388888888888895</v>
      </c>
      <c r="F21" s="48">
        <v>50000</v>
      </c>
      <c r="G21" s="44" t="s">
        <v>145</v>
      </c>
      <c r="H21" s="23"/>
    </row>
    <row r="22" spans="1:8" x14ac:dyDescent="0.3">
      <c r="A22" s="43">
        <v>43940</v>
      </c>
      <c r="B22" s="44" t="s">
        <v>47</v>
      </c>
      <c r="C22" s="44" t="s">
        <v>153</v>
      </c>
      <c r="D22" s="44" t="s">
        <v>17</v>
      </c>
      <c r="E22" s="47">
        <v>0.72916666666666663</v>
      </c>
      <c r="F22" s="48">
        <v>15000</v>
      </c>
      <c r="G22" s="44" t="s">
        <v>143</v>
      </c>
      <c r="H22" s="23"/>
    </row>
    <row r="23" spans="1:8" x14ac:dyDescent="0.3">
      <c r="A23" s="43">
        <v>43922</v>
      </c>
      <c r="B23" s="23" t="s">
        <v>160</v>
      </c>
      <c r="C23" s="23" t="s">
        <v>9</v>
      </c>
      <c r="D23" s="23" t="s">
        <v>161</v>
      </c>
      <c r="E23" s="47">
        <v>0.4375</v>
      </c>
      <c r="F23" s="48">
        <v>55000</v>
      </c>
      <c r="G23" s="23" t="s">
        <v>18</v>
      </c>
      <c r="H23" s="23"/>
    </row>
    <row r="24" spans="1:8" x14ac:dyDescent="0.3">
      <c r="A24" s="43">
        <v>43922</v>
      </c>
      <c r="B24" s="23" t="s">
        <v>28</v>
      </c>
      <c r="C24" s="23" t="s">
        <v>60</v>
      </c>
      <c r="D24" s="23" t="s">
        <v>34</v>
      </c>
      <c r="E24" s="47">
        <v>0.58333333333333337</v>
      </c>
      <c r="F24" s="48">
        <v>150000</v>
      </c>
      <c r="G24" s="23" t="s">
        <v>58</v>
      </c>
      <c r="H24" s="23"/>
    </row>
    <row r="25" spans="1:8" x14ac:dyDescent="0.3">
      <c r="A25" s="43">
        <v>43925</v>
      </c>
      <c r="B25" s="23" t="s">
        <v>35</v>
      </c>
      <c r="C25" s="23" t="s">
        <v>60</v>
      </c>
      <c r="D25" s="23" t="s">
        <v>161</v>
      </c>
      <c r="E25" s="47">
        <v>0.77083333333333337</v>
      </c>
      <c r="F25" s="48">
        <v>83000</v>
      </c>
      <c r="G25" s="23" t="s">
        <v>58</v>
      </c>
      <c r="H25" s="23"/>
    </row>
    <row r="26" spans="1:8" x14ac:dyDescent="0.3">
      <c r="A26" s="43">
        <v>43926</v>
      </c>
      <c r="B26" s="23" t="s">
        <v>162</v>
      </c>
      <c r="C26" s="23" t="s">
        <v>10</v>
      </c>
      <c r="D26" s="23" t="s">
        <v>141</v>
      </c>
      <c r="E26" s="47">
        <v>0.49305555555555558</v>
      </c>
      <c r="F26" s="48">
        <v>100000</v>
      </c>
      <c r="G26" s="23" t="s">
        <v>145</v>
      </c>
      <c r="H26" s="23"/>
    </row>
    <row r="27" spans="1:8" x14ac:dyDescent="0.3">
      <c r="A27" s="43">
        <v>43927</v>
      </c>
      <c r="B27" s="23" t="s">
        <v>69</v>
      </c>
      <c r="C27" s="23" t="s">
        <v>9</v>
      </c>
      <c r="D27" s="23" t="s">
        <v>34</v>
      </c>
      <c r="E27" s="47">
        <v>0.66666666666666663</v>
      </c>
      <c r="F27" s="48">
        <v>150000</v>
      </c>
      <c r="G27" s="23" t="s">
        <v>23</v>
      </c>
      <c r="H27" s="23"/>
    </row>
    <row r="28" spans="1:8" x14ac:dyDescent="0.3">
      <c r="A28" s="43">
        <v>43928</v>
      </c>
      <c r="B28" s="23" t="s">
        <v>29</v>
      </c>
      <c r="C28" s="23" t="s">
        <v>11</v>
      </c>
      <c r="D28" s="23" t="s">
        <v>34</v>
      </c>
      <c r="E28" s="47">
        <v>0.66666666666666663</v>
      </c>
      <c r="F28" s="48">
        <v>65000</v>
      </c>
      <c r="G28" s="23" t="s">
        <v>157</v>
      </c>
      <c r="H28" s="23"/>
    </row>
    <row r="29" spans="1:8" x14ac:dyDescent="0.3">
      <c r="A29" s="43">
        <v>43929</v>
      </c>
      <c r="B29" s="23" t="s">
        <v>73</v>
      </c>
      <c r="C29" s="23" t="s">
        <v>11</v>
      </c>
      <c r="D29" s="23" t="s">
        <v>62</v>
      </c>
      <c r="E29" s="47">
        <v>0.54861111111111105</v>
      </c>
      <c r="F29" s="48">
        <v>30000</v>
      </c>
      <c r="G29" s="23" t="s">
        <v>18</v>
      </c>
      <c r="H29" s="23"/>
    </row>
    <row r="30" spans="1:8" x14ac:dyDescent="0.3">
      <c r="A30" s="43">
        <v>43929</v>
      </c>
      <c r="B30" s="23" t="s">
        <v>150</v>
      </c>
      <c r="C30" s="23" t="s">
        <v>9</v>
      </c>
      <c r="D30" s="23" t="s">
        <v>163</v>
      </c>
      <c r="E30" s="47">
        <v>0.55902777777777779</v>
      </c>
      <c r="F30" s="48">
        <v>27000</v>
      </c>
      <c r="G30" s="23" t="s">
        <v>58</v>
      </c>
      <c r="H30" s="23"/>
    </row>
    <row r="31" spans="1:8" x14ac:dyDescent="0.3">
      <c r="A31" s="43">
        <v>43932</v>
      </c>
      <c r="B31" s="23" t="s">
        <v>164</v>
      </c>
      <c r="C31" s="23" t="s">
        <v>7</v>
      </c>
      <c r="D31" s="23" t="s">
        <v>16</v>
      </c>
      <c r="E31" s="47">
        <v>0.80555555555555547</v>
      </c>
      <c r="F31" s="48">
        <v>65000</v>
      </c>
      <c r="G31" s="23" t="s">
        <v>63</v>
      </c>
      <c r="H31" s="23"/>
    </row>
    <row r="32" spans="1:8" x14ac:dyDescent="0.3">
      <c r="A32" s="43">
        <v>43932</v>
      </c>
      <c r="B32" s="23" t="s">
        <v>152</v>
      </c>
      <c r="C32" s="23" t="s">
        <v>40</v>
      </c>
      <c r="D32" s="23" t="s">
        <v>62</v>
      </c>
      <c r="E32" s="47">
        <v>0.63194444444444442</v>
      </c>
      <c r="F32" s="48">
        <v>300000</v>
      </c>
      <c r="G32" s="23" t="s">
        <v>143</v>
      </c>
      <c r="H32" s="23"/>
    </row>
    <row r="33" spans="1:8" x14ac:dyDescent="0.3">
      <c r="A33" s="43">
        <v>43933</v>
      </c>
      <c r="B33" s="23" t="s">
        <v>75</v>
      </c>
      <c r="C33" s="23" t="s">
        <v>60</v>
      </c>
      <c r="D33" s="23" t="s">
        <v>161</v>
      </c>
      <c r="E33" s="47">
        <v>0.78472222222222221</v>
      </c>
      <c r="F33" s="48">
        <v>40000</v>
      </c>
      <c r="G33" s="23" t="s">
        <v>22</v>
      </c>
      <c r="H33" s="23"/>
    </row>
    <row r="34" spans="1:8" x14ac:dyDescent="0.3">
      <c r="A34" s="43">
        <v>43933</v>
      </c>
      <c r="B34" s="23" t="s">
        <v>41</v>
      </c>
      <c r="C34" s="23" t="s">
        <v>70</v>
      </c>
      <c r="D34" s="23" t="s">
        <v>17</v>
      </c>
      <c r="E34" s="47">
        <v>0.68055555555555547</v>
      </c>
      <c r="F34" s="48">
        <v>25000</v>
      </c>
      <c r="G34" s="23" t="s">
        <v>22</v>
      </c>
      <c r="H34" s="23"/>
    </row>
    <row r="35" spans="1:8" x14ac:dyDescent="0.3">
      <c r="A35" s="43">
        <v>43935</v>
      </c>
      <c r="B35" s="23" t="s">
        <v>43</v>
      </c>
      <c r="C35" s="23" t="s">
        <v>159</v>
      </c>
      <c r="D35" s="23" t="s">
        <v>34</v>
      </c>
      <c r="E35" s="47">
        <v>0.85416666666666663</v>
      </c>
      <c r="F35" s="48">
        <v>250000</v>
      </c>
      <c r="G35" s="23" t="s">
        <v>63</v>
      </c>
      <c r="H35" s="23"/>
    </row>
    <row r="36" spans="1:8" x14ac:dyDescent="0.3">
      <c r="A36" s="43">
        <v>43936</v>
      </c>
      <c r="B36" s="23" t="s">
        <v>165</v>
      </c>
      <c r="C36" s="23" t="s">
        <v>11</v>
      </c>
      <c r="D36" s="23" t="s">
        <v>155</v>
      </c>
      <c r="E36" s="47">
        <v>0.66666666666666663</v>
      </c>
      <c r="F36" s="48">
        <v>25000</v>
      </c>
      <c r="G36" s="23" t="s">
        <v>58</v>
      </c>
      <c r="H36" s="23"/>
    </row>
    <row r="37" spans="1:8" x14ac:dyDescent="0.3">
      <c r="A37" s="43">
        <v>43936</v>
      </c>
      <c r="B37" s="23" t="s">
        <v>166</v>
      </c>
      <c r="C37" s="23" t="s">
        <v>153</v>
      </c>
      <c r="D37" s="23" t="s">
        <v>55</v>
      </c>
      <c r="E37" s="47">
        <v>0.88888888888888884</v>
      </c>
      <c r="F37" s="48">
        <v>35000</v>
      </c>
      <c r="G37" s="23" t="s">
        <v>18</v>
      </c>
      <c r="H37" s="23"/>
    </row>
    <row r="38" spans="1:8" x14ac:dyDescent="0.3">
      <c r="A38" s="43">
        <v>43937</v>
      </c>
      <c r="B38" s="23" t="s">
        <v>76</v>
      </c>
      <c r="C38" s="23" t="s">
        <v>7</v>
      </c>
      <c r="D38" s="23" t="s">
        <v>161</v>
      </c>
      <c r="E38" s="47">
        <v>0.79166666666666663</v>
      </c>
      <c r="F38" s="48">
        <v>20000</v>
      </c>
      <c r="G38" s="23" t="s">
        <v>23</v>
      </c>
      <c r="H38" s="23"/>
    </row>
    <row r="39" spans="1:8" x14ac:dyDescent="0.3">
      <c r="A39" s="43">
        <v>43939</v>
      </c>
      <c r="B39" s="23" t="s">
        <v>45</v>
      </c>
      <c r="C39" s="23" t="s">
        <v>159</v>
      </c>
      <c r="D39" s="23" t="s">
        <v>62</v>
      </c>
      <c r="E39" s="47">
        <v>0.59722222222222221</v>
      </c>
      <c r="F39" s="48">
        <v>500000</v>
      </c>
      <c r="G39" s="23" t="s">
        <v>18</v>
      </c>
      <c r="H39" s="23"/>
    </row>
    <row r="40" spans="1:8" x14ac:dyDescent="0.3">
      <c r="A40" s="43">
        <v>43941</v>
      </c>
      <c r="B40" s="23" t="s">
        <v>46</v>
      </c>
      <c r="C40" s="23" t="s">
        <v>146</v>
      </c>
      <c r="D40" s="23" t="s">
        <v>17</v>
      </c>
      <c r="E40" s="47">
        <v>0.51388888888888895</v>
      </c>
      <c r="F40" s="48">
        <v>50000</v>
      </c>
      <c r="G40" s="23" t="s">
        <v>145</v>
      </c>
      <c r="H40" s="23"/>
    </row>
    <row r="41" spans="1:8" x14ac:dyDescent="0.3">
      <c r="A41" s="49">
        <v>43944</v>
      </c>
      <c r="B41" s="23" t="s">
        <v>167</v>
      </c>
      <c r="C41" s="23" t="s">
        <v>153</v>
      </c>
      <c r="D41" s="23" t="s">
        <v>17</v>
      </c>
      <c r="E41" s="47">
        <v>0.72916666666666663</v>
      </c>
      <c r="F41" s="48">
        <v>50000</v>
      </c>
      <c r="G41" s="23" t="s">
        <v>21</v>
      </c>
      <c r="H41" s="23"/>
    </row>
    <row r="42" spans="1:8" x14ac:dyDescent="0.3">
      <c r="A42" s="43">
        <v>43952</v>
      </c>
      <c r="B42" s="23" t="s">
        <v>46</v>
      </c>
      <c r="C42" s="23" t="s">
        <v>10</v>
      </c>
      <c r="D42" s="23" t="s">
        <v>17</v>
      </c>
      <c r="E42" s="47">
        <v>0.51388888888888895</v>
      </c>
      <c r="F42" s="48">
        <v>50000</v>
      </c>
      <c r="G42" s="23" t="s">
        <v>22</v>
      </c>
      <c r="H42" s="23"/>
    </row>
    <row r="43" spans="1:8" x14ac:dyDescent="0.3">
      <c r="A43" s="49">
        <v>43953</v>
      </c>
      <c r="B43" s="23" t="s">
        <v>167</v>
      </c>
      <c r="C43" s="23" t="s">
        <v>70</v>
      </c>
      <c r="D43" s="23" t="s">
        <v>154</v>
      </c>
      <c r="E43" s="47">
        <v>0.72916666666666663</v>
      </c>
      <c r="F43" s="48">
        <v>50000</v>
      </c>
      <c r="G43" s="23" t="s">
        <v>21</v>
      </c>
      <c r="H43" s="23"/>
    </row>
    <row r="44" spans="1:8" x14ac:dyDescent="0.3">
      <c r="A44" s="49">
        <v>43984</v>
      </c>
      <c r="B44" s="23" t="s">
        <v>168</v>
      </c>
      <c r="C44" s="23" t="s">
        <v>159</v>
      </c>
      <c r="D44" s="23" t="s">
        <v>62</v>
      </c>
      <c r="E44" s="47">
        <v>0.59722222222222221</v>
      </c>
      <c r="F44" s="48">
        <v>500000</v>
      </c>
      <c r="G44" s="23" t="s">
        <v>18</v>
      </c>
      <c r="H44" s="23"/>
    </row>
    <row r="45" spans="1:8" x14ac:dyDescent="0.3">
      <c r="A45" s="49">
        <v>43985</v>
      </c>
      <c r="B45" s="23" t="s">
        <v>46</v>
      </c>
      <c r="C45" s="23" t="s">
        <v>10</v>
      </c>
      <c r="D45" s="23" t="s">
        <v>17</v>
      </c>
      <c r="E45" s="47">
        <v>0.51388888888888895</v>
      </c>
      <c r="F45" s="48">
        <v>50000</v>
      </c>
      <c r="G45" s="23" t="s">
        <v>22</v>
      </c>
      <c r="H45" s="23"/>
    </row>
    <row r="46" spans="1:8" x14ac:dyDescent="0.3">
      <c r="A46" s="49">
        <v>43986</v>
      </c>
      <c r="B46" s="23" t="s">
        <v>47</v>
      </c>
      <c r="C46" s="23" t="s">
        <v>153</v>
      </c>
      <c r="D46" s="23" t="s">
        <v>17</v>
      </c>
      <c r="E46" s="47">
        <v>0.72916666666666663</v>
      </c>
      <c r="F46" s="48">
        <v>50000</v>
      </c>
      <c r="G46" s="23" t="s">
        <v>21</v>
      </c>
      <c r="H46" s="23"/>
    </row>
  </sheetData>
  <mergeCells count="1">
    <mergeCell ref="A1:H1"/>
  </mergeCells>
  <phoneticPr fontId="1" type="noConversion"/>
  <dataValidations count="3">
    <dataValidation type="list" allowBlank="1" showInputMessage="1" showErrorMessage="1" sqref="G4:G46">
      <formula1>$N$2:$N$7</formula1>
    </dataValidation>
    <dataValidation type="list" allowBlank="1" showInputMessage="1" showErrorMessage="1" sqref="D4:D46">
      <formula1>$L$2:$L$8</formula1>
    </dataValidation>
    <dataValidation type="list" allowBlank="1" showInputMessage="1" showErrorMessage="1" sqref="C4:C46">
      <formula1>$J$2:$J$9</formula1>
    </dataValidation>
  </dataValidation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3:H22"/>
  <sheetViews>
    <sheetView workbookViewId="0">
      <selection activeCell="H18" sqref="H18"/>
    </sheetView>
  </sheetViews>
  <sheetFormatPr defaultRowHeight="16.5" x14ac:dyDescent="0.3"/>
  <cols>
    <col min="1" max="1" width="14.875" customWidth="1"/>
    <col min="2" max="2" width="13" customWidth="1"/>
    <col min="3" max="3" width="10.875" customWidth="1"/>
    <col min="4" max="5" width="9.375" customWidth="1"/>
    <col min="6" max="6" width="11" customWidth="1"/>
    <col min="7" max="7" width="9.375" customWidth="1"/>
    <col min="8" max="8" width="10.875" customWidth="1"/>
    <col min="9" max="9" width="8.5" customWidth="1"/>
    <col min="10" max="10" width="15.5" customWidth="1"/>
    <col min="11" max="11" width="11.5" customWidth="1"/>
    <col min="12" max="12" width="5.5" customWidth="1"/>
    <col min="13" max="13" width="15.5" bestFit="1" customWidth="1"/>
    <col min="14" max="14" width="11.5" bestFit="1" customWidth="1"/>
    <col min="15" max="15" width="15.5" customWidth="1"/>
    <col min="16" max="16" width="11.5" customWidth="1"/>
    <col min="17" max="17" width="15.5" bestFit="1" customWidth="1"/>
    <col min="18" max="18" width="11.5" bestFit="1" customWidth="1"/>
    <col min="19" max="19" width="15.5" bestFit="1" customWidth="1"/>
    <col min="20" max="20" width="11.5" customWidth="1"/>
    <col min="21" max="21" width="15.5" bestFit="1" customWidth="1"/>
    <col min="22" max="22" width="11.5" customWidth="1"/>
    <col min="23" max="23" width="5.5" customWidth="1"/>
    <col min="24" max="24" width="15.5" bestFit="1" customWidth="1"/>
    <col min="25" max="25" width="11.5" bestFit="1" customWidth="1"/>
    <col min="26" max="26" width="15.5" customWidth="1"/>
    <col min="27" max="27" width="11.5" bestFit="1" customWidth="1"/>
    <col min="28" max="28" width="11.25" bestFit="1" customWidth="1"/>
    <col min="29" max="29" width="15.5" bestFit="1" customWidth="1"/>
    <col min="30" max="30" width="11.5" bestFit="1" customWidth="1"/>
    <col min="31" max="31" width="15.5" bestFit="1" customWidth="1"/>
    <col min="32" max="32" width="12.625" bestFit="1" customWidth="1"/>
    <col min="33" max="33" width="16.75" customWidth="1"/>
    <col min="34" max="34" width="12.625" bestFit="1" customWidth="1"/>
    <col min="35" max="35" width="16.75" bestFit="1" customWidth="1"/>
    <col min="36" max="36" width="12.625" bestFit="1" customWidth="1"/>
    <col min="37" max="37" width="9.25" bestFit="1" customWidth="1"/>
    <col min="38" max="38" width="16.75" bestFit="1" customWidth="1"/>
    <col min="39" max="39" width="12.625" bestFit="1" customWidth="1"/>
    <col min="40" max="40" width="16.75" bestFit="1" customWidth="1"/>
    <col min="41" max="41" width="12.625" bestFit="1" customWidth="1"/>
    <col min="42" max="42" width="16.75" bestFit="1" customWidth="1"/>
    <col min="43" max="43" width="12.625" bestFit="1" customWidth="1"/>
    <col min="44" max="44" width="16.75" bestFit="1" customWidth="1"/>
    <col min="45" max="45" width="8.875" customWidth="1"/>
  </cols>
  <sheetData>
    <row r="3" spans="1:8" x14ac:dyDescent="0.3">
      <c r="A3" s="141" t="s">
        <v>296</v>
      </c>
      <c r="B3" s="141" t="s">
        <v>169</v>
      </c>
      <c r="C3" s="110"/>
      <c r="D3" s="110"/>
      <c r="E3" s="110"/>
      <c r="F3" s="110"/>
      <c r="G3" s="110"/>
      <c r="H3" s="110"/>
    </row>
    <row r="4" spans="1:8" x14ac:dyDescent="0.3">
      <c r="A4" s="141" t="s">
        <v>50</v>
      </c>
      <c r="B4" s="142" t="s">
        <v>298</v>
      </c>
      <c r="C4" s="142" t="s">
        <v>299</v>
      </c>
      <c r="D4" s="142" t="s">
        <v>301</v>
      </c>
      <c r="E4" s="142" t="s">
        <v>300</v>
      </c>
      <c r="F4" s="142" t="s">
        <v>302</v>
      </c>
      <c r="G4" s="142" t="s">
        <v>297</v>
      </c>
      <c r="H4" s="142" t="s">
        <v>179</v>
      </c>
    </row>
    <row r="5" spans="1:8" x14ac:dyDescent="0.3">
      <c r="A5" s="50" t="s">
        <v>181</v>
      </c>
      <c r="B5" s="140" t="s">
        <v>303</v>
      </c>
      <c r="C5" s="140" t="s">
        <v>303</v>
      </c>
      <c r="D5" s="140" t="s">
        <v>303</v>
      </c>
      <c r="E5" s="140" t="s">
        <v>303</v>
      </c>
      <c r="F5" s="140" t="s">
        <v>303</v>
      </c>
      <c r="G5" s="140">
        <v>400000</v>
      </c>
      <c r="H5" s="140">
        <v>400000</v>
      </c>
    </row>
    <row r="6" spans="1:8" x14ac:dyDescent="0.3">
      <c r="A6" s="50" t="s">
        <v>175</v>
      </c>
      <c r="B6" s="140">
        <v>300000</v>
      </c>
      <c r="C6" s="140">
        <v>55000</v>
      </c>
      <c r="D6" s="140" t="s">
        <v>303</v>
      </c>
      <c r="E6" s="140">
        <v>177000</v>
      </c>
      <c r="F6" s="140" t="s">
        <v>303</v>
      </c>
      <c r="G6" s="140" t="s">
        <v>303</v>
      </c>
      <c r="H6" s="140">
        <v>532000</v>
      </c>
    </row>
    <row r="7" spans="1:8" x14ac:dyDescent="0.3">
      <c r="A7" s="50" t="s">
        <v>182</v>
      </c>
      <c r="B7" s="140" t="s">
        <v>303</v>
      </c>
      <c r="C7" s="140" t="s">
        <v>303</v>
      </c>
      <c r="D7" s="140" t="s">
        <v>303</v>
      </c>
      <c r="E7" s="140">
        <v>338000</v>
      </c>
      <c r="F7" s="140" t="s">
        <v>303</v>
      </c>
      <c r="G7" s="140">
        <v>80000</v>
      </c>
      <c r="H7" s="140">
        <v>418000</v>
      </c>
    </row>
    <row r="8" spans="1:8" x14ac:dyDescent="0.3">
      <c r="A8" s="50" t="s">
        <v>174</v>
      </c>
      <c r="B8" s="140" t="s">
        <v>303</v>
      </c>
      <c r="C8" s="140">
        <v>1500000</v>
      </c>
      <c r="D8" s="140">
        <v>600000</v>
      </c>
      <c r="E8" s="140" t="s">
        <v>303</v>
      </c>
      <c r="F8" s="140">
        <v>500000</v>
      </c>
      <c r="G8" s="140" t="s">
        <v>303</v>
      </c>
      <c r="H8" s="140">
        <v>2600000</v>
      </c>
    </row>
    <row r="9" spans="1:8" x14ac:dyDescent="0.3">
      <c r="A9" s="50" t="s">
        <v>178</v>
      </c>
      <c r="B9" s="140">
        <v>40000</v>
      </c>
      <c r="C9" s="140">
        <v>55000</v>
      </c>
      <c r="D9" s="140" t="s">
        <v>303</v>
      </c>
      <c r="E9" s="140" t="s">
        <v>303</v>
      </c>
      <c r="F9" s="140">
        <v>80000</v>
      </c>
      <c r="G9" s="140" t="s">
        <v>303</v>
      </c>
      <c r="H9" s="140">
        <v>175000</v>
      </c>
    </row>
    <row r="10" spans="1:8" x14ac:dyDescent="0.3">
      <c r="A10" s="50" t="s">
        <v>176</v>
      </c>
      <c r="B10" s="140" t="s">
        <v>303</v>
      </c>
      <c r="C10" s="140">
        <v>80000</v>
      </c>
      <c r="D10" s="140">
        <v>165000</v>
      </c>
      <c r="E10" s="140">
        <v>20000</v>
      </c>
      <c r="F10" s="140" t="s">
        <v>303</v>
      </c>
      <c r="G10" s="140">
        <v>37000</v>
      </c>
      <c r="H10" s="140">
        <v>302000</v>
      </c>
    </row>
    <row r="11" spans="1:8" x14ac:dyDescent="0.3">
      <c r="A11" s="50" t="s">
        <v>177</v>
      </c>
      <c r="B11" s="140" t="s">
        <v>303</v>
      </c>
      <c r="C11" s="140">
        <v>160000</v>
      </c>
      <c r="D11" s="140" t="s">
        <v>303</v>
      </c>
      <c r="E11" s="140">
        <v>50000</v>
      </c>
      <c r="F11" s="140" t="s">
        <v>303</v>
      </c>
      <c r="G11" s="140" t="s">
        <v>303</v>
      </c>
      <c r="H11" s="140">
        <v>210000</v>
      </c>
    </row>
    <row r="12" spans="1:8" x14ac:dyDescent="0.3">
      <c r="A12" s="50" t="s">
        <v>179</v>
      </c>
      <c r="B12" s="52">
        <v>340000</v>
      </c>
      <c r="C12" s="52">
        <v>1850000</v>
      </c>
      <c r="D12" s="52">
        <v>765000</v>
      </c>
      <c r="E12" s="52">
        <v>585000</v>
      </c>
      <c r="F12" s="52">
        <v>580000</v>
      </c>
      <c r="G12" s="52">
        <v>517000</v>
      </c>
      <c r="H12" s="52">
        <v>4637000</v>
      </c>
    </row>
    <row r="15" spans="1:8" x14ac:dyDescent="0.3">
      <c r="A15" s="143" t="s">
        <v>296</v>
      </c>
      <c r="B15" s="143" t="s">
        <v>169</v>
      </c>
      <c r="C15" s="144"/>
      <c r="D15" s="144"/>
      <c r="E15" s="144"/>
      <c r="F15" s="144"/>
      <c r="G15" s="144"/>
      <c r="H15" s="144"/>
    </row>
    <row r="16" spans="1:8" x14ac:dyDescent="0.3">
      <c r="A16" s="143" t="s">
        <v>51</v>
      </c>
      <c r="B16" s="145" t="s">
        <v>298</v>
      </c>
      <c r="C16" s="145" t="s">
        <v>299</v>
      </c>
      <c r="D16" s="145" t="s">
        <v>301</v>
      </c>
      <c r="E16" s="145" t="s">
        <v>300</v>
      </c>
      <c r="F16" s="145" t="s">
        <v>302</v>
      </c>
      <c r="G16" s="145" t="s">
        <v>297</v>
      </c>
      <c r="H16" s="145" t="s">
        <v>179</v>
      </c>
    </row>
    <row r="17" spans="1:8" x14ac:dyDescent="0.3">
      <c r="A17" s="144" t="s">
        <v>183</v>
      </c>
      <c r="B17" s="144">
        <v>300000</v>
      </c>
      <c r="C17" s="144">
        <v>130000</v>
      </c>
      <c r="D17" s="144" t="s">
        <v>304</v>
      </c>
      <c r="E17" s="144">
        <v>350000</v>
      </c>
      <c r="F17" s="144">
        <v>500000</v>
      </c>
      <c r="G17" s="144" t="s">
        <v>304</v>
      </c>
      <c r="H17" s="144">
        <v>1280000</v>
      </c>
    </row>
    <row r="18" spans="1:8" x14ac:dyDescent="0.3">
      <c r="A18" s="144" t="s">
        <v>185</v>
      </c>
      <c r="B18" s="144" t="s">
        <v>304</v>
      </c>
      <c r="C18" s="144">
        <v>50000</v>
      </c>
      <c r="D18" s="144" t="s">
        <v>304</v>
      </c>
      <c r="E18" s="144">
        <v>47000</v>
      </c>
      <c r="F18" s="144" t="s">
        <v>304</v>
      </c>
      <c r="G18" s="144" t="s">
        <v>304</v>
      </c>
      <c r="H18" s="144">
        <v>97000</v>
      </c>
    </row>
    <row r="19" spans="1:8" x14ac:dyDescent="0.3">
      <c r="A19" s="144" t="s">
        <v>186</v>
      </c>
      <c r="B19" s="144" t="s">
        <v>304</v>
      </c>
      <c r="C19" s="144">
        <v>1060000</v>
      </c>
      <c r="D19" s="144">
        <v>600000</v>
      </c>
      <c r="E19" s="144" t="s">
        <v>304</v>
      </c>
      <c r="F19" s="144" t="s">
        <v>304</v>
      </c>
      <c r="G19" s="144">
        <v>200000</v>
      </c>
      <c r="H19" s="144">
        <v>1860000</v>
      </c>
    </row>
    <row r="20" spans="1:8" x14ac:dyDescent="0.3">
      <c r="A20" s="144" t="s">
        <v>187</v>
      </c>
      <c r="B20" s="144">
        <v>40000</v>
      </c>
      <c r="C20" s="144">
        <v>110000</v>
      </c>
      <c r="D20" s="144" t="s">
        <v>304</v>
      </c>
      <c r="E20" s="144">
        <v>188000</v>
      </c>
      <c r="F20" s="144">
        <v>80000</v>
      </c>
      <c r="G20" s="144">
        <v>80000</v>
      </c>
      <c r="H20" s="144">
        <v>498000</v>
      </c>
    </row>
    <row r="21" spans="1:8" x14ac:dyDescent="0.3">
      <c r="A21" s="144" t="s">
        <v>188</v>
      </c>
      <c r="B21" s="144" t="s">
        <v>304</v>
      </c>
      <c r="C21" s="144" t="s">
        <v>304</v>
      </c>
      <c r="D21" s="144">
        <v>65000</v>
      </c>
      <c r="E21" s="144" t="s">
        <v>304</v>
      </c>
      <c r="F21" s="144" t="s">
        <v>304</v>
      </c>
      <c r="G21" s="144">
        <v>137000</v>
      </c>
      <c r="H21" s="144">
        <v>202000</v>
      </c>
    </row>
    <row r="22" spans="1:8" x14ac:dyDescent="0.3">
      <c r="A22" s="144" t="s">
        <v>179</v>
      </c>
      <c r="B22" s="144">
        <v>340000</v>
      </c>
      <c r="C22" s="144">
        <v>1350000</v>
      </c>
      <c r="D22" s="144">
        <v>665000</v>
      </c>
      <c r="E22" s="144">
        <v>585000</v>
      </c>
      <c r="F22" s="144">
        <v>580000</v>
      </c>
      <c r="G22" s="144">
        <v>417000</v>
      </c>
      <c r="H22" s="144">
        <v>3937000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3:B62"/>
  <sheetViews>
    <sheetView zoomScale="70" zoomScaleNormal="70" workbookViewId="0">
      <selection activeCell="AF46" sqref="AF46"/>
    </sheetView>
  </sheetViews>
  <sheetFormatPr defaultRowHeight="16.5" x14ac:dyDescent="0.3"/>
  <cols>
    <col min="1" max="1" width="14.25" customWidth="1"/>
    <col min="2" max="2" width="16.875" customWidth="1"/>
  </cols>
  <sheetData>
    <row r="3" spans="1:2" x14ac:dyDescent="0.3">
      <c r="A3" s="53" t="s">
        <v>295</v>
      </c>
      <c r="B3" t="s">
        <v>296</v>
      </c>
    </row>
    <row r="4" spans="1:2" x14ac:dyDescent="0.3">
      <c r="A4" s="50" t="s">
        <v>174</v>
      </c>
      <c r="B4" s="52">
        <v>2100000</v>
      </c>
    </row>
    <row r="5" spans="1:2" x14ac:dyDescent="0.3">
      <c r="A5" s="50" t="s">
        <v>175</v>
      </c>
      <c r="B5" s="52">
        <v>532000</v>
      </c>
    </row>
    <row r="6" spans="1:2" x14ac:dyDescent="0.3">
      <c r="A6" s="50" t="s">
        <v>182</v>
      </c>
      <c r="B6" s="52">
        <v>418000</v>
      </c>
    </row>
    <row r="7" spans="1:2" x14ac:dyDescent="0.3">
      <c r="A7" s="50" t="s">
        <v>177</v>
      </c>
      <c r="B7" s="52">
        <v>210000</v>
      </c>
    </row>
    <row r="8" spans="1:2" x14ac:dyDescent="0.3">
      <c r="A8" s="50" t="s">
        <v>181</v>
      </c>
      <c r="B8" s="52">
        <v>200000</v>
      </c>
    </row>
    <row r="9" spans="1:2" x14ac:dyDescent="0.3">
      <c r="A9" s="50" t="s">
        <v>178</v>
      </c>
      <c r="B9" s="52">
        <v>175000</v>
      </c>
    </row>
    <row r="10" spans="1:2" x14ac:dyDescent="0.3">
      <c r="A10" s="50" t="s">
        <v>176</v>
      </c>
      <c r="B10" s="52">
        <v>100000</v>
      </c>
    </row>
    <row r="31" spans="1:2" x14ac:dyDescent="0.3">
      <c r="A31" s="53" t="s">
        <v>295</v>
      </c>
      <c r="B31" t="s">
        <v>296</v>
      </c>
    </row>
    <row r="32" spans="1:2" x14ac:dyDescent="0.3">
      <c r="A32" s="50" t="s">
        <v>186</v>
      </c>
      <c r="B32" s="134">
        <v>1860000</v>
      </c>
    </row>
    <row r="33" spans="1:2" x14ac:dyDescent="0.3">
      <c r="A33" s="50" t="s">
        <v>183</v>
      </c>
      <c r="B33" s="134">
        <v>1280000</v>
      </c>
    </row>
    <row r="34" spans="1:2" x14ac:dyDescent="0.3">
      <c r="A34" s="50" t="s">
        <v>187</v>
      </c>
      <c r="B34" s="134">
        <v>498000</v>
      </c>
    </row>
    <row r="35" spans="1:2" x14ac:dyDescent="0.3">
      <c r="A35" s="50" t="s">
        <v>185</v>
      </c>
      <c r="B35" s="134">
        <v>97000</v>
      </c>
    </row>
    <row r="36" spans="1:2" x14ac:dyDescent="0.3">
      <c r="A36" s="50" t="s">
        <v>179</v>
      </c>
      <c r="B36" s="134">
        <v>3735000</v>
      </c>
    </row>
    <row r="55" spans="1:2" x14ac:dyDescent="0.3">
      <c r="A55" s="146" t="s">
        <v>295</v>
      </c>
      <c r="B55" s="134" t="s">
        <v>296</v>
      </c>
    </row>
    <row r="56" spans="1:2" x14ac:dyDescent="0.3">
      <c r="A56" s="147" t="s">
        <v>299</v>
      </c>
      <c r="B56" s="134">
        <v>1350000</v>
      </c>
    </row>
    <row r="57" spans="1:2" x14ac:dyDescent="0.3">
      <c r="A57" s="147" t="s">
        <v>301</v>
      </c>
      <c r="B57" s="134">
        <v>600000</v>
      </c>
    </row>
    <row r="58" spans="1:2" x14ac:dyDescent="0.3">
      <c r="A58" s="147" t="s">
        <v>300</v>
      </c>
      <c r="B58" s="134">
        <v>585000</v>
      </c>
    </row>
    <row r="59" spans="1:2" x14ac:dyDescent="0.3">
      <c r="A59" s="147" t="s">
        <v>302</v>
      </c>
      <c r="B59" s="134">
        <v>580000</v>
      </c>
    </row>
    <row r="60" spans="1:2" x14ac:dyDescent="0.3">
      <c r="A60" s="147" t="s">
        <v>298</v>
      </c>
      <c r="B60" s="134">
        <v>340000</v>
      </c>
    </row>
    <row r="61" spans="1:2" x14ac:dyDescent="0.3">
      <c r="A61" s="147" t="s">
        <v>297</v>
      </c>
      <c r="B61" s="134">
        <v>280000</v>
      </c>
    </row>
    <row r="62" spans="1:2" x14ac:dyDescent="0.3">
      <c r="A62" s="147" t="s">
        <v>179</v>
      </c>
      <c r="B62" s="134">
        <v>3735000</v>
      </c>
    </row>
  </sheetData>
  <phoneticPr fontId="1" type="noConversion"/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5" tint="0.79998168889431442"/>
  </sheetPr>
  <dimension ref="A1:H20"/>
  <sheetViews>
    <sheetView workbookViewId="0">
      <selection activeCell="H27" sqref="H27"/>
    </sheetView>
  </sheetViews>
  <sheetFormatPr defaultRowHeight="16.5" x14ac:dyDescent="0.3"/>
  <cols>
    <col min="1" max="1" width="10.5" customWidth="1"/>
    <col min="2" max="2" width="15.25" customWidth="1"/>
    <col min="3" max="3" width="14.125" customWidth="1"/>
    <col min="4" max="4" width="15.25" customWidth="1"/>
    <col min="5" max="5" width="9.125" customWidth="1"/>
    <col min="6" max="8" width="8.125" customWidth="1"/>
  </cols>
  <sheetData>
    <row r="1" spans="1:8" x14ac:dyDescent="0.3">
      <c r="A1" s="53" t="s">
        <v>169</v>
      </c>
      <c r="B1" t="s">
        <v>170</v>
      </c>
    </row>
    <row r="3" spans="1:8" x14ac:dyDescent="0.3">
      <c r="A3" s="53" t="s">
        <v>50</v>
      </c>
      <c r="B3" s="53" t="s">
        <v>171</v>
      </c>
      <c r="C3" t="s">
        <v>172</v>
      </c>
      <c r="D3" t="s">
        <v>173</v>
      </c>
    </row>
    <row r="4" spans="1:8" x14ac:dyDescent="0.3">
      <c r="A4" s="50" t="s">
        <v>174</v>
      </c>
      <c r="B4" s="51">
        <v>2100000</v>
      </c>
      <c r="C4" s="52">
        <v>420000</v>
      </c>
      <c r="D4" s="52">
        <v>5</v>
      </c>
    </row>
    <row r="5" spans="1:8" x14ac:dyDescent="0.3">
      <c r="A5" s="50" t="s">
        <v>175</v>
      </c>
      <c r="B5" s="51">
        <v>355000</v>
      </c>
      <c r="C5" s="52">
        <v>118333.33333333333</v>
      </c>
      <c r="D5" s="52">
        <v>3</v>
      </c>
    </row>
    <row r="6" spans="1:8" x14ac:dyDescent="0.3">
      <c r="A6" s="50" t="s">
        <v>176</v>
      </c>
      <c r="B6" s="51">
        <v>245000</v>
      </c>
      <c r="C6" s="52">
        <v>35000</v>
      </c>
      <c r="D6" s="52">
        <v>7</v>
      </c>
    </row>
    <row r="7" spans="1:8" x14ac:dyDescent="0.3">
      <c r="A7" s="50" t="s">
        <v>177</v>
      </c>
      <c r="B7" s="51">
        <v>160000</v>
      </c>
      <c r="C7" s="52">
        <v>53333.333333333336</v>
      </c>
      <c r="D7" s="52">
        <v>3</v>
      </c>
    </row>
    <row r="8" spans="1:8" x14ac:dyDescent="0.3">
      <c r="A8" s="50" t="s">
        <v>178</v>
      </c>
      <c r="B8" s="51">
        <v>95000</v>
      </c>
      <c r="C8" s="52">
        <v>31666.666666666668</v>
      </c>
      <c r="D8" s="52">
        <v>3</v>
      </c>
    </row>
    <row r="9" spans="1:8" x14ac:dyDescent="0.3">
      <c r="A9" s="50" t="s">
        <v>179</v>
      </c>
      <c r="B9" s="51">
        <v>2955000</v>
      </c>
      <c r="C9" s="52">
        <v>140714.28571428571</v>
      </c>
      <c r="D9" s="52">
        <v>21</v>
      </c>
    </row>
    <row r="12" spans="1:8" x14ac:dyDescent="0.3">
      <c r="A12" s="53" t="s">
        <v>169</v>
      </c>
      <c r="B12" t="s">
        <v>180</v>
      </c>
    </row>
    <row r="14" spans="1:8" x14ac:dyDescent="0.3">
      <c r="A14" s="53" t="s">
        <v>172</v>
      </c>
      <c r="B14" s="53" t="s">
        <v>51</v>
      </c>
    </row>
    <row r="15" spans="1:8" x14ac:dyDescent="0.3">
      <c r="A15" s="53" t="s">
        <v>50</v>
      </c>
      <c r="B15" t="s">
        <v>181</v>
      </c>
      <c r="C15" t="s">
        <v>175</v>
      </c>
      <c r="D15" t="s">
        <v>182</v>
      </c>
      <c r="E15" t="s">
        <v>174</v>
      </c>
      <c r="F15" t="s">
        <v>178</v>
      </c>
      <c r="G15" t="s">
        <v>176</v>
      </c>
      <c r="H15" t="s">
        <v>177</v>
      </c>
    </row>
    <row r="16" spans="1:8" x14ac:dyDescent="0.3">
      <c r="A16" s="50" t="s">
        <v>183</v>
      </c>
      <c r="B16" s="51" t="s">
        <v>184</v>
      </c>
      <c r="C16" s="51">
        <v>150000</v>
      </c>
      <c r="D16" s="51">
        <v>150000</v>
      </c>
      <c r="E16" s="51">
        <v>250000</v>
      </c>
      <c r="F16" s="51" t="s">
        <v>184</v>
      </c>
      <c r="G16" s="51" t="s">
        <v>184</v>
      </c>
      <c r="H16" s="51">
        <v>45000</v>
      </c>
    </row>
    <row r="17" spans="1:8" x14ac:dyDescent="0.3">
      <c r="A17" s="50" t="s">
        <v>185</v>
      </c>
      <c r="B17" s="51" t="s">
        <v>184</v>
      </c>
      <c r="C17" s="51">
        <v>27000</v>
      </c>
      <c r="D17" s="51" t="s">
        <v>184</v>
      </c>
      <c r="E17" s="51" t="s">
        <v>184</v>
      </c>
      <c r="F17" s="51" t="s">
        <v>184</v>
      </c>
      <c r="G17" s="51">
        <v>23333.333333333332</v>
      </c>
      <c r="H17" s="51" t="s">
        <v>184</v>
      </c>
    </row>
    <row r="18" spans="1:8" x14ac:dyDescent="0.3">
      <c r="A18" s="50" t="s">
        <v>186</v>
      </c>
      <c r="B18" s="51">
        <v>100000</v>
      </c>
      <c r="C18" s="51" t="s">
        <v>184</v>
      </c>
      <c r="D18" s="51" t="s">
        <v>184</v>
      </c>
      <c r="E18" s="51">
        <v>420000</v>
      </c>
      <c r="F18" s="51" t="s">
        <v>184</v>
      </c>
      <c r="G18" s="51">
        <v>30000</v>
      </c>
      <c r="H18" s="51">
        <v>30000</v>
      </c>
    </row>
    <row r="19" spans="1:8" x14ac:dyDescent="0.3">
      <c r="A19" s="50" t="s">
        <v>187</v>
      </c>
      <c r="B19" s="51" t="s">
        <v>184</v>
      </c>
      <c r="C19" s="51">
        <v>55000</v>
      </c>
      <c r="D19" s="51">
        <v>67000</v>
      </c>
      <c r="E19" s="51" t="s">
        <v>184</v>
      </c>
      <c r="F19" s="51">
        <v>35000</v>
      </c>
      <c r="G19" s="51" t="s">
        <v>184</v>
      </c>
      <c r="H19" s="51" t="s">
        <v>184</v>
      </c>
    </row>
    <row r="20" spans="1:8" x14ac:dyDescent="0.3">
      <c r="A20" s="50" t="s">
        <v>188</v>
      </c>
      <c r="B20" s="51">
        <v>50000</v>
      </c>
      <c r="C20" s="51" t="s">
        <v>184</v>
      </c>
      <c r="D20" s="51" t="s">
        <v>184</v>
      </c>
      <c r="E20" s="51" t="s">
        <v>184</v>
      </c>
      <c r="F20" s="51" t="s">
        <v>184</v>
      </c>
      <c r="G20" s="51">
        <v>33666.666666666664</v>
      </c>
      <c r="H20" s="51" t="s">
        <v>184</v>
      </c>
    </row>
  </sheetData>
  <phoneticPr fontId="1" type="noConversion"/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이름이 지정된 범위</vt:lpstr>
      </vt:variant>
      <vt:variant>
        <vt:i4>25</vt:i4>
      </vt:variant>
    </vt:vector>
  </HeadingPairs>
  <TitlesOfParts>
    <vt:vector size="40" baseType="lpstr">
      <vt:lpstr>1. 셀서식 및 표시형식 변경</vt:lpstr>
      <vt:lpstr>2. 데이터 유효성검사</vt:lpstr>
      <vt:lpstr>3. 표서식, 유효성검사</vt:lpstr>
      <vt:lpstr>4. 데이터필터링</vt:lpstr>
      <vt:lpstr>고급필터연습</vt:lpstr>
      <vt:lpstr>피벗테이블_원본</vt:lpstr>
      <vt:lpstr>피벗테이블연습</vt:lpstr>
      <vt:lpstr>피벗차트연습</vt:lpstr>
      <vt:lpstr>5. 피벗테이블</vt:lpstr>
      <vt:lpstr>6. 피벗차트</vt:lpstr>
      <vt:lpstr>인사기록</vt:lpstr>
      <vt:lpstr>7.VLOOKUP</vt:lpstr>
      <vt:lpstr>8.경력증명서_vlookup</vt:lpstr>
      <vt:lpstr>Sheet4</vt:lpstr>
      <vt:lpstr>5. 피벗테이블 (연습용)</vt:lpstr>
      <vt:lpstr>'4. 데이터필터링'!Criteria</vt:lpstr>
      <vt:lpstr>고급필터연습!Criteria</vt:lpstr>
      <vt:lpstr>'4. 데이터필터링'!Extract</vt:lpstr>
      <vt:lpstr>고급필터연습!Extract</vt:lpstr>
      <vt:lpstr>'3. 표서식, 유효성검사'!결제방법</vt:lpstr>
      <vt:lpstr>결제방법</vt:lpstr>
      <vt:lpstr>날짜</vt:lpstr>
      <vt:lpstr>부서</vt:lpstr>
      <vt:lpstr>사번</vt:lpstr>
      <vt:lpstr>성명</vt:lpstr>
      <vt:lpstr>성별</vt:lpstr>
      <vt:lpstr>세부내역</vt:lpstr>
      <vt:lpstr>인사기록</vt:lpstr>
      <vt:lpstr>입사일자</vt:lpstr>
      <vt:lpstr>주민번호</vt:lpstr>
      <vt:lpstr>주소</vt:lpstr>
      <vt:lpstr>'3. 표서식, 유효성검사'!지출금액</vt:lpstr>
      <vt:lpstr>지출금액</vt:lpstr>
      <vt:lpstr>지출시간</vt:lpstr>
      <vt:lpstr>'3. 표서식, 유효성검사'!지출지역</vt:lpstr>
      <vt:lpstr>지출지역</vt:lpstr>
      <vt:lpstr>'3. 표서식, 유효성검사'!지출항목</vt:lpstr>
      <vt:lpstr>지출항목</vt:lpstr>
      <vt:lpstr>직급</vt:lpstr>
      <vt:lpstr>퇴사일자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여의주</dc:creator>
  <cp:lastModifiedBy>Windows 사용자</cp:lastModifiedBy>
  <cp:lastPrinted>2021-08-19T06:39:15Z</cp:lastPrinted>
  <dcterms:created xsi:type="dcterms:W3CDTF">2020-04-06T05:06:52Z</dcterms:created>
  <dcterms:modified xsi:type="dcterms:W3CDTF">2021-08-19T06:57:59Z</dcterms:modified>
</cp:coreProperties>
</file>