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486\"/>
    </mc:Choice>
  </mc:AlternateContent>
  <xr:revisionPtr revIDLastSave="0" documentId="13_ncr:1_{F6B83417-5541-4E69-ACC7-03994A3FB5ED}" xr6:coauthVersionLast="47" xr6:coauthVersionMax="47" xr10:uidLastSave="{00000000-0000-0000-0000-000000000000}"/>
  <bookViews>
    <workbookView xWindow="-110" yWindow="-110" windowWidth="19420" windowHeight="10300" activeTab="2" xr2:uid="{D26BB201-B244-46A4-B768-453E227BD50A}"/>
  </bookViews>
  <sheets>
    <sheet name=" reinforcement calculation" sheetId="2" r:id="rId1"/>
    <sheet name="Sheet1" sheetId="3" r:id="rId2"/>
    <sheet name="Sheet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6" i="2"/>
  <c r="T8" i="2"/>
  <c r="T10" i="2"/>
  <c r="T12" i="2"/>
  <c r="T14" i="2"/>
  <c r="T2" i="2"/>
  <c r="U2" i="2"/>
  <c r="W2" i="2"/>
  <c r="X2" i="2" s="1"/>
  <c r="V3" i="2"/>
  <c r="V5" i="2"/>
  <c r="V7" i="2"/>
  <c r="V9" i="2"/>
  <c r="V10" i="2"/>
  <c r="V11" i="2"/>
  <c r="V12" i="2"/>
  <c r="V13" i="2"/>
  <c r="V14" i="2"/>
  <c r="U4" i="2"/>
  <c r="V4" i="2" s="1"/>
  <c r="U6" i="2"/>
  <c r="V6" i="2" s="1"/>
  <c r="U8" i="2"/>
  <c r="V8" i="2" s="1"/>
  <c r="U10" i="2"/>
  <c r="U12" i="2"/>
  <c r="U14" i="2"/>
  <c r="W4" i="2"/>
  <c r="W6" i="2"/>
  <c r="W8" i="2"/>
  <c r="W10" i="2"/>
  <c r="W12" i="2"/>
  <c r="W14" i="2"/>
  <c r="K15" i="2"/>
  <c r="L15" i="2" s="1"/>
  <c r="K13" i="2"/>
  <c r="L13" i="2" s="1"/>
  <c r="K11" i="2"/>
  <c r="L11" i="2" s="1"/>
  <c r="K9" i="2"/>
  <c r="L9" i="2" s="1"/>
  <c r="K7" i="2"/>
  <c r="L7" i="2" s="1"/>
  <c r="K5" i="2"/>
  <c r="L5" i="2" s="1"/>
  <c r="K3" i="2"/>
  <c r="L3" i="2" s="1"/>
  <c r="K4" i="2"/>
  <c r="L4" i="2" s="1"/>
  <c r="K6" i="2"/>
  <c r="L6" i="2" s="1"/>
  <c r="K8" i="2"/>
  <c r="L8" i="2" s="1"/>
  <c r="K10" i="2"/>
  <c r="L10" i="2" s="1"/>
  <c r="K12" i="2"/>
  <c r="L12" i="2" s="1"/>
  <c r="K14" i="2"/>
  <c r="L14" i="2" s="1"/>
  <c r="K2" i="2"/>
  <c r="L2" i="2" s="1"/>
  <c r="R6" i="2"/>
  <c r="I4" i="2"/>
  <c r="I6" i="2"/>
  <c r="I8" i="2"/>
  <c r="I10" i="2"/>
  <c r="I12" i="2"/>
  <c r="I14" i="2"/>
  <c r="I2" i="2"/>
  <c r="Y2" i="2" l="1"/>
  <c r="V2" i="2"/>
  <c r="M10" i="2"/>
  <c r="N10" i="2" s="1"/>
  <c r="O10" i="2" s="1"/>
  <c r="M12" i="2"/>
  <c r="N12" i="2" s="1"/>
  <c r="O12" i="2" s="1"/>
  <c r="M14" i="2"/>
  <c r="N14" i="2" s="1"/>
  <c r="O14" i="2" s="1"/>
  <c r="M8" i="2"/>
  <c r="N8" i="2" s="1"/>
  <c r="O8" i="2" s="1"/>
  <c r="M6" i="2"/>
  <c r="N6" i="2" s="1"/>
  <c r="O6" i="2" s="1"/>
  <c r="M4" i="2"/>
  <c r="N4" i="2" s="1"/>
  <c r="O4" i="2" s="1"/>
  <c r="M2" i="2"/>
  <c r="N2" i="2" s="1"/>
  <c r="O2" i="2" s="1"/>
  <c r="R12" i="2"/>
  <c r="R8" i="2"/>
  <c r="R10" i="2"/>
  <c r="R4" i="2"/>
  <c r="R14" i="2"/>
  <c r="R2" i="2"/>
</calcChain>
</file>

<file path=xl/sharedStrings.xml><?xml version="1.0" encoding="utf-8"?>
<sst xmlns="http://schemas.openxmlformats.org/spreadsheetml/2006/main" count="59" uniqueCount="59">
  <si>
    <t>I (m^4)</t>
  </si>
  <si>
    <t>concrete grade</t>
  </si>
  <si>
    <t>E(Mpa)</t>
  </si>
  <si>
    <t>primary wall1</t>
  </si>
  <si>
    <t>Secant pipe wall (single layer)</t>
  </si>
  <si>
    <t>Strength(fc)</t>
  </si>
  <si>
    <t>steel diameter (mm)</t>
  </si>
  <si>
    <t>partial safety factor</t>
  </si>
  <si>
    <t>steel yeild strength (fy/MPa)</t>
  </si>
  <si>
    <t>Diameter(m)</t>
  </si>
  <si>
    <t xml:space="preserve">num </t>
  </si>
  <si>
    <t>As</t>
  </si>
  <si>
    <t>primary wall2</t>
  </si>
  <si>
    <t>primary wall3</t>
  </si>
  <si>
    <t>primary wall4</t>
  </si>
  <si>
    <t>primary wall5</t>
  </si>
  <si>
    <t>primary wall6</t>
  </si>
  <si>
    <t>primary wall7</t>
  </si>
  <si>
    <t>steel (fcd)</t>
  </si>
  <si>
    <t>Design bending moment (maximum)</t>
  </si>
  <si>
    <t>EI (kNm^2)</t>
  </si>
  <si>
    <t>secondary wall1</t>
  </si>
  <si>
    <t>spacing (m)</t>
  </si>
  <si>
    <t>EI (total)</t>
  </si>
  <si>
    <t>0.7EI(considering crack)</t>
  </si>
  <si>
    <t>secondary wall2</t>
  </si>
  <si>
    <t>secondry wall3</t>
  </si>
  <si>
    <t>sec4</t>
  </si>
  <si>
    <t>sec5</t>
  </si>
  <si>
    <t>sec6</t>
  </si>
  <si>
    <t>sec7</t>
  </si>
  <si>
    <t>length(m)</t>
  </si>
  <si>
    <t>Final E</t>
  </si>
  <si>
    <t>volume concrete(m3)</t>
  </si>
  <si>
    <t>final diameter</t>
  </si>
  <si>
    <t>As finalm2</t>
  </si>
  <si>
    <t>As=Md/(fyd*0.87*D)</t>
  </si>
  <si>
    <t>steel  volume calculation sheet</t>
  </si>
  <si>
    <t>Design yield strength of steel (fyd)</t>
  </si>
  <si>
    <t>fyd= fyk/γs (γs=1.15)</t>
  </si>
  <si>
    <t>Area of steel reinforcement (As assume)</t>
  </si>
  <si>
    <r>
      <t>As = M</t>
    </r>
    <r>
      <rPr>
        <sz val="8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/(0.87Dfyd)  </t>
    </r>
  </si>
  <si>
    <t>steel diameter</t>
  </si>
  <si>
    <t>steel diameter fixed</t>
  </si>
  <si>
    <t>As fixed</t>
  </si>
  <si>
    <t>Vsteel</t>
  </si>
  <si>
    <r>
      <t>d^2=4*As/</t>
    </r>
    <r>
      <rPr>
        <sz val="11"/>
        <color theme="1"/>
        <rFont val="Calibri"/>
        <family val="2"/>
      </rPr>
      <t>π6</t>
    </r>
  </si>
  <si>
    <t>Assumed steel numbers</t>
  </si>
  <si>
    <t>Vsteel = AsL</t>
  </si>
  <si>
    <t>(L=26m, Md = MAX Bending moment, fyk = 500 N/mm^2, D is design variables</t>
  </si>
  <si>
    <r>
      <t>Vconc = L</t>
    </r>
    <r>
      <rPr>
        <sz val="11"/>
        <color theme="1"/>
        <rFont val="Calibri"/>
        <family val="2"/>
      </rPr>
      <t>πD^2/4</t>
    </r>
  </si>
  <si>
    <t>Vconc</t>
  </si>
  <si>
    <t>ratio of cross section,R</t>
  </si>
  <si>
    <t>make it round numbers (22,20,18…)</t>
  </si>
  <si>
    <r>
      <t>As*=6d*^2</t>
    </r>
    <r>
      <rPr>
        <sz val="11"/>
        <color theme="1"/>
        <rFont val="Calibri"/>
        <family val="2"/>
      </rPr>
      <t>π/4</t>
    </r>
  </si>
  <si>
    <t>R = As*/(πD^2/4)</t>
  </si>
  <si>
    <t>Volume(m3) steel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</si>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</sst>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5" fillId="0" borderId="2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1333500</xdr:colOff>
      <xdr:row>17</xdr:row>
      <xdr:rowOff>104775</xdr:rowOff>
    </xdr:from>
    <xdr:to>
      <xdr:col>4</xdr:col>
      <xdr:colOff>180975</xdr:colOff>
      <xdr:row>31</xdr:row>
      <xdr:rowOff>146739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410B-505D-96C3-B976-689C37DE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6705600"/>
          <a:ext cx="4248150" cy="2708964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16</xdr:row>
      <xdr:rowOff>114300</xdr:rowOff>
    </xdr:from>
    <xdr:to>
      <xdr:col>6</xdr:col>
      <xdr:colOff>1543050</xdr:colOff>
      <xdr:row>33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1A462-4E08-36EE-6B0C-4AA7EEA520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0751" b="3456"/>
        <a:stretch/>
      </xdr:blipFill>
      <xdr:spPr>
        <a:xfrm>
          <a:off x="5962650" y="6524625"/>
          <a:ext cx="3486150" cy="318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ADD1-8871-4B98-9B27-D77F959F264E}">
  <dimension ref="A1:Y17"/>
  <sheetViews>
    <sheetView topLeftCell="G2" workbookViewId="0">
      <selection activeCell="J2" sqref="J2"/>
    </sheetView>
  </sheetViews>
  <sheetFormatPr defaultRowHeight="14.5" x14ac:dyDescent="0.35"/>
  <cols>
    <col min="1" max="1" width="33.81640625" customWidth="1"/>
    <col min="2" max="3" width="19" customWidth="1"/>
    <col min="5" max="5" width="21.7265625" customWidth="1"/>
    <col min="6" max="6" width="15.81640625" customWidth="1"/>
    <col min="7" max="8" width="25.26953125" customWidth="1"/>
    <col min="9" max="9" width="20.81640625" customWidth="1"/>
    <col min="10" max="13" width="12.26953125" customWidth="1"/>
    <col min="14" max="15" width="21.453125" customWidth="1"/>
    <col min="16" max="16" width="31.54296875" customWidth="1"/>
    <col min="17" max="17" width="8.453125" customWidth="1"/>
    <col min="18" max="19" width="25.7265625" customWidth="1"/>
    <col min="20" max="21" width="17" customWidth="1"/>
    <col min="22" max="22" width="17.81640625" customWidth="1"/>
    <col min="23" max="25" width="19" customWidth="1"/>
    <col min="26" max="26" width="27.54296875" customWidth="1"/>
  </cols>
  <sheetData>
    <row r="1" spans="1:25" ht="67.5" customHeight="1" x14ac:dyDescent="0.45">
      <c r="A1" s="1" t="s">
        <v>4</v>
      </c>
      <c r="B1" t="s">
        <v>1</v>
      </c>
      <c r="C1" t="s">
        <v>31</v>
      </c>
      <c r="D1" t="s">
        <v>2</v>
      </c>
      <c r="E1" t="s">
        <v>7</v>
      </c>
      <c r="F1" t="s">
        <v>5</v>
      </c>
      <c r="G1" t="s">
        <v>8</v>
      </c>
      <c r="H1" t="s">
        <v>22</v>
      </c>
      <c r="I1" t="s">
        <v>18</v>
      </c>
      <c r="J1" t="s">
        <v>9</v>
      </c>
      <c r="K1" t="s">
        <v>0</v>
      </c>
      <c r="L1" t="s">
        <v>20</v>
      </c>
      <c r="M1" t="s">
        <v>23</v>
      </c>
      <c r="N1" t="s">
        <v>24</v>
      </c>
      <c r="O1" t="s">
        <v>32</v>
      </c>
      <c r="P1" t="s">
        <v>19</v>
      </c>
      <c r="Q1" t="s">
        <v>10</v>
      </c>
      <c r="R1" t="s">
        <v>6</v>
      </c>
      <c r="S1" t="s">
        <v>34</v>
      </c>
      <c r="T1" t="s">
        <v>11</v>
      </c>
      <c r="U1" t="s">
        <v>35</v>
      </c>
      <c r="V1" t="s">
        <v>56</v>
      </c>
      <c r="W1" t="s">
        <v>33</v>
      </c>
    </row>
    <row r="2" spans="1:25" ht="40.5" customHeight="1" x14ac:dyDescent="0.35">
      <c r="A2" t="s">
        <v>3</v>
      </c>
      <c r="B2">
        <v>12</v>
      </c>
      <c r="C2">
        <v>20</v>
      </c>
      <c r="D2">
        <v>27000</v>
      </c>
      <c r="E2">
        <v>1.1499999999999999</v>
      </c>
      <c r="F2">
        <v>30</v>
      </c>
      <c r="G2">
        <v>500</v>
      </c>
      <c r="H2">
        <v>1.5</v>
      </c>
      <c r="I2">
        <f>G2/E2</f>
        <v>434.78260869565219</v>
      </c>
      <c r="J2">
        <v>1.2</v>
      </c>
      <c r="K2">
        <f>(PI()*J2^4)/64</f>
        <v>0.10178760197630929</v>
      </c>
      <c r="L2">
        <f>D2*K2*1000</f>
        <v>2748265.2533603511</v>
      </c>
      <c r="M2" s="5">
        <f>(L2*2+L3*2)/2*H2</f>
        <v>9008202.7749033719</v>
      </c>
      <c r="N2" s="5">
        <f>0.7*M2</f>
        <v>6305741.9424323598</v>
      </c>
      <c r="O2" s="5">
        <f>N2/K2</f>
        <v>61949999.999999993</v>
      </c>
      <c r="P2" s="5">
        <v>836.41099999999994</v>
      </c>
      <c r="Q2">
        <v>6</v>
      </c>
      <c r="R2">
        <f>SQRT(T2/6*4/3.14)</f>
        <v>19.779398619281213</v>
      </c>
      <c r="S2">
        <v>20</v>
      </c>
      <c r="T2">
        <f>P2*1000000/(I2*0.87*J2*1000)</f>
        <v>1842.667911877395</v>
      </c>
      <c r="U2">
        <f>PI()/4*S2*S2*6/1000000</f>
        <v>1.8849555921538759E-3</v>
      </c>
      <c r="V2">
        <f>U2*26</f>
        <v>4.9008845396000769E-2</v>
      </c>
      <c r="W2">
        <f>C2*J2^2*PI()/4+C3*J3^2*PI()/4</f>
        <v>52.024774343446964</v>
      </c>
      <c r="X2">
        <f>W2/26</f>
        <v>2.0009528593633448</v>
      </c>
      <c r="Y2">
        <f>U2/X2</f>
        <v>9.4202898550724658E-4</v>
      </c>
    </row>
    <row r="3" spans="1:25" ht="40.5" customHeight="1" x14ac:dyDescent="0.35">
      <c r="A3" t="s">
        <v>21</v>
      </c>
      <c r="B3">
        <v>40</v>
      </c>
      <c r="C3">
        <v>26</v>
      </c>
      <c r="D3">
        <v>32000</v>
      </c>
      <c r="H3">
        <v>1.5</v>
      </c>
      <c r="J3">
        <v>1.2</v>
      </c>
      <c r="K3">
        <f>(PI()*J3^4)/64</f>
        <v>0.10178760197630929</v>
      </c>
      <c r="L3">
        <f>D3*K3*1000</f>
        <v>3257203.2632418973</v>
      </c>
      <c r="M3" s="5"/>
      <c r="N3" s="5"/>
      <c r="O3" s="5"/>
      <c r="P3" s="5"/>
      <c r="V3">
        <f t="shared" ref="V3:V14" si="0">U3*26/1000000000</f>
        <v>0</v>
      </c>
    </row>
    <row r="4" spans="1:25" ht="31.5" customHeight="1" x14ac:dyDescent="0.35">
      <c r="A4" t="s">
        <v>12</v>
      </c>
      <c r="B4">
        <v>12</v>
      </c>
      <c r="C4">
        <v>20</v>
      </c>
      <c r="D4">
        <v>27000</v>
      </c>
      <c r="E4">
        <v>1.1499999999999999</v>
      </c>
      <c r="F4">
        <v>30</v>
      </c>
      <c r="G4">
        <v>500</v>
      </c>
      <c r="H4">
        <v>1.5</v>
      </c>
      <c r="I4">
        <f t="shared" ref="I4:I14" si="1">G4/E4</f>
        <v>434.78260869565219</v>
      </c>
      <c r="J4">
        <v>1</v>
      </c>
      <c r="K4">
        <f t="shared" ref="K4:K15" si="2">(PI()*J4^4)/64</f>
        <v>4.9087385212340517E-2</v>
      </c>
      <c r="L4">
        <f t="shared" ref="L4:L15" si="3">D4*K4*1000</f>
        <v>1325359.4007331941</v>
      </c>
      <c r="M4" s="5">
        <f>(L4*2+L5*2)/2*H4</f>
        <v>4344233.5912921354</v>
      </c>
      <c r="N4" s="5">
        <f t="shared" ref="N4" si="4">0.7*M4</f>
        <v>3040963.5139044947</v>
      </c>
      <c r="O4" s="5">
        <f t="shared" ref="O4:O14" si="5">N4/K4</f>
        <v>61949999.999999993</v>
      </c>
      <c r="P4" s="5">
        <v>637.27112499999998</v>
      </c>
      <c r="Q4">
        <v>6</v>
      </c>
      <c r="R4">
        <f>SQRT(T4/6*4/3.14)</f>
        <v>18.912805599845942</v>
      </c>
      <c r="S4">
        <v>20</v>
      </c>
      <c r="T4">
        <f t="shared" ref="T4:T14" si="6">P4*1000000/(I4*0.87*J4*1000)</f>
        <v>1684.7397557471265</v>
      </c>
      <c r="U4">
        <f t="shared" ref="U4:U14" si="7">PI()/4*S4*S4*6</f>
        <v>1884.9555921538758</v>
      </c>
      <c r="V4">
        <f t="shared" si="0"/>
        <v>4.9008845396000778E-5</v>
      </c>
      <c r="W4">
        <f t="shared" ref="W4:W14" si="8">C4*J4^2*PI()/4+C5*J5^2*PI()/4</f>
        <v>36.128315516282626</v>
      </c>
    </row>
    <row r="5" spans="1:25" ht="31.5" customHeight="1" x14ac:dyDescent="0.35">
      <c r="A5" t="s">
        <v>25</v>
      </c>
      <c r="B5">
        <v>40</v>
      </c>
      <c r="C5">
        <v>26</v>
      </c>
      <c r="D5">
        <v>32000</v>
      </c>
      <c r="H5">
        <v>1.5</v>
      </c>
      <c r="J5">
        <v>1</v>
      </c>
      <c r="K5">
        <f t="shared" si="2"/>
        <v>4.9087385212340517E-2</v>
      </c>
      <c r="L5">
        <f t="shared" si="3"/>
        <v>1570796.3267948965</v>
      </c>
      <c r="M5" s="5"/>
      <c r="N5" s="5"/>
      <c r="O5" s="5"/>
      <c r="P5" s="5"/>
      <c r="V5">
        <f t="shared" si="0"/>
        <v>0</v>
      </c>
    </row>
    <row r="6" spans="1:25" ht="28.5" customHeight="1" x14ac:dyDescent="0.35">
      <c r="A6" t="s">
        <v>13</v>
      </c>
      <c r="B6">
        <v>12</v>
      </c>
      <c r="C6">
        <v>20</v>
      </c>
      <c r="D6">
        <v>27000</v>
      </c>
      <c r="E6">
        <v>1.1499999999999999</v>
      </c>
      <c r="F6">
        <v>30</v>
      </c>
      <c r="G6">
        <v>500</v>
      </c>
      <c r="H6">
        <v>1.5</v>
      </c>
      <c r="I6">
        <f t="shared" si="1"/>
        <v>434.78260869565219</v>
      </c>
      <c r="J6">
        <v>0.8</v>
      </c>
      <c r="K6">
        <f t="shared" si="2"/>
        <v>2.0106192982974686E-2</v>
      </c>
      <c r="L6">
        <f t="shared" si="3"/>
        <v>542867.21054031653</v>
      </c>
      <c r="M6" s="5">
        <f t="shared" ref="M6" si="9">(L6*2+L7*2)/2*H6</f>
        <v>1779398.0789932599</v>
      </c>
      <c r="N6" s="5">
        <f t="shared" ref="N6" si="10">0.7*M6</f>
        <v>1245578.6552952819</v>
      </c>
      <c r="O6" s="5">
        <f t="shared" si="5"/>
        <v>61950000.000000007</v>
      </c>
      <c r="P6" s="5">
        <v>453.12212499999998</v>
      </c>
      <c r="Q6">
        <v>6</v>
      </c>
      <c r="R6">
        <f t="shared" ref="R6:R14" si="11">SQRT(T6/6*4/3.14)</f>
        <v>17.830210846039169</v>
      </c>
      <c r="S6">
        <v>20</v>
      </c>
      <c r="T6">
        <f t="shared" si="6"/>
        <v>1497.3863326149424</v>
      </c>
      <c r="U6">
        <f t="shared" si="7"/>
        <v>1884.9555921538758</v>
      </c>
      <c r="V6">
        <f t="shared" si="0"/>
        <v>4.9008845396000778E-5</v>
      </c>
      <c r="W6">
        <f t="shared" si="8"/>
        <v>23.122121930420882</v>
      </c>
    </row>
    <row r="7" spans="1:25" ht="28.5" customHeight="1" x14ac:dyDescent="0.35">
      <c r="A7" t="s">
        <v>26</v>
      </c>
      <c r="B7">
        <v>40</v>
      </c>
      <c r="C7">
        <v>26</v>
      </c>
      <c r="D7">
        <v>32000</v>
      </c>
      <c r="H7">
        <v>1.5</v>
      </c>
      <c r="J7">
        <v>0.8</v>
      </c>
      <c r="K7">
        <f t="shared" si="2"/>
        <v>2.0106192982974686E-2</v>
      </c>
      <c r="L7">
        <f t="shared" si="3"/>
        <v>643398.17545519001</v>
      </c>
      <c r="M7" s="5"/>
      <c r="N7" s="5"/>
      <c r="O7" s="5"/>
      <c r="P7" s="5"/>
      <c r="V7">
        <f t="shared" si="0"/>
        <v>0</v>
      </c>
    </row>
    <row r="8" spans="1:25" ht="24" customHeight="1" x14ac:dyDescent="0.35">
      <c r="A8" t="s">
        <v>14</v>
      </c>
      <c r="B8">
        <v>12</v>
      </c>
      <c r="C8">
        <v>20</v>
      </c>
      <c r="D8">
        <v>27000</v>
      </c>
      <c r="E8">
        <v>1.1499999999999999</v>
      </c>
      <c r="F8">
        <v>30</v>
      </c>
      <c r="G8">
        <v>500</v>
      </c>
      <c r="H8">
        <v>1.5</v>
      </c>
      <c r="I8">
        <f t="shared" si="1"/>
        <v>434.78260869565219</v>
      </c>
      <c r="J8">
        <v>0.7</v>
      </c>
      <c r="K8">
        <f t="shared" si="2"/>
        <v>1.1785881189482955E-2</v>
      </c>
      <c r="L8">
        <f t="shared" si="3"/>
        <v>318218.79211603978</v>
      </c>
      <c r="M8" s="5">
        <f t="shared" ref="M8" si="12">(L8*2+L9*2)/2*H8</f>
        <v>1043050.4852692415</v>
      </c>
      <c r="N8" s="5">
        <f t="shared" ref="N8" si="13">0.7*M8</f>
        <v>730135.33968846896</v>
      </c>
      <c r="O8" s="5">
        <f t="shared" si="5"/>
        <v>61949999.999999993</v>
      </c>
      <c r="P8" s="5">
        <v>372.34809374999998</v>
      </c>
      <c r="Q8">
        <v>6</v>
      </c>
      <c r="R8">
        <f t="shared" si="11"/>
        <v>17.279031068960549</v>
      </c>
      <c r="S8">
        <v>20</v>
      </c>
      <c r="T8">
        <f t="shared" si="6"/>
        <v>1406.2407481527098</v>
      </c>
      <c r="U8">
        <f t="shared" si="7"/>
        <v>1884.9555921538758</v>
      </c>
      <c r="V8">
        <f t="shared" si="0"/>
        <v>4.9008845396000778E-5</v>
      </c>
      <c r="W8">
        <f t="shared" si="8"/>
        <v>17.702874602978483</v>
      </c>
    </row>
    <row r="9" spans="1:25" ht="24" customHeight="1" x14ac:dyDescent="0.35">
      <c r="A9" t="s">
        <v>27</v>
      </c>
      <c r="B9">
        <v>40</v>
      </c>
      <c r="C9">
        <v>26</v>
      </c>
      <c r="D9">
        <v>32000</v>
      </c>
      <c r="H9">
        <v>1.5</v>
      </c>
      <c r="J9">
        <v>0.7</v>
      </c>
      <c r="K9">
        <f t="shared" si="2"/>
        <v>1.1785881189482955E-2</v>
      </c>
      <c r="L9">
        <f t="shared" si="3"/>
        <v>377148.19806345459</v>
      </c>
      <c r="M9" s="5"/>
      <c r="N9" s="5"/>
      <c r="O9" s="5"/>
      <c r="P9" s="5"/>
      <c r="V9">
        <f t="shared" si="0"/>
        <v>0</v>
      </c>
    </row>
    <row r="10" spans="1:25" ht="25.5" customHeight="1" x14ac:dyDescent="0.35">
      <c r="A10" t="s">
        <v>15</v>
      </c>
      <c r="B10">
        <v>12</v>
      </c>
      <c r="C10">
        <v>20</v>
      </c>
      <c r="D10">
        <v>27000</v>
      </c>
      <c r="E10">
        <v>1.1499999999999999</v>
      </c>
      <c r="F10">
        <v>30</v>
      </c>
      <c r="G10">
        <v>500</v>
      </c>
      <c r="H10">
        <v>1.5</v>
      </c>
      <c r="I10">
        <f t="shared" si="1"/>
        <v>434.78260869565219</v>
      </c>
      <c r="J10">
        <v>0.6</v>
      </c>
      <c r="K10">
        <f t="shared" si="2"/>
        <v>6.3617251235193305E-3</v>
      </c>
      <c r="L10">
        <f t="shared" si="3"/>
        <v>171766.57833502194</v>
      </c>
      <c r="M10" s="5">
        <f t="shared" ref="M10" si="14">(L10*2+L11*2)/2*H10</f>
        <v>563012.67343146075</v>
      </c>
      <c r="N10" s="5">
        <f t="shared" ref="N10" si="15">0.7*M10</f>
        <v>394108.87140202249</v>
      </c>
      <c r="O10" s="5">
        <f t="shared" si="5"/>
        <v>61949999.999999993</v>
      </c>
      <c r="P10" s="5">
        <v>296.25934375000003</v>
      </c>
      <c r="Q10">
        <v>6</v>
      </c>
      <c r="R10">
        <f t="shared" si="11"/>
        <v>16.647700004577292</v>
      </c>
      <c r="S10">
        <v>20</v>
      </c>
      <c r="T10">
        <f t="shared" si="6"/>
        <v>1305.3572617337168</v>
      </c>
      <c r="U10">
        <f t="shared" si="7"/>
        <v>1884.9555921538758</v>
      </c>
      <c r="V10">
        <f t="shared" si="0"/>
        <v>4.9008845396000778E-5</v>
      </c>
      <c r="W10">
        <f t="shared" si="8"/>
        <v>13.006193585861741</v>
      </c>
    </row>
    <row r="11" spans="1:25" ht="25.5" customHeight="1" x14ac:dyDescent="0.35">
      <c r="A11" t="s">
        <v>28</v>
      </c>
      <c r="B11">
        <v>40</v>
      </c>
      <c r="C11">
        <v>26</v>
      </c>
      <c r="D11">
        <v>32000</v>
      </c>
      <c r="H11">
        <v>1.5</v>
      </c>
      <c r="J11">
        <v>0.6</v>
      </c>
      <c r="K11">
        <f t="shared" si="2"/>
        <v>6.3617251235193305E-3</v>
      </c>
      <c r="L11">
        <f t="shared" si="3"/>
        <v>203575.20395261858</v>
      </c>
      <c r="M11" s="5"/>
      <c r="N11" s="5"/>
      <c r="O11" s="5"/>
      <c r="P11" s="5"/>
      <c r="V11">
        <f t="shared" si="0"/>
        <v>0</v>
      </c>
    </row>
    <row r="12" spans="1:25" ht="27" customHeight="1" x14ac:dyDescent="0.35">
      <c r="A12" t="s">
        <v>16</v>
      </c>
      <c r="B12">
        <v>12</v>
      </c>
      <c r="C12">
        <v>20</v>
      </c>
      <c r="D12">
        <v>27000</v>
      </c>
      <c r="E12">
        <v>1.1499999999999999</v>
      </c>
      <c r="F12">
        <v>30</v>
      </c>
      <c r="G12">
        <v>500</v>
      </c>
      <c r="H12">
        <v>1.5</v>
      </c>
      <c r="I12">
        <f t="shared" si="1"/>
        <v>434.78260869565219</v>
      </c>
      <c r="J12">
        <v>0.5</v>
      </c>
      <c r="K12">
        <f t="shared" si="2"/>
        <v>3.0679615757712823E-3</v>
      </c>
      <c r="L12">
        <f t="shared" si="3"/>
        <v>82834.96254582463</v>
      </c>
      <c r="M12" s="5">
        <f t="shared" ref="M12" si="16">(L12*2+L13*2)/2*H12</f>
        <v>271514.59945575846</v>
      </c>
      <c r="N12" s="5">
        <f t="shared" ref="N12" si="17">0.7*M12</f>
        <v>190060.21961903092</v>
      </c>
      <c r="O12" s="5">
        <f t="shared" si="5"/>
        <v>61949999.999999993</v>
      </c>
      <c r="P12" s="5">
        <v>223.99264062500001</v>
      </c>
      <c r="Q12">
        <v>6</v>
      </c>
      <c r="R12">
        <f t="shared" si="11"/>
        <v>15.85717104521224</v>
      </c>
      <c r="S12">
        <v>16</v>
      </c>
      <c r="T12">
        <f t="shared" si="6"/>
        <v>1184.3289044540231</v>
      </c>
      <c r="U12">
        <f t="shared" si="7"/>
        <v>1206.3715789784806</v>
      </c>
      <c r="V12">
        <f t="shared" si="0"/>
        <v>3.1365661053440491E-5</v>
      </c>
      <c r="W12">
        <f t="shared" si="8"/>
        <v>9.0320788790706565</v>
      </c>
    </row>
    <row r="13" spans="1:25" ht="27" customHeight="1" x14ac:dyDescent="0.35">
      <c r="A13" t="s">
        <v>29</v>
      </c>
      <c r="B13">
        <v>40</v>
      </c>
      <c r="C13">
        <v>26</v>
      </c>
      <c r="D13">
        <v>32000</v>
      </c>
      <c r="H13">
        <v>1.5</v>
      </c>
      <c r="J13">
        <v>0.5</v>
      </c>
      <c r="K13">
        <f t="shared" si="2"/>
        <v>3.0679615757712823E-3</v>
      </c>
      <c r="L13">
        <f t="shared" si="3"/>
        <v>98174.770424681032</v>
      </c>
      <c r="M13" s="5"/>
      <c r="N13" s="5"/>
      <c r="O13" s="5"/>
      <c r="P13" s="5"/>
      <c r="V13">
        <f t="shared" si="0"/>
        <v>0</v>
      </c>
    </row>
    <row r="14" spans="1:25" ht="38.25" customHeight="1" x14ac:dyDescent="0.35">
      <c r="A14" t="s">
        <v>17</v>
      </c>
      <c r="B14">
        <v>12</v>
      </c>
      <c r="C14">
        <v>20</v>
      </c>
      <c r="D14">
        <v>27000</v>
      </c>
      <c r="E14">
        <v>1.1499999999999999</v>
      </c>
      <c r="F14">
        <v>30</v>
      </c>
      <c r="G14">
        <v>500</v>
      </c>
      <c r="H14">
        <v>1.5</v>
      </c>
      <c r="I14">
        <f t="shared" si="1"/>
        <v>434.78260869565219</v>
      </c>
      <c r="J14">
        <v>0.4</v>
      </c>
      <c r="K14">
        <f t="shared" si="2"/>
        <v>1.2566370614359179E-3</v>
      </c>
      <c r="L14">
        <f t="shared" si="3"/>
        <v>33929.200658769783</v>
      </c>
      <c r="M14" s="5">
        <f t="shared" ref="M14" si="18">(L14*2+L15*2)/2*H14</f>
        <v>111212.37993707875</v>
      </c>
      <c r="N14" s="5">
        <f t="shared" ref="N14" si="19">0.7*M14</f>
        <v>77848.665955955119</v>
      </c>
      <c r="O14" s="5">
        <f t="shared" si="5"/>
        <v>61950000.000000007</v>
      </c>
      <c r="P14" s="5">
        <v>158.7831875</v>
      </c>
      <c r="Q14">
        <v>6</v>
      </c>
      <c r="R14">
        <f t="shared" si="11"/>
        <v>14.926778916751841</v>
      </c>
      <c r="S14">
        <v>16</v>
      </c>
      <c r="T14">
        <f t="shared" si="6"/>
        <v>1049.4291127873562</v>
      </c>
      <c r="U14">
        <f t="shared" si="7"/>
        <v>1206.3715789784806</v>
      </c>
      <c r="V14">
        <f t="shared" si="0"/>
        <v>3.1365661053440491E-5</v>
      </c>
      <c r="W14">
        <f t="shared" si="8"/>
        <v>5.7805304826052204</v>
      </c>
    </row>
    <row r="15" spans="1:25" ht="30" customHeight="1" x14ac:dyDescent="0.35">
      <c r="A15" t="s">
        <v>30</v>
      </c>
      <c r="B15">
        <v>40</v>
      </c>
      <c r="C15">
        <v>26</v>
      </c>
      <c r="D15">
        <v>32000</v>
      </c>
      <c r="H15">
        <v>1.5</v>
      </c>
      <c r="J15">
        <v>0.4</v>
      </c>
      <c r="K15">
        <f t="shared" si="2"/>
        <v>1.2566370614359179E-3</v>
      </c>
      <c r="L15">
        <f t="shared" si="3"/>
        <v>40212.385965949376</v>
      </c>
      <c r="M15" s="5"/>
      <c r="N15" s="5"/>
      <c r="O15" s="5"/>
      <c r="P15" s="5"/>
    </row>
    <row r="17" spans="19:19" x14ac:dyDescent="0.35">
      <c r="S17" t="s">
        <v>36</v>
      </c>
    </row>
  </sheetData>
  <mergeCells count="28">
    <mergeCell ref="O14:O15"/>
    <mergeCell ref="O2:O3"/>
    <mergeCell ref="O4:O5"/>
    <mergeCell ref="O6:O7"/>
    <mergeCell ref="O8:O9"/>
    <mergeCell ref="O10:O11"/>
    <mergeCell ref="O12:O13"/>
    <mergeCell ref="M12:M13"/>
    <mergeCell ref="M14:M15"/>
    <mergeCell ref="N4:N5"/>
    <mergeCell ref="N6:N7"/>
    <mergeCell ref="N8:N9"/>
    <mergeCell ref="N10:N11"/>
    <mergeCell ref="N12:N13"/>
    <mergeCell ref="N14:N15"/>
    <mergeCell ref="M10:M11"/>
    <mergeCell ref="M2:M3"/>
    <mergeCell ref="N2:N3"/>
    <mergeCell ref="M4:M5"/>
    <mergeCell ref="M6:M7"/>
    <mergeCell ref="M8:M9"/>
    <mergeCell ref="P12:P13"/>
    <mergeCell ref="P14:P15"/>
    <mergeCell ref="P2:P3"/>
    <mergeCell ref="P4:P5"/>
    <mergeCell ref="P6:P7"/>
    <mergeCell ref="P8:P9"/>
    <mergeCell ref="P10:P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A277-91A7-4CB0-B480-396311E2D185}">
  <dimension ref="A1:B11"/>
  <sheetViews>
    <sheetView workbookViewId="0">
      <selection activeCell="B5" sqref="B5"/>
    </sheetView>
  </sheetViews>
  <sheetFormatPr defaultRowHeight="14.5" x14ac:dyDescent="0.35"/>
  <cols>
    <col min="1" max="1" width="34.36328125" customWidth="1"/>
    <col min="2" max="2" width="32.1796875" customWidth="1"/>
  </cols>
  <sheetData>
    <row r="1" spans="1:2" ht="46" customHeight="1" x14ac:dyDescent="0.45">
      <c r="A1" s="4" t="s">
        <v>37</v>
      </c>
      <c r="B1" s="2"/>
    </row>
    <row r="2" spans="1:2" ht="21" customHeight="1" x14ac:dyDescent="0.35">
      <c r="A2" s="2" t="s">
        <v>51</v>
      </c>
      <c r="B2" s="2" t="s">
        <v>50</v>
      </c>
    </row>
    <row r="3" spans="1:2" ht="22.5" customHeight="1" x14ac:dyDescent="0.35">
      <c r="A3" s="2" t="s">
        <v>47</v>
      </c>
      <c r="B3" s="3">
        <v>6</v>
      </c>
    </row>
    <row r="4" spans="1:2" ht="21.5" customHeight="1" x14ac:dyDescent="0.35">
      <c r="A4" s="2" t="s">
        <v>38</v>
      </c>
      <c r="B4" s="2" t="s">
        <v>39</v>
      </c>
    </row>
    <row r="5" spans="1:2" ht="26" customHeight="1" x14ac:dyDescent="0.35">
      <c r="A5" s="2" t="s">
        <v>40</v>
      </c>
      <c r="B5" s="2" t="s">
        <v>41</v>
      </c>
    </row>
    <row r="6" spans="1:2" ht="22.5" customHeight="1" x14ac:dyDescent="0.35">
      <c r="A6" s="2" t="s">
        <v>42</v>
      </c>
      <c r="B6" s="2" t="s">
        <v>46</v>
      </c>
    </row>
    <row r="7" spans="1:2" ht="24.5" customHeight="1" x14ac:dyDescent="0.35">
      <c r="A7" s="2" t="s">
        <v>43</v>
      </c>
      <c r="B7" s="2" t="s">
        <v>53</v>
      </c>
    </row>
    <row r="8" spans="1:2" ht="27.5" customHeight="1" x14ac:dyDescent="0.35">
      <c r="A8" s="2" t="s">
        <v>44</v>
      </c>
      <c r="B8" s="2" t="s">
        <v>54</v>
      </c>
    </row>
    <row r="9" spans="1:2" ht="22.5" customHeight="1" x14ac:dyDescent="0.35">
      <c r="A9" s="2" t="s">
        <v>45</v>
      </c>
      <c r="B9" s="2" t="s">
        <v>48</v>
      </c>
    </row>
    <row r="10" spans="1:2" ht="22.5" customHeight="1" x14ac:dyDescent="0.35">
      <c r="A10" s="2" t="s">
        <v>52</v>
      </c>
      <c r="B10" s="2" t="s">
        <v>55</v>
      </c>
    </row>
    <row r="11" spans="1:2" ht="25" customHeight="1" x14ac:dyDescent="0.35">
      <c r="A11" s="6" t="s">
        <v>49</v>
      </c>
      <c r="B11" s="6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91A5-7DFA-4527-AB96-37D84E8231A0}">
  <dimension ref="A1:B15"/>
  <sheetViews>
    <sheetView tabSelected="1" workbookViewId="0">
      <selection activeCell="G11" sqref="G11"/>
    </sheetView>
  </sheetViews>
  <sheetFormatPr defaultRowHeight="14.5" x14ac:dyDescent="0.35"/>
  <sheetData>
    <row r="1" spans="1:2" x14ac:dyDescent="0.35">
      <c r="A1" t="s">
        <v>57</v>
      </c>
      <c r="B1" t="s">
        <v>58</v>
      </c>
    </row>
    <row r="2" spans="1:2" x14ac:dyDescent="0.35">
      <c r="A2" s="5">
        <v>836.41099999999994</v>
      </c>
      <c r="B2" s="5">
        <v>1.2</v>
      </c>
    </row>
    <row r="3" spans="1:2" x14ac:dyDescent="0.35">
      <c r="A3" s="5"/>
      <c r="B3" s="5"/>
    </row>
    <row r="4" spans="1:2" x14ac:dyDescent="0.35">
      <c r="A4" s="5">
        <v>637.27112499999998</v>
      </c>
      <c r="B4" s="5">
        <v>1</v>
      </c>
    </row>
    <row r="5" spans="1:2" x14ac:dyDescent="0.35">
      <c r="A5" s="5"/>
      <c r="B5" s="5"/>
    </row>
    <row r="6" spans="1:2" x14ac:dyDescent="0.35">
      <c r="A6" s="5">
        <v>453.12212499999998</v>
      </c>
      <c r="B6" s="5">
        <v>0.8</v>
      </c>
    </row>
    <row r="7" spans="1:2" x14ac:dyDescent="0.35">
      <c r="A7" s="5"/>
      <c r="B7" s="5"/>
    </row>
    <row r="8" spans="1:2" x14ac:dyDescent="0.35">
      <c r="A8" s="5">
        <v>372.34809374999998</v>
      </c>
      <c r="B8" s="5">
        <v>0.7</v>
      </c>
    </row>
    <row r="9" spans="1:2" x14ac:dyDescent="0.35">
      <c r="A9" s="5"/>
      <c r="B9" s="5"/>
    </row>
    <row r="10" spans="1:2" x14ac:dyDescent="0.35">
      <c r="A10" s="5">
        <v>296.25934375000003</v>
      </c>
      <c r="B10" s="5">
        <v>0.6</v>
      </c>
    </row>
    <row r="11" spans="1:2" x14ac:dyDescent="0.35">
      <c r="A11" s="5"/>
      <c r="B11" s="5"/>
    </row>
    <row r="12" spans="1:2" x14ac:dyDescent="0.35">
      <c r="A12" s="5">
        <v>223.99264062500001</v>
      </c>
      <c r="B12" s="5">
        <v>0.5</v>
      </c>
    </row>
    <row r="13" spans="1:2" x14ac:dyDescent="0.35">
      <c r="A13" s="5"/>
      <c r="B13" s="5"/>
    </row>
    <row r="14" spans="1:2" x14ac:dyDescent="0.35">
      <c r="A14" s="5">
        <v>158.7831875</v>
      </c>
      <c r="B14" s="5">
        <v>0.4</v>
      </c>
    </row>
    <row r="15" spans="1:2" x14ac:dyDescent="0.35">
      <c r="A15" s="5"/>
      <c r="B15" s="5"/>
    </row>
  </sheetData>
  <mergeCells count="14">
    <mergeCell ref="A14:A15"/>
    <mergeCell ref="B2:B3"/>
    <mergeCell ref="B4:B5"/>
    <mergeCell ref="B6:B7"/>
    <mergeCell ref="B8:B9"/>
    <mergeCell ref="B10:B11"/>
    <mergeCell ref="B14:B15"/>
    <mergeCell ref="B12:B13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EAA45349A254F884BA58CCC371E3C" ma:contentTypeVersion="13" ma:contentTypeDescription="Create a new document." ma:contentTypeScope="" ma:versionID="3103d3e062f203781304c43b0dc558d8">
  <xsd:schema xmlns:xsd="http://www.w3.org/2001/XMLSchema" xmlns:xs="http://www.w3.org/2001/XMLSchema" xmlns:p="http://schemas.microsoft.com/office/2006/metadata/properties" xmlns:ns3="260433fa-149d-4156-811f-d0ff6b6f9266" xmlns:ns4="7f7e36cb-87f8-4dca-acd2-d575ae7c79f3" targetNamespace="http://schemas.microsoft.com/office/2006/metadata/properties" ma:root="true" ma:fieldsID="ecfb02984f1f0d4d3045fd84b42f0c35" ns3:_="" ns4:_="">
    <xsd:import namespace="260433fa-149d-4156-811f-d0ff6b6f9266"/>
    <xsd:import namespace="7f7e36cb-87f8-4dca-acd2-d575ae7c79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433fa-149d-4156-811f-d0ff6b6f926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e36cb-87f8-4dca-acd2-d575ae7c79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7e36cb-87f8-4dca-acd2-d575ae7c79f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5D629C-FFD5-49FD-956E-89B60688A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0433fa-149d-4156-811f-d0ff6b6f9266"/>
    <ds:schemaRef ds:uri="7f7e36cb-87f8-4dca-acd2-d575ae7c79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C9774C-7700-4B5A-83C3-AF19F9ECDD66}">
  <ds:schemaRefs>
    <ds:schemaRef ds:uri="7f7e36cb-87f8-4dca-acd2-d575ae7c79f3"/>
    <ds:schemaRef ds:uri="http://purl.org/dc/elements/1.1/"/>
    <ds:schemaRef ds:uri="http://www.w3.org/XML/1998/namespace"/>
    <ds:schemaRef ds:uri="http://purl.org/dc/terms/"/>
    <ds:schemaRef ds:uri="260433fa-149d-4156-811f-d0ff6b6f9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31156F-4961-477E-9BB9-3EE8C82F73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reinforcement calculation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Chuan Fong Foo</dc:creator>
  <cp:keywords/>
  <dc:description/>
  <cp:lastModifiedBy>王浩歌</cp:lastModifiedBy>
  <cp:revision/>
  <cp:lastPrinted>2023-06-29T21:15:56Z</cp:lastPrinted>
  <dcterms:created xsi:type="dcterms:W3CDTF">2020-06-14T14:52:14Z</dcterms:created>
  <dcterms:modified xsi:type="dcterms:W3CDTF">2023-07-03T12:32:39Z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2023-06-20T11:44:23Z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93cafd89-35fc-411d-9ed7-e9e9b4014dd5</vt:lpwstr>
  </property>
  <property fmtid="{D5CDD505-2E9C-101B-9397-08002B2CF9AE}" pid="8" name="MSIP_Label_82fa3fd3-029b-403d-91b4-1dc930cb0e60_ContentBits">
    <vt:lpwstr>0</vt:lpwstr>
  </property>
  <property fmtid="{D5CDD505-2E9C-101B-9397-08002B2CF9AE}" pid="9" name="ContentTypeId">
    <vt:lpwstr>0x010100171EAA45349A254F884BA58CCC371E3C</vt:lpwstr>
  </property>
</Properties>
</file>