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iamhou/Downloads/"/>
    </mc:Choice>
  </mc:AlternateContent>
  <xr:revisionPtr revIDLastSave="0" documentId="13_ncr:1_{0F21B23F-FAAC-554B-BC35-F38547CB308E}" xr6:coauthVersionLast="45" xr6:coauthVersionMax="45" xr10:uidLastSave="{00000000-0000-0000-0000-000000000000}"/>
  <bookViews>
    <workbookView xWindow="1480" yWindow="460" windowWidth="22000" windowHeight="16060" xr2:uid="{00000000-000D-0000-FFFF-FFFF00000000}"/>
  </bookViews>
  <sheets>
    <sheet name="Modeling Test (70pts+10pts)" sheetId="4" r:id="rId1"/>
  </sheets>
  <definedNames>
    <definedName name="sale">#REF!</definedName>
    <definedName name="sampletranspo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0" i="4" l="1"/>
  <c r="O30" i="4"/>
  <c r="N30" i="4"/>
  <c r="M30" i="4"/>
  <c r="L30" i="4"/>
  <c r="K30" i="4"/>
  <c r="J30" i="4"/>
  <c r="I30" i="4"/>
  <c r="H30" i="4"/>
  <c r="G30" i="4"/>
  <c r="I29" i="4"/>
  <c r="J29" i="4" s="1"/>
  <c r="K29" i="4" s="1"/>
  <c r="L29" i="4" s="1"/>
  <c r="M29" i="4" s="1"/>
  <c r="N29" i="4" s="1"/>
  <c r="O29" i="4" s="1"/>
  <c r="P29" i="4" s="1"/>
  <c r="H29" i="4"/>
  <c r="P28" i="4"/>
  <c r="O28" i="4"/>
  <c r="N28" i="4"/>
  <c r="M28" i="4"/>
  <c r="L28" i="4"/>
  <c r="K28" i="4"/>
  <c r="J28" i="4"/>
  <c r="I28" i="4"/>
  <c r="H28" i="4"/>
  <c r="G28" i="4"/>
  <c r="B6" i="4" l="1"/>
  <c r="F16" i="4" l="1"/>
  <c r="B7" i="4"/>
  <c r="G3" i="4"/>
  <c r="G4" i="4" s="1"/>
  <c r="I2" i="4"/>
  <c r="J2" i="4" s="1"/>
  <c r="K2" i="4" s="1"/>
  <c r="L2" i="4" s="1"/>
  <c r="M2" i="4" s="1"/>
  <c r="N2" i="4" s="1"/>
  <c r="O2" i="4" s="1"/>
  <c r="P2" i="4" s="1"/>
  <c r="H2" i="4"/>
  <c r="G2" i="4"/>
  <c r="F11" i="4" l="1"/>
  <c r="G18" i="4" s="1"/>
  <c r="G7" i="4"/>
  <c r="F14" i="4" l="1"/>
  <c r="F21" i="4" s="1"/>
  <c r="H7" i="4" l="1"/>
  <c r="I7" i="4" s="1"/>
  <c r="J7" i="4" s="1"/>
  <c r="K7" i="4" s="1"/>
  <c r="L7" i="4" s="1"/>
  <c r="M7" i="4" s="1"/>
  <c r="N7" i="4" s="1"/>
  <c r="O7" i="4" s="1"/>
  <c r="P7" i="4" s="1"/>
  <c r="P12" i="4"/>
  <c r="H3" i="4" l="1"/>
  <c r="H4" i="4" s="1"/>
  <c r="G5" i="4"/>
  <c r="G9" i="4" s="1"/>
  <c r="G19" i="4"/>
  <c r="B15" i="4" l="1"/>
  <c r="G14" i="4"/>
  <c r="G21" i="4" s="1"/>
  <c r="G25" i="4" s="1"/>
  <c r="H5" i="4"/>
  <c r="I3" i="4"/>
  <c r="J3" i="4" s="1"/>
  <c r="B22" i="4"/>
  <c r="I4" i="4" l="1"/>
  <c r="I5" i="4" s="1"/>
  <c r="H9" i="4"/>
  <c r="H14" i="4" s="1"/>
  <c r="G24" i="4"/>
  <c r="J4" i="4"/>
  <c r="J5" i="4" s="1"/>
  <c r="K3" i="4"/>
  <c r="J9" i="4" l="1"/>
  <c r="J14" i="4" s="1"/>
  <c r="H24" i="4"/>
  <c r="I9" i="4"/>
  <c r="I14" i="4" s="1"/>
  <c r="L3" i="4"/>
  <c r="K4" i="4"/>
  <c r="K5" i="4" s="1"/>
  <c r="H1" i="4"/>
  <c r="I24" i="4" l="1"/>
  <c r="J24" i="4"/>
  <c r="I1" i="4"/>
  <c r="H19" i="4"/>
  <c r="H18" i="4"/>
  <c r="K9" i="4"/>
  <c r="K14" i="4" s="1"/>
  <c r="M3" i="4"/>
  <c r="L4" i="4"/>
  <c r="L5" i="4" s="1"/>
  <c r="H21" i="4" l="1"/>
  <c r="H25" i="4" s="1"/>
  <c r="K24" i="4"/>
  <c r="J1" i="4"/>
  <c r="I19" i="4"/>
  <c r="I18" i="4"/>
  <c r="L9" i="4"/>
  <c r="L14" i="4" s="1"/>
  <c r="N3" i="4"/>
  <c r="M4" i="4"/>
  <c r="M5" i="4" s="1"/>
  <c r="L24" i="4" l="1"/>
  <c r="I21" i="4"/>
  <c r="I25" i="4" s="1"/>
  <c r="K1" i="4"/>
  <c r="J18" i="4"/>
  <c r="J19" i="4"/>
  <c r="M9" i="4"/>
  <c r="M14" i="4" s="1"/>
  <c r="O3" i="4"/>
  <c r="N4" i="4"/>
  <c r="N5" i="4" s="1"/>
  <c r="J21" i="4" l="1"/>
  <c r="J25" i="4" s="1"/>
  <c r="M24" i="4"/>
  <c r="N9" i="4"/>
  <c r="N14" i="4" s="1"/>
  <c r="L1" i="4"/>
  <c r="K18" i="4"/>
  <c r="K19" i="4"/>
  <c r="P3" i="4"/>
  <c r="O4" i="4"/>
  <c r="O5" i="4" s="1"/>
  <c r="K21" i="4" l="1"/>
  <c r="K25" i="4" s="1"/>
  <c r="M1" i="4"/>
  <c r="L19" i="4"/>
  <c r="L18" i="4"/>
  <c r="O9" i="4"/>
  <c r="O14" i="4" s="1"/>
  <c r="N24" i="4"/>
  <c r="P4" i="4"/>
  <c r="P5" i="4" s="1"/>
  <c r="L21" i="4" l="1"/>
  <c r="L25" i="4" s="1"/>
  <c r="O24" i="4"/>
  <c r="N1" i="4"/>
  <c r="M18" i="4"/>
  <c r="M19" i="4"/>
  <c r="P9" i="4"/>
  <c r="P14" i="4" s="1"/>
  <c r="M21" i="4" l="1"/>
  <c r="M25" i="4" s="1"/>
  <c r="P24" i="4"/>
  <c r="B18" i="4" s="1"/>
  <c r="B16" i="4"/>
  <c r="B20" i="4"/>
  <c r="O1" i="4"/>
  <c r="N19" i="4"/>
  <c r="N18" i="4"/>
  <c r="N21" i="4" l="1"/>
  <c r="P1" i="4"/>
  <c r="O18" i="4"/>
  <c r="O19" i="4"/>
  <c r="O21" i="4" l="1"/>
  <c r="O25" i="4" s="1"/>
  <c r="P18" i="4"/>
  <c r="P19" i="4"/>
  <c r="N25" i="4"/>
  <c r="P17" i="4" l="1"/>
  <c r="P21" i="4" s="1"/>
  <c r="P25" i="4" l="1"/>
  <c r="B19" i="4" s="1"/>
  <c r="B21" i="4"/>
  <c r="B17" i="4"/>
</calcChain>
</file>

<file path=xl/sharedStrings.xml><?xml version="1.0" encoding="utf-8"?>
<sst xmlns="http://schemas.openxmlformats.org/spreadsheetml/2006/main" count="41" uniqueCount="40">
  <si>
    <t>Year</t>
  </si>
  <si>
    <t>Purchase Price</t>
  </si>
  <si>
    <t>NOI</t>
  </si>
  <si>
    <t>Assumptions</t>
  </si>
  <si>
    <t>LTV</t>
  </si>
  <si>
    <t>Property SF</t>
  </si>
  <si>
    <t>Gross Potential Revenue/SF/Year</t>
  </si>
  <si>
    <t>Annual Revenue Growth</t>
  </si>
  <si>
    <t>Vacancy</t>
  </si>
  <si>
    <t>Sale Price</t>
  </si>
  <si>
    <t>Holding Period</t>
  </si>
  <si>
    <t>Interest Rate</t>
  </si>
  <si>
    <t xml:space="preserve">Amortization </t>
  </si>
  <si>
    <t>Gross Potential Revenue</t>
  </si>
  <si>
    <t>Effective Gross Income</t>
  </si>
  <si>
    <t>Expenses</t>
  </si>
  <si>
    <t>Sales Proceeds</t>
  </si>
  <si>
    <t>Total Unlevered Cash Flow</t>
  </si>
  <si>
    <t>Loan Proceeds</t>
  </si>
  <si>
    <t>Loan Payoff</t>
  </si>
  <si>
    <t>Interest Payment</t>
  </si>
  <si>
    <t>Principal Payment</t>
  </si>
  <si>
    <t>Total Levered Cash Flow</t>
  </si>
  <si>
    <t>Unlevered Cash-on-Cash</t>
  </si>
  <si>
    <t>Levered Cash-on-Cash</t>
  </si>
  <si>
    <t>Unlevered IRR</t>
  </si>
  <si>
    <t>Levered IRR</t>
  </si>
  <si>
    <t>Unlevered Equity Multiple</t>
  </si>
  <si>
    <t>Levered Equity Multiple</t>
  </si>
  <si>
    <t>Average Unlevered Cash-on-Cash</t>
  </si>
  <si>
    <t xml:space="preserve">Average Levered Cash-on-Cash </t>
  </si>
  <si>
    <t>Going-In DSCR (Forward 1 Year)</t>
  </si>
  <si>
    <t>Going-In Cap Rate (Forward 1 Year)</t>
  </si>
  <si>
    <t>Solutions</t>
  </si>
  <si>
    <t>Vacancy Cost</t>
  </si>
  <si>
    <t>Expenses PSF</t>
  </si>
  <si>
    <t>Acquisition</t>
  </si>
  <si>
    <t>Monthly rent</t>
  </si>
  <si>
    <t>Market average monthly rent</t>
  </si>
  <si>
    <t>Higher than market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</si>
</sst>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\ &quot;Years&quot;"/>
    <numFmt numFmtId="165" formatCode="_(&quot;$&quot;* #,##0_);_(&quot;$&quot;* \(#,##0\);_(&quot;$&quot;* &quot;-&quot;??_);_(@_)"/>
    <numFmt numFmtId="166" formatCode="0\ &quot;SF&quot;"/>
    <numFmt numFmtId="167" formatCode="0\ &quot;$/SF/Year&quot;"/>
    <numFmt numFmtId="168" formatCode="&quot;Year&quot;\ 0\ "/>
    <numFmt numFmtId="169" formatCode="0.00\ &quot;x&quot;"/>
  </numFmts>
  <fonts count="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1">
    <xf numFmtId="0" fontId="0" fillId="0" borderId="0" xfId="0"/>
    <xf numFmtId="0" fontId="6" fillId="3" borderId="2" xfId="0" applyFont="1" applyFill="1" applyBorder="1" applyAlignment="1">
      <alignment horizontal="centerContinuous"/>
    </xf>
    <xf numFmtId="165" fontId="4" fillId="0" borderId="6" xfId="0" applyNumberFormat="1" applyFont="1" applyBorder="1"/>
    <xf numFmtId="166" fontId="4" fillId="0" borderId="6" xfId="0" applyNumberFormat="1" applyFont="1" applyBorder="1"/>
    <xf numFmtId="10" fontId="4" fillId="0" borderId="6" xfId="0" applyNumberFormat="1" applyFont="1" applyBorder="1"/>
    <xf numFmtId="164" fontId="4" fillId="0" borderId="6" xfId="0" applyNumberFormat="1" applyFont="1" applyBorder="1"/>
    <xf numFmtId="167" fontId="4" fillId="0" borderId="4" xfId="0" applyNumberFormat="1" applyFont="1" applyBorder="1"/>
    <xf numFmtId="167" fontId="4" fillId="0" borderId="6" xfId="0" applyNumberFormat="1" applyFont="1" applyBorder="1"/>
    <xf numFmtId="0" fontId="2" fillId="0" borderId="0" xfId="0" applyFont="1"/>
    <xf numFmtId="0" fontId="2" fillId="4" borderId="5" xfId="0" applyFont="1" applyFill="1" applyBorder="1"/>
    <xf numFmtId="0" fontId="2" fillId="4" borderId="3" xfId="0" applyFont="1" applyFill="1" applyBorder="1"/>
    <xf numFmtId="0" fontId="2" fillId="5" borderId="12" xfId="0" applyFont="1" applyFill="1" applyBorder="1" applyAlignment="1">
      <alignment horizontal="right"/>
    </xf>
    <xf numFmtId="0" fontId="2" fillId="5" borderId="10" xfId="0" applyFont="1" applyFill="1" applyBorder="1" applyAlignment="1">
      <alignment horizontal="right"/>
    </xf>
    <xf numFmtId="44" fontId="2" fillId="0" borderId="0" xfId="0" applyNumberFormat="1" applyFont="1"/>
    <xf numFmtId="8" fontId="2" fillId="0" borderId="0" xfId="0" applyNumberFormat="1" applyFont="1"/>
    <xf numFmtId="0" fontId="2" fillId="5" borderId="11" xfId="0" applyFont="1" applyFill="1" applyBorder="1" applyAlignment="1">
      <alignment horizontal="right"/>
    </xf>
    <xf numFmtId="0" fontId="2" fillId="0" borderId="13" xfId="0" applyFont="1" applyBorder="1"/>
    <xf numFmtId="9" fontId="5" fillId="2" borderId="6" xfId="0" applyNumberFormat="1" applyFont="1" applyFill="1" applyBorder="1"/>
    <xf numFmtId="10" fontId="5" fillId="2" borderId="6" xfId="0" applyNumberFormat="1" applyFont="1" applyFill="1" applyBorder="1"/>
    <xf numFmtId="10" fontId="2" fillId="0" borderId="0" xfId="0" applyNumberFormat="1" applyFont="1"/>
    <xf numFmtId="169" fontId="5" fillId="2" borderId="6" xfId="0" applyNumberFormat="1" applyFont="1" applyFill="1" applyBorder="1"/>
    <xf numFmtId="0" fontId="2" fillId="0" borderId="0" xfId="0" applyFont="1" applyAlignment="1">
      <alignment horizontal="center"/>
    </xf>
    <xf numFmtId="10" fontId="2" fillId="0" borderId="13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Alignment="1">
      <alignment wrapText="1"/>
    </xf>
    <xf numFmtId="0" fontId="2" fillId="0" borderId="14" xfId="0" applyFont="1" applyBorder="1"/>
    <xf numFmtId="0" fontId="2" fillId="0" borderId="15" xfId="0" applyFont="1" applyBorder="1"/>
    <xf numFmtId="10" fontId="2" fillId="0" borderId="14" xfId="0" applyNumberFormat="1" applyFont="1" applyBorder="1"/>
    <xf numFmtId="10" fontId="2" fillId="0" borderId="16" xfId="0" applyNumberFormat="1" applyFont="1" applyBorder="1"/>
    <xf numFmtId="10" fontId="2" fillId="0" borderId="17" xfId="0" applyNumberFormat="1" applyFont="1" applyBorder="1"/>
    <xf numFmtId="0" fontId="3" fillId="0" borderId="7" xfId="0" applyFont="1" applyBorder="1"/>
    <xf numFmtId="0" fontId="5" fillId="3" borderId="1" xfId="0" applyFont="1" applyFill="1" applyBorder="1" applyAlignment="1">
      <alignment horizontal="centerContinuous"/>
    </xf>
    <xf numFmtId="0" fontId="2" fillId="4" borderId="7" xfId="0" applyFont="1" applyFill="1" applyBorder="1"/>
    <xf numFmtId="0" fontId="2" fillId="4" borderId="8" xfId="0" applyFont="1" applyFill="1" applyBorder="1"/>
    <xf numFmtId="168" fontId="2" fillId="4" borderId="8" xfId="0" applyNumberFormat="1" applyFont="1" applyFill="1" applyBorder="1"/>
    <xf numFmtId="168" fontId="2" fillId="4" borderId="9" xfId="0" applyNumberFormat="1" applyFont="1" applyFill="1" applyBorder="1"/>
    <xf numFmtId="5" fontId="2" fillId="0" borderId="0" xfId="0" applyNumberFormat="1" applyFont="1" applyBorder="1"/>
    <xf numFmtId="5" fontId="2" fillId="0" borderId="6" xfId="0" applyNumberFormat="1" applyFont="1" applyBorder="1"/>
    <xf numFmtId="5" fontId="2" fillId="0" borderId="8" xfId="0" applyNumberFormat="1" applyFont="1" applyBorder="1"/>
    <xf numFmtId="5" fontId="2" fillId="0" borderId="9" xfId="0" applyNumberFormat="1" applyFont="1" applyBorder="1"/>
    <xf numFmtId="5" fontId="3" fillId="0" borderId="8" xfId="0" applyNumberFormat="1" applyFont="1" applyBorder="1"/>
    <xf numFmtId="5" fontId="3" fillId="0" borderId="9" xfId="0" applyNumberFormat="1" applyFont="1" applyBorder="1"/>
    <xf numFmtId="5" fontId="0" fillId="0" borderId="0" xfId="0" applyNumberFormat="1" applyBorder="1"/>
    <xf numFmtId="5" fontId="0" fillId="0" borderId="6" xfId="0" applyNumberFormat="1" applyBorder="1"/>
    <xf numFmtId="0" fontId="1" fillId="0" borderId="5" xfId="0" applyFont="1" applyBorder="1"/>
    <xf numFmtId="2" fontId="5" fillId="2" borderId="4" xfId="0" applyNumberFormat="1" applyFont="1" applyFill="1" applyBorder="1"/>
    <xf numFmtId="165" fontId="2" fillId="0" borderId="0" xfId="0" applyNumberFormat="1" applyFont="1" applyBorder="1"/>
    <xf numFmtId="0" fontId="1" fillId="0" borderId="0" xfId="0" applyFont="1"/>
    <xf numFmtId="7" fontId="2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DAF9-3371-4C70-B5DD-D97CECF2685F}">
  <dimension ref="A1:R46"/>
  <sheetViews>
    <sheetView showGridLines="0" tabSelected="1" workbookViewId="0">
      <selection activeCell="G33" sqref="G33"/>
    </sheetView>
  </sheetViews>
  <sheetFormatPr baseColWidth="10" defaultColWidth="8.83203125" defaultRowHeight="15" x14ac:dyDescent="0.2"/>
  <cols>
    <col min="1" max="1" width="44.83203125" style="8" bestFit="1" customWidth="1"/>
    <col min="2" max="2" width="14.6640625" style="8" bestFit="1" customWidth="1"/>
    <col min="3" max="3" width="12.1640625" style="8" bestFit="1" customWidth="1"/>
    <col min="4" max="4" width="10.83203125" style="8" customWidth="1"/>
    <col min="5" max="5" width="24.6640625" style="8" bestFit="1" customWidth="1"/>
    <col min="6" max="6" width="13.6640625" style="8" bestFit="1" customWidth="1"/>
    <col min="7" max="15" width="12.1640625" style="8" bestFit="1" customWidth="1"/>
    <col min="16" max="16" width="13.33203125" style="8" bestFit="1" customWidth="1"/>
    <col min="17" max="18" width="12.1640625" style="8" bestFit="1" customWidth="1"/>
    <col min="19" max="16384" width="8.83203125" style="8"/>
  </cols>
  <sheetData>
    <row r="1" spans="1:17" x14ac:dyDescent="0.2">
      <c r="A1" s="32" t="s">
        <v>3</v>
      </c>
      <c r="B1" s="1"/>
      <c r="E1" s="33" t="s">
        <v>0</v>
      </c>
      <c r="F1" s="34" t="s">
        <v>36</v>
      </c>
      <c r="G1" s="35">
        <v>1</v>
      </c>
      <c r="H1" s="35">
        <f t="shared" ref="H1:P1" si="0">G1+1</f>
        <v>2</v>
      </c>
      <c r="I1" s="35">
        <f t="shared" si="0"/>
        <v>3</v>
      </c>
      <c r="J1" s="35">
        <f t="shared" si="0"/>
        <v>4</v>
      </c>
      <c r="K1" s="35">
        <f t="shared" si="0"/>
        <v>5</v>
      </c>
      <c r="L1" s="35">
        <f t="shared" si="0"/>
        <v>6</v>
      </c>
      <c r="M1" s="35">
        <f t="shared" si="0"/>
        <v>7</v>
      </c>
      <c r="N1" s="35">
        <f t="shared" si="0"/>
        <v>8</v>
      </c>
      <c r="O1" s="35">
        <f t="shared" si="0"/>
        <v>9</v>
      </c>
      <c r="P1" s="36">
        <f t="shared" si="0"/>
        <v>10</v>
      </c>
      <c r="Q1"/>
    </row>
    <row r="2" spans="1:17" x14ac:dyDescent="0.2">
      <c r="A2" s="9" t="s">
        <v>1</v>
      </c>
      <c r="B2" s="2">
        <v>2988000</v>
      </c>
      <c r="E2" s="23"/>
      <c r="F2" s="24"/>
      <c r="G2" s="47">
        <f>B2</f>
        <v>2988000</v>
      </c>
      <c r="H2" s="47">
        <f>G2*(1+$B$5)</f>
        <v>3047760</v>
      </c>
      <c r="I2" s="47">
        <f t="shared" ref="I2:P2" si="1">H2*(1+$B$5)</f>
        <v>3108715.2</v>
      </c>
      <c r="J2" s="47">
        <f t="shared" si="1"/>
        <v>3170889.5040000002</v>
      </c>
      <c r="K2" s="47">
        <f t="shared" si="1"/>
        <v>3234307.2940800004</v>
      </c>
      <c r="L2" s="47">
        <f t="shared" si="1"/>
        <v>3298993.4399616006</v>
      </c>
      <c r="M2" s="47">
        <f t="shared" si="1"/>
        <v>3364973.3087608325</v>
      </c>
      <c r="N2" s="47">
        <f t="shared" si="1"/>
        <v>3432272.7749360492</v>
      </c>
      <c r="O2" s="47">
        <f t="shared" si="1"/>
        <v>3500918.2304347702</v>
      </c>
      <c r="P2" s="47">
        <f t="shared" si="1"/>
        <v>3570936.5950434655</v>
      </c>
      <c r="Q2"/>
    </row>
    <row r="3" spans="1:17" x14ac:dyDescent="0.2">
      <c r="A3" s="9" t="s">
        <v>5</v>
      </c>
      <c r="B3" s="3">
        <v>2944</v>
      </c>
      <c r="E3" s="23" t="s">
        <v>13</v>
      </c>
      <c r="F3" s="37"/>
      <c r="G3" s="37">
        <f>B3*B4</f>
        <v>161920</v>
      </c>
      <c r="H3" s="37">
        <f>G3*(1+$B$5)</f>
        <v>165158.39999999999</v>
      </c>
      <c r="I3" s="37">
        <f t="shared" ref="I3:P3" si="2">H3*(1+$B$5)</f>
        <v>168461.568</v>
      </c>
      <c r="J3" s="37">
        <f t="shared" si="2"/>
        <v>171830.79936</v>
      </c>
      <c r="K3" s="37">
        <f t="shared" si="2"/>
        <v>175267.4153472</v>
      </c>
      <c r="L3" s="37">
        <f t="shared" si="2"/>
        <v>178772.76365414402</v>
      </c>
      <c r="M3" s="37">
        <f t="shared" si="2"/>
        <v>182348.2189272269</v>
      </c>
      <c r="N3" s="37">
        <f t="shared" si="2"/>
        <v>185995.18330577144</v>
      </c>
      <c r="O3" s="37">
        <f t="shared" si="2"/>
        <v>189715.08697188686</v>
      </c>
      <c r="P3" s="38">
        <f t="shared" si="2"/>
        <v>193509.3887113246</v>
      </c>
      <c r="Q3"/>
    </row>
    <row r="4" spans="1:17" x14ac:dyDescent="0.2">
      <c r="A4" s="9" t="s">
        <v>6</v>
      </c>
      <c r="B4" s="7">
        <v>55</v>
      </c>
      <c r="E4" s="23" t="s">
        <v>34</v>
      </c>
      <c r="F4" s="37"/>
      <c r="G4" s="37">
        <f>-$B$6*G3</f>
        <v>-12953.6</v>
      </c>
      <c r="H4" s="37">
        <f>-$B$6*H3</f>
        <v>-13212.672</v>
      </c>
      <c r="I4" s="37">
        <f t="shared" ref="I4:P4" si="3">-$B$6*I3</f>
        <v>-13476.925440000001</v>
      </c>
      <c r="J4" s="37">
        <f t="shared" si="3"/>
        <v>-13746.463948800001</v>
      </c>
      <c r="K4" s="37">
        <f t="shared" si="3"/>
        <v>-14021.393227776001</v>
      </c>
      <c r="L4" s="37">
        <f t="shared" si="3"/>
        <v>-14301.821092331522</v>
      </c>
      <c r="M4" s="37">
        <f t="shared" si="3"/>
        <v>-14587.857514178153</v>
      </c>
      <c r="N4" s="37">
        <f t="shared" si="3"/>
        <v>-14879.614664461715</v>
      </c>
      <c r="O4" s="37">
        <f t="shared" si="3"/>
        <v>-15177.20695775095</v>
      </c>
      <c r="P4" s="38">
        <f t="shared" si="3"/>
        <v>-15480.751096905968</v>
      </c>
      <c r="Q4"/>
    </row>
    <row r="5" spans="1:17" x14ac:dyDescent="0.2">
      <c r="A5" s="9" t="s">
        <v>7</v>
      </c>
      <c r="B5" s="4">
        <v>0.02</v>
      </c>
      <c r="E5" s="31" t="s">
        <v>14</v>
      </c>
      <c r="F5" s="39"/>
      <c r="G5" s="39">
        <f>SUM(G3:G4)</f>
        <v>148966.39999999999</v>
      </c>
      <c r="H5" s="39">
        <f t="shared" ref="H5:P5" si="4">SUM(H3:H4)</f>
        <v>151945.728</v>
      </c>
      <c r="I5" s="39">
        <f t="shared" si="4"/>
        <v>154984.64256000001</v>
      </c>
      <c r="J5" s="39">
        <f t="shared" si="4"/>
        <v>158084.33541120001</v>
      </c>
      <c r="K5" s="39">
        <f t="shared" si="4"/>
        <v>161246.02211942401</v>
      </c>
      <c r="L5" s="39">
        <f t="shared" si="4"/>
        <v>164470.9425618125</v>
      </c>
      <c r="M5" s="39">
        <f t="shared" si="4"/>
        <v>167760.36141304875</v>
      </c>
      <c r="N5" s="39">
        <f t="shared" si="4"/>
        <v>171115.56864130971</v>
      </c>
      <c r="O5" s="39">
        <f t="shared" si="4"/>
        <v>174537.88001413591</v>
      </c>
      <c r="P5" s="40">
        <f t="shared" si="4"/>
        <v>178028.63761441864</v>
      </c>
      <c r="Q5"/>
    </row>
    <row r="6" spans="1:17" x14ac:dyDescent="0.2">
      <c r="A6" s="9" t="s">
        <v>8</v>
      </c>
      <c r="B6" s="4">
        <f>0.08</f>
        <v>0.08</v>
      </c>
      <c r="E6" s="23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  <c r="Q6"/>
    </row>
    <row r="7" spans="1:17" x14ac:dyDescent="0.2">
      <c r="A7" s="9" t="s">
        <v>9</v>
      </c>
      <c r="B7" s="2">
        <f>P2</f>
        <v>3570936.5950434655</v>
      </c>
      <c r="E7" s="31" t="s">
        <v>15</v>
      </c>
      <c r="F7" s="39"/>
      <c r="G7" s="39">
        <f>-B12*B3</f>
        <v>-32590.080000000002</v>
      </c>
      <c r="H7" s="39">
        <f>G7</f>
        <v>-32590.080000000002</v>
      </c>
      <c r="I7" s="39">
        <f t="shared" ref="I7:P7" si="5">H7</f>
        <v>-32590.080000000002</v>
      </c>
      <c r="J7" s="39">
        <f t="shared" si="5"/>
        <v>-32590.080000000002</v>
      </c>
      <c r="K7" s="39">
        <f t="shared" si="5"/>
        <v>-32590.080000000002</v>
      </c>
      <c r="L7" s="39">
        <f t="shared" si="5"/>
        <v>-32590.080000000002</v>
      </c>
      <c r="M7" s="39">
        <f t="shared" si="5"/>
        <v>-32590.080000000002</v>
      </c>
      <c r="N7" s="39">
        <f t="shared" si="5"/>
        <v>-32590.080000000002</v>
      </c>
      <c r="O7" s="39">
        <f t="shared" si="5"/>
        <v>-32590.080000000002</v>
      </c>
      <c r="P7" s="40">
        <f t="shared" si="5"/>
        <v>-32590.080000000002</v>
      </c>
      <c r="Q7"/>
    </row>
    <row r="8" spans="1:17" x14ac:dyDescent="0.2">
      <c r="A8" s="9" t="s">
        <v>10</v>
      </c>
      <c r="B8" s="5">
        <v>10</v>
      </c>
      <c r="E8" s="23"/>
      <c r="F8" s="37"/>
      <c r="G8" s="37"/>
      <c r="H8" s="37"/>
      <c r="I8" s="37"/>
      <c r="J8" s="37"/>
      <c r="K8" s="37"/>
      <c r="L8" s="37"/>
      <c r="M8" s="37"/>
      <c r="N8" s="37"/>
      <c r="O8" s="37"/>
      <c r="P8" s="38"/>
      <c r="Q8"/>
    </row>
    <row r="9" spans="1:17" x14ac:dyDescent="0.2">
      <c r="A9" s="9" t="s">
        <v>4</v>
      </c>
      <c r="B9" s="4">
        <v>0.8</v>
      </c>
      <c r="E9" s="31" t="s">
        <v>2</v>
      </c>
      <c r="F9" s="39"/>
      <c r="G9" s="41">
        <f>G5+G7</f>
        <v>116376.31999999999</v>
      </c>
      <c r="H9" s="41">
        <f t="shared" ref="H9:P9" si="6">H5+H7</f>
        <v>119355.648</v>
      </c>
      <c r="I9" s="41">
        <f t="shared" si="6"/>
        <v>122394.56256000001</v>
      </c>
      <c r="J9" s="41">
        <f t="shared" si="6"/>
        <v>125494.25541120001</v>
      </c>
      <c r="K9" s="41">
        <f t="shared" si="6"/>
        <v>128655.94211942401</v>
      </c>
      <c r="L9" s="41">
        <f t="shared" si="6"/>
        <v>131880.86256181251</v>
      </c>
      <c r="M9" s="41">
        <f t="shared" si="6"/>
        <v>135170.28141304874</v>
      </c>
      <c r="N9" s="41">
        <f t="shared" si="6"/>
        <v>138525.48864130973</v>
      </c>
      <c r="O9" s="41">
        <f t="shared" si="6"/>
        <v>141947.80001413589</v>
      </c>
      <c r="P9" s="41">
        <f t="shared" si="6"/>
        <v>145438.55761441862</v>
      </c>
      <c r="Q9"/>
    </row>
    <row r="10" spans="1:17" x14ac:dyDescent="0.2">
      <c r="A10" s="9" t="s">
        <v>11</v>
      </c>
      <c r="B10" s="4">
        <v>3.5799999999999998E-2</v>
      </c>
      <c r="E10" s="23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  <c r="Q10"/>
    </row>
    <row r="11" spans="1:17" x14ac:dyDescent="0.2">
      <c r="A11" s="9" t="s">
        <v>12</v>
      </c>
      <c r="B11" s="5">
        <v>30</v>
      </c>
      <c r="E11" s="23" t="s">
        <v>1</v>
      </c>
      <c r="F11" s="37">
        <f>-B2</f>
        <v>-2988000</v>
      </c>
      <c r="G11" s="37"/>
      <c r="H11" s="37"/>
      <c r="I11" s="37"/>
      <c r="J11" s="37"/>
      <c r="K11" s="37"/>
      <c r="L11" s="37"/>
      <c r="M11" s="37"/>
      <c r="N11" s="37"/>
      <c r="O11" s="37"/>
      <c r="P11" s="38"/>
      <c r="Q11"/>
    </row>
    <row r="12" spans="1:17" x14ac:dyDescent="0.2">
      <c r="A12" s="10" t="s">
        <v>35</v>
      </c>
      <c r="B12" s="6">
        <v>11.07</v>
      </c>
      <c r="E12" s="23" t="s">
        <v>16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>
        <f>B7</f>
        <v>3570936.5950434655</v>
      </c>
      <c r="Q12"/>
    </row>
    <row r="13" spans="1:17" x14ac:dyDescent="0.2">
      <c r="E13" s="23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  <c r="Q13"/>
    </row>
    <row r="14" spans="1:17" x14ac:dyDescent="0.2">
      <c r="A14" s="32" t="s">
        <v>33</v>
      </c>
      <c r="B14" s="1"/>
      <c r="E14" s="31" t="s">
        <v>17</v>
      </c>
      <c r="F14" s="41">
        <f>F9+F11+F12</f>
        <v>-2988000</v>
      </c>
      <c r="G14" s="41">
        <f>G9+G11+G12</f>
        <v>116376.31999999999</v>
      </c>
      <c r="H14" s="41">
        <f>H9+H11+H12</f>
        <v>119355.648</v>
      </c>
      <c r="I14" s="41">
        <f t="shared" ref="I14:P14" si="7">I9+I11+I12</f>
        <v>122394.56256000001</v>
      </c>
      <c r="J14" s="41">
        <f t="shared" si="7"/>
        <v>125494.25541120001</v>
      </c>
      <c r="K14" s="41">
        <f t="shared" si="7"/>
        <v>128655.94211942401</v>
      </c>
      <c r="L14" s="41">
        <f t="shared" si="7"/>
        <v>131880.86256181251</v>
      </c>
      <c r="M14" s="41">
        <f t="shared" si="7"/>
        <v>135170.28141304874</v>
      </c>
      <c r="N14" s="41">
        <f t="shared" si="7"/>
        <v>138525.48864130973</v>
      </c>
      <c r="O14" s="41">
        <f t="shared" si="7"/>
        <v>141947.80001413589</v>
      </c>
      <c r="P14" s="42">
        <f t="shared" si="7"/>
        <v>3716375.1526578842</v>
      </c>
      <c r="Q14"/>
    </row>
    <row r="15" spans="1:17" x14ac:dyDescent="0.2">
      <c r="A15" s="11" t="s">
        <v>32</v>
      </c>
      <c r="B15" s="18">
        <f>-G9/F11</f>
        <v>3.8947898259705488E-2</v>
      </c>
      <c r="E15" s="2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  <c r="Q15"/>
    </row>
    <row r="16" spans="1:17" x14ac:dyDescent="0.2">
      <c r="A16" s="12" t="s">
        <v>25</v>
      </c>
      <c r="B16" s="18">
        <f>IRR(F14:P14)</f>
        <v>5.8115600308446647E-2</v>
      </c>
      <c r="E16" s="23" t="s">
        <v>18</v>
      </c>
      <c r="F16" s="37">
        <f>-B9*F11</f>
        <v>2390400</v>
      </c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1:18" x14ac:dyDescent="0.2">
      <c r="A17" s="12" t="s">
        <v>26</v>
      </c>
      <c r="B17" s="17">
        <f>IRR(F21:P21)</f>
        <v>0.10770476346550417</v>
      </c>
      <c r="E17" s="23" t="s">
        <v>19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>
        <f>FV($B$10,10,(P18+P19),F16)</f>
        <v>-1852302.2744912601</v>
      </c>
      <c r="Q17" s="21"/>
      <c r="R17" s="13"/>
    </row>
    <row r="18" spans="1:18" x14ac:dyDescent="0.2">
      <c r="A18" s="12" t="s">
        <v>29</v>
      </c>
      <c r="B18" s="18">
        <f>AVERAGE(G24:P24)</f>
        <v>4.3682721497166989E-2</v>
      </c>
      <c r="E18" s="23" t="s">
        <v>20</v>
      </c>
      <c r="F18" s="37"/>
      <c r="G18" s="37">
        <f>IPMT($B$10,G1,$B$11,$F$16,0)</f>
        <v>-85576.319999999992</v>
      </c>
      <c r="H18" s="37">
        <f t="shared" ref="H18:O18" si="8">IPMT($B$10,H1,$B$11,$F$16,0)</f>
        <v>-83940.300490342124</v>
      </c>
      <c r="I18" s="37">
        <f t="shared" si="8"/>
        <v>-82245.711482238519</v>
      </c>
      <c r="J18" s="37">
        <f t="shared" si="8"/>
        <v>-80490.456187644784</v>
      </c>
      <c r="K18" s="37">
        <f t="shared" si="8"/>
        <v>-78672.362753504596</v>
      </c>
      <c r="L18" s="37">
        <f t="shared" si="8"/>
        <v>-76789.181574422211</v>
      </c>
      <c r="M18" s="37">
        <f t="shared" si="8"/>
        <v>-74838.582509128668</v>
      </c>
      <c r="N18" s="37">
        <f t="shared" si="8"/>
        <v>-72818.151997297595</v>
      </c>
      <c r="O18" s="37">
        <f t="shared" si="8"/>
        <v>-70725.390073143004</v>
      </c>
      <c r="P18" s="38">
        <f>IPMT($B$10,P1,$B$11,$F$16,0)</f>
        <v>-68557.707272103667</v>
      </c>
    </row>
    <row r="19" spans="1:18" x14ac:dyDescent="0.2">
      <c r="A19" s="12" t="s">
        <v>30</v>
      </c>
      <c r="B19" s="18">
        <f>AVERAGE(G25:P25)</f>
        <v>-1.2570568127869889E-3</v>
      </c>
      <c r="E19" s="23" t="s">
        <v>21</v>
      </c>
      <c r="F19" s="37"/>
      <c r="G19" s="37">
        <f>PPMT($B$10,G1,$B$11,$F$16,0)</f>
        <v>-45698.868984856468</v>
      </c>
      <c r="H19" s="37">
        <f t="shared" ref="H19:P19" si="9">PPMT($B$10,H1,$B$11,$F$16,0)</f>
        <v>-47334.888494514336</v>
      </c>
      <c r="I19" s="37">
        <f t="shared" si="9"/>
        <v>-49029.477502617949</v>
      </c>
      <c r="J19" s="37">
        <f t="shared" si="9"/>
        <v>-50784.732797211676</v>
      </c>
      <c r="K19" s="37">
        <f t="shared" si="9"/>
        <v>-52602.826231351857</v>
      </c>
      <c r="L19" s="37">
        <f t="shared" si="9"/>
        <v>-54486.007410434242</v>
      </c>
      <c r="M19" s="37">
        <f t="shared" si="9"/>
        <v>-56436.6064757278</v>
      </c>
      <c r="N19" s="37">
        <f t="shared" si="9"/>
        <v>-58457.036987558859</v>
      </c>
      <c r="O19" s="37">
        <f t="shared" si="9"/>
        <v>-60549.798911713457</v>
      </c>
      <c r="P19" s="38">
        <f t="shared" si="9"/>
        <v>-62717.4817127528</v>
      </c>
    </row>
    <row r="20" spans="1:18" x14ac:dyDescent="0.2">
      <c r="A20" s="12" t="s">
        <v>27</v>
      </c>
      <c r="B20" s="20">
        <f>-SUMIF(F14:P14,"&gt;0")/SUMIF(F14:P14,"&lt;0")</f>
        <v>1.6319197835939807</v>
      </c>
      <c r="E20" s="45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</row>
    <row r="21" spans="1:18" x14ac:dyDescent="0.2">
      <c r="A21" s="12" t="s">
        <v>28</v>
      </c>
      <c r="B21" s="20">
        <f>-SUMIF(F21:P21,"&gt;0")/SUMIF(F21:P21,"&lt;0")</f>
        <v>2.7352711672821606</v>
      </c>
      <c r="E21" s="31" t="s">
        <v>22</v>
      </c>
      <c r="F21" s="41">
        <f>F14+F18+F19+F16+F17</f>
        <v>-597600</v>
      </c>
      <c r="G21" s="41">
        <f>G14+G18+G19+G16+G17</f>
        <v>-14898.868984856468</v>
      </c>
      <c r="H21" s="41">
        <f t="shared" ref="H21:O21" si="10">H14+H18+H19+H16+H17</f>
        <v>-11919.54098485646</v>
      </c>
      <c r="I21" s="41">
        <f t="shared" si="10"/>
        <v>-8880.6264248564621</v>
      </c>
      <c r="J21" s="41">
        <f t="shared" si="10"/>
        <v>-5780.9335736564535</v>
      </c>
      <c r="K21" s="41">
        <f t="shared" si="10"/>
        <v>-2619.2468654324402</v>
      </c>
      <c r="L21" s="41">
        <f t="shared" si="10"/>
        <v>605.6735769560546</v>
      </c>
      <c r="M21" s="41">
        <f t="shared" si="10"/>
        <v>3895.0924281922707</v>
      </c>
      <c r="N21" s="41">
        <f t="shared" si="10"/>
        <v>7250.2996564532732</v>
      </c>
      <c r="O21" s="41">
        <f t="shared" si="10"/>
        <v>10672.611029279433</v>
      </c>
      <c r="P21" s="42">
        <f>P14+P18+P19+P16+P17</f>
        <v>1732797.6891817676</v>
      </c>
    </row>
    <row r="22" spans="1:18" ht="16" thickBot="1" x14ac:dyDescent="0.25">
      <c r="A22" s="15" t="s">
        <v>31</v>
      </c>
      <c r="B22" s="46">
        <f>-G9/(G18+G19)</f>
        <v>0.88650658894442591</v>
      </c>
      <c r="C22" s="25"/>
      <c r="D22" s="2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8" ht="16" thickTop="1" x14ac:dyDescent="0.2">
      <c r="D23" s="26"/>
      <c r="P23" s="27"/>
    </row>
    <row r="24" spans="1:18" x14ac:dyDescent="0.2">
      <c r="D24" s="26"/>
      <c r="E24" s="8" t="s">
        <v>23</v>
      </c>
      <c r="G24" s="19">
        <f>-(G14-G12)/$F$14</f>
        <v>3.8947898259705488E-2</v>
      </c>
      <c r="H24" s="19">
        <f t="shared" ref="H24:N24" si="11">-(H14-H12)/$F$14</f>
        <v>3.9944995983935742E-2</v>
      </c>
      <c r="I24" s="19">
        <f>-(I14-I12)/$F$14</f>
        <v>4.0962035662650602E-2</v>
      </c>
      <c r="J24" s="19">
        <f t="shared" si="11"/>
        <v>4.1999416134939759E-2</v>
      </c>
      <c r="K24" s="19">
        <f t="shared" si="11"/>
        <v>4.3057544216674702E-2</v>
      </c>
      <c r="L24" s="19">
        <f t="shared" si="11"/>
        <v>4.4136834860044348E-2</v>
      </c>
      <c r="M24" s="19">
        <f t="shared" si="11"/>
        <v>4.5237711316281369E-2</v>
      </c>
      <c r="N24" s="19">
        <f t="shared" si="11"/>
        <v>4.6360605301643147E-2</v>
      </c>
      <c r="O24" s="19">
        <f>-(O14-O12)/$F$14</f>
        <v>4.7505957166712146E-2</v>
      </c>
      <c r="P24" s="28">
        <f>-(P14-P12)/$F$14</f>
        <v>4.8674216069082558E-2</v>
      </c>
      <c r="Q24" s="19"/>
    </row>
    <row r="25" spans="1:18" ht="16" thickBot="1" x14ac:dyDescent="0.25">
      <c r="D25" s="26"/>
      <c r="E25" s="16" t="s">
        <v>24</v>
      </c>
      <c r="F25" s="16"/>
      <c r="G25" s="22">
        <f>-(G21-G12-G17)/$F$21</f>
        <v>-2.4931173000094491E-2</v>
      </c>
      <c r="H25" s="22">
        <f t="shared" ref="H25:O25" si="12">-(H21-H12-H17)/$F$21</f>
        <v>-1.9945684378943205E-2</v>
      </c>
      <c r="I25" s="22">
        <f t="shared" si="12"/>
        <v>-1.4860485985368913E-2</v>
      </c>
      <c r="J25" s="22">
        <f t="shared" si="12"/>
        <v>-9.6735836239231158E-3</v>
      </c>
      <c r="K25" s="22">
        <f t="shared" si="12"/>
        <v>-4.382943215248394E-3</v>
      </c>
      <c r="L25" s="22">
        <f t="shared" si="12"/>
        <v>1.0135100015998236E-3</v>
      </c>
      <c r="M25" s="22">
        <f t="shared" si="12"/>
        <v>6.5178922827849239E-3</v>
      </c>
      <c r="N25" s="22">
        <f t="shared" si="12"/>
        <v>1.2132362209593831E-2</v>
      </c>
      <c r="O25" s="22">
        <f t="shared" si="12"/>
        <v>1.7859121534938811E-2</v>
      </c>
      <c r="P25" s="29">
        <f>-(P21-P12-P17)/$F$21</f>
        <v>2.3700416046790834E-2</v>
      </c>
      <c r="Q25" s="30"/>
    </row>
    <row r="26" spans="1:18" ht="16" thickTop="1" x14ac:dyDescent="0.2">
      <c r="C26" s="14"/>
    </row>
    <row r="27" spans="1:18" x14ac:dyDescent="0.2">
      <c r="E27"/>
      <c r="F27"/>
      <c r="G27"/>
      <c r="H27"/>
      <c r="I27"/>
      <c r="J27"/>
      <c r="K27"/>
      <c r="L27"/>
      <c r="M27"/>
      <c r="N27"/>
      <c r="O27"/>
      <c r="P27"/>
    </row>
    <row r="28" spans="1:18" x14ac:dyDescent="0.2">
      <c r="E28" s="48" t="s">
        <v>37</v>
      </c>
      <c r="G28" s="49">
        <f>G3/12</f>
        <v>13493.333333333334</v>
      </c>
      <c r="H28" s="49">
        <f t="shared" ref="H28:P28" si="13">H3/12</f>
        <v>13763.199999999999</v>
      </c>
      <c r="I28" s="49">
        <f t="shared" si="13"/>
        <v>14038.464</v>
      </c>
      <c r="J28" s="49">
        <f t="shared" si="13"/>
        <v>14319.23328</v>
      </c>
      <c r="K28" s="49">
        <f t="shared" si="13"/>
        <v>14605.617945600001</v>
      </c>
      <c r="L28" s="49">
        <f t="shared" si="13"/>
        <v>14897.730304512001</v>
      </c>
      <c r="M28" s="49">
        <f t="shared" si="13"/>
        <v>15195.684910602242</v>
      </c>
      <c r="N28" s="49">
        <f t="shared" si="13"/>
        <v>15499.598608814287</v>
      </c>
      <c r="O28" s="49">
        <f t="shared" si="13"/>
        <v>15809.590580990573</v>
      </c>
      <c r="P28" s="49">
        <f t="shared" si="13"/>
        <v>16125.782392610383</v>
      </c>
    </row>
    <row r="29" spans="1:18" x14ac:dyDescent="0.2">
      <c r="E29" s="48" t="s">
        <v>38</v>
      </c>
      <c r="G29" s="50">
        <v>4000</v>
      </c>
      <c r="H29" s="13">
        <f>G29*(1+$B$5)</f>
        <v>4080</v>
      </c>
      <c r="I29" s="13">
        <f t="shared" ref="I29:P29" si="14">H29*(1+$B$5)</f>
        <v>4161.6000000000004</v>
      </c>
      <c r="J29" s="13">
        <f t="shared" si="14"/>
        <v>4244.8320000000003</v>
      </c>
      <c r="K29" s="13">
        <f t="shared" si="14"/>
        <v>4329.7286400000003</v>
      </c>
      <c r="L29" s="13">
        <f t="shared" si="14"/>
        <v>4416.3232128</v>
      </c>
      <c r="M29" s="13">
        <f t="shared" si="14"/>
        <v>4504.6496770559997</v>
      </c>
      <c r="N29" s="13">
        <f t="shared" si="14"/>
        <v>4594.7426705971202</v>
      </c>
      <c r="O29" s="13">
        <f t="shared" si="14"/>
        <v>4686.6375240090629</v>
      </c>
      <c r="P29" s="13">
        <f t="shared" si="14"/>
        <v>4780.3702744892444</v>
      </c>
    </row>
    <row r="30" spans="1:18" x14ac:dyDescent="0.2">
      <c r="E30" s="48" t="s">
        <v>39</v>
      </c>
      <c r="G30" s="49">
        <f>G28-G29</f>
        <v>9493.3333333333339</v>
      </c>
      <c r="H30" s="49">
        <f t="shared" ref="H30:P30" si="15">H28-H29</f>
        <v>9683.1999999999989</v>
      </c>
      <c r="I30" s="49">
        <f t="shared" si="15"/>
        <v>9876.8639999999996</v>
      </c>
      <c r="J30" s="49">
        <f t="shared" si="15"/>
        <v>10074.40128</v>
      </c>
      <c r="K30" s="49">
        <f t="shared" si="15"/>
        <v>10275.889305600002</v>
      </c>
      <c r="L30" s="49">
        <f t="shared" si="15"/>
        <v>10481.407091712001</v>
      </c>
      <c r="M30" s="49">
        <f t="shared" si="15"/>
        <v>10691.035233546241</v>
      </c>
      <c r="N30" s="49">
        <f t="shared" si="15"/>
        <v>10904.855938217166</v>
      </c>
      <c r="O30" s="49">
        <f t="shared" si="15"/>
        <v>11122.953056981511</v>
      </c>
      <c r="P30" s="49">
        <f t="shared" si="15"/>
        <v>11345.412118121138</v>
      </c>
    </row>
    <row r="31" spans="1:18" x14ac:dyDescent="0.2">
      <c r="G31" s="19"/>
    </row>
    <row r="41" spans="1:5" x14ac:dyDescent="0.2">
      <c r="A41"/>
    </row>
    <row r="42" spans="1:5" x14ac:dyDescent="0.2">
      <c r="A42"/>
      <c r="B42"/>
      <c r="C42"/>
      <c r="D42"/>
    </row>
    <row r="43" spans="1:5" x14ac:dyDescent="0.2">
      <c r="A43"/>
      <c r="B43"/>
      <c r="C43"/>
      <c r="D43"/>
      <c r="E43" s="19"/>
    </row>
    <row r="44" spans="1:5" x14ac:dyDescent="0.2">
      <c r="A44"/>
      <c r="B44"/>
      <c r="C44"/>
      <c r="D44"/>
      <c r="E44" s="19"/>
    </row>
    <row r="45" spans="1:5" x14ac:dyDescent="0.2">
      <c r="A45"/>
      <c r="B45"/>
      <c r="C45"/>
      <c r="D45"/>
      <c r="E45" s="19"/>
    </row>
    <row r="46" spans="1:5" x14ac:dyDescent="0.2">
      <c r="B46"/>
      <c r="C46"/>
      <c r="D46"/>
      <c r="E46" s="1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Modeling Test (70pts+10pts)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</dc:creator>
  <cp:lastModifiedBy>Microsoft Office User</cp:lastModifiedBy>
  <cp:lastPrinted>2015-04-26T06:34:51Z</cp:lastPrinted>
  <dcterms:created xsi:type="dcterms:W3CDTF">2013-06-21T18:56:54Z</dcterms:created>
  <dcterms:modified xsi:type="dcterms:W3CDTF">2020-11-16T20:39:35Z</dcterms:modified>
</cp:coreProperties>
</file>