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hou/Documents/UC Berkeley/Senior 2020 Fall/RE Decal/"/>
    </mc:Choice>
  </mc:AlternateContent>
  <xr:revisionPtr revIDLastSave="0" documentId="13_ncr:1_{BD63EC77-3074-D547-A314-E982B97C7AE6}" xr6:coauthVersionLast="45" xr6:coauthVersionMax="45" xr10:uidLastSave="{00000000-0000-0000-0000-000000000000}"/>
  <bookViews>
    <workbookView xWindow="0" yWindow="460" windowWidth="28800" windowHeight="16060" activeTab="1" xr2:uid="{00000000-000D-0000-FFFF-FFFF00000000}"/>
  </bookViews>
  <sheets>
    <sheet name="1. Excel Formula Test (80pts)" sheetId="3" r:id="rId1"/>
    <sheet name="Modeling Test (70pts+10pts)" sheetId="4" r:id="rId2"/>
  </sheets>
  <definedNames>
    <definedName name="sale">#REF!</definedName>
    <definedName name="sampletranspose" localSheetId="0">'1. Excel Formula Test (80pts)'!#REF!</definedName>
    <definedName name="sampletranspo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5" i="4" l="1"/>
  <c r="P17" i="4"/>
  <c r="P13" i="4"/>
  <c r="F16" i="4" l="1"/>
  <c r="B24" i="4" s="1"/>
  <c r="F7" i="4" l="1"/>
  <c r="F11" i="4"/>
  <c r="F14" i="4" s="1"/>
  <c r="G3" i="4"/>
  <c r="C51" i="3"/>
  <c r="C29" i="3"/>
  <c r="Q60" i="3"/>
  <c r="P60" i="3"/>
  <c r="O60" i="3"/>
  <c r="N60" i="3"/>
  <c r="M60" i="3"/>
  <c r="L60" i="3"/>
  <c r="K60" i="3"/>
  <c r="J60" i="3"/>
  <c r="I60" i="3"/>
  <c r="H60" i="3"/>
  <c r="G60" i="3"/>
  <c r="F60" i="3"/>
  <c r="G28" i="3"/>
  <c r="F28" i="3"/>
  <c r="E28" i="3"/>
  <c r="H28" i="3"/>
  <c r="D28" i="3"/>
  <c r="F21" i="4" l="1"/>
  <c r="G4" i="4"/>
  <c r="G5" i="4" s="1"/>
  <c r="G9" i="4" s="1"/>
  <c r="J70" i="3"/>
  <c r="I70" i="3"/>
  <c r="H70" i="3"/>
  <c r="J69" i="3"/>
  <c r="I69" i="3"/>
  <c r="H69" i="3"/>
  <c r="J68" i="3"/>
  <c r="I68" i="3"/>
  <c r="H68" i="3"/>
  <c r="J67" i="3"/>
  <c r="I67" i="3"/>
  <c r="H67" i="3"/>
  <c r="J66" i="3"/>
  <c r="I66" i="3"/>
  <c r="H66" i="3"/>
  <c r="C39" i="3"/>
  <c r="C8" i="3"/>
  <c r="C7" i="3"/>
  <c r="C19" i="3"/>
  <c r="G14" i="4" l="1"/>
  <c r="G1" i="4"/>
  <c r="G18" i="4" s="1"/>
  <c r="G25" i="4" l="1"/>
  <c r="H3" i="4"/>
  <c r="H1" i="4"/>
  <c r="H57" i="3"/>
  <c r="I57" i="3" s="1"/>
  <c r="J57" i="3" s="1"/>
  <c r="K57" i="3" s="1"/>
  <c r="L57" i="3" s="1"/>
  <c r="M57" i="3" s="1"/>
  <c r="N57" i="3" s="1"/>
  <c r="O57" i="3" s="1"/>
  <c r="P57" i="3" s="1"/>
  <c r="Q57" i="3" s="1"/>
  <c r="G57" i="3"/>
  <c r="B15" i="4" l="1"/>
  <c r="I1" i="4"/>
  <c r="H18" i="4"/>
  <c r="H19" i="4" s="1"/>
  <c r="I3" i="4"/>
  <c r="H4" i="4"/>
  <c r="H5" i="4" s="1"/>
  <c r="H9" i="4" s="1"/>
  <c r="G19" i="4"/>
  <c r="AH17" i="3"/>
  <c r="AI17" i="3" s="1"/>
  <c r="AJ17" i="3" s="1"/>
  <c r="AE17" i="3"/>
  <c r="AF17" i="3" s="1"/>
  <c r="AB17" i="3"/>
  <c r="U17" i="3"/>
  <c r="V17" i="3" s="1"/>
  <c r="W17" i="3" s="1"/>
  <c r="X17" i="3" s="1"/>
  <c r="Y17" i="3" s="1"/>
  <c r="Z17" i="3" s="1"/>
  <c r="P17" i="3"/>
  <c r="Q17" i="3" s="1"/>
  <c r="R17" i="3" s="1"/>
  <c r="S17" i="3" s="1"/>
  <c r="I17" i="3"/>
  <c r="J17" i="3" s="1"/>
  <c r="K17" i="3" s="1"/>
  <c r="L17" i="3" s="1"/>
  <c r="M17" i="3" s="1"/>
  <c r="N17" i="3" s="1"/>
  <c r="D17" i="3"/>
  <c r="H21" i="4" l="1"/>
  <c r="H26" i="4" s="1"/>
  <c r="B22" i="4"/>
  <c r="G21" i="4"/>
  <c r="I4" i="4"/>
  <c r="I5" i="4"/>
  <c r="I9" i="4" s="1"/>
  <c r="H14" i="4"/>
  <c r="J1" i="4"/>
  <c r="I18" i="4"/>
  <c r="I19" i="4" s="1"/>
  <c r="J3" i="4"/>
  <c r="E17" i="3"/>
  <c r="F17" i="3" s="1"/>
  <c r="G17" i="3" s="1"/>
  <c r="H25" i="4" l="1"/>
  <c r="I21" i="4"/>
  <c r="I26" i="4" s="1"/>
  <c r="G26" i="4"/>
  <c r="J4" i="4"/>
  <c r="J5" i="4" s="1"/>
  <c r="J9" i="4" s="1"/>
  <c r="K1" i="4"/>
  <c r="J18" i="4"/>
  <c r="J19" i="4" s="1"/>
  <c r="K3" i="4"/>
  <c r="I14" i="4"/>
  <c r="I25" i="4" s="1"/>
  <c r="J21" i="4" l="1"/>
  <c r="J26" i="4" s="1"/>
  <c r="J14" i="4"/>
  <c r="J25" i="4" s="1"/>
  <c r="K4" i="4"/>
  <c r="K5" i="4" s="1"/>
  <c r="K9" i="4" s="1"/>
  <c r="L1" i="4"/>
  <c r="K18" i="4"/>
  <c r="K19" i="4" s="1"/>
  <c r="L3" i="4"/>
  <c r="K21" i="4" l="1"/>
  <c r="K26" i="4"/>
  <c r="K14" i="4"/>
  <c r="K25" i="4" s="1"/>
  <c r="L4" i="4"/>
  <c r="L5" i="4" s="1"/>
  <c r="L9" i="4" s="1"/>
  <c r="M1" i="4"/>
  <c r="L18" i="4"/>
  <c r="L19" i="4" s="1"/>
  <c r="M3" i="4"/>
  <c r="L21" i="4" l="1"/>
  <c r="L26" i="4" s="1"/>
  <c r="M4" i="4"/>
  <c r="M5" i="4" s="1"/>
  <c r="M9" i="4" s="1"/>
  <c r="N1" i="4"/>
  <c r="M18" i="4"/>
  <c r="M19" i="4" s="1"/>
  <c r="N3" i="4"/>
  <c r="L14" i="4"/>
  <c r="L25" i="4" s="1"/>
  <c r="M21" i="4" l="1"/>
  <c r="M14" i="4"/>
  <c r="M25" i="4" s="1"/>
  <c r="N4" i="4"/>
  <c r="N5" i="4"/>
  <c r="N9" i="4" s="1"/>
  <c r="O1" i="4"/>
  <c r="N18" i="4"/>
  <c r="N19" i="4" s="1"/>
  <c r="O3" i="4"/>
  <c r="M26" i="4" l="1"/>
  <c r="O4" i="4"/>
  <c r="O5" i="4" s="1"/>
  <c r="O9" i="4" s="1"/>
  <c r="P1" i="4"/>
  <c r="P18" i="4" s="1"/>
  <c r="P19" i="4" s="1"/>
  <c r="O18" i="4"/>
  <c r="O19" i="4" s="1"/>
  <c r="P3" i="4"/>
  <c r="N14" i="4"/>
  <c r="N25" i="4" s="1"/>
  <c r="N21" i="4"/>
  <c r="N26" i="4" s="1"/>
  <c r="O14" i="4" l="1"/>
  <c r="O25" i="4" s="1"/>
  <c r="B18" i="4" s="1"/>
  <c r="O21" i="4"/>
  <c r="P4" i="4"/>
  <c r="P5" i="4" s="1"/>
  <c r="P9" i="4" s="1"/>
  <c r="P14" i="4" s="1"/>
  <c r="O26" i="4" l="1"/>
  <c r="B19" i="4" s="1"/>
  <c r="B21" i="4"/>
  <c r="B17" i="4"/>
  <c r="B20" i="4"/>
  <c r="B16" i="4"/>
</calcChain>
</file>

<file path=xl/sharedStrings.xml><?xml version="1.0" encoding="utf-8"?>
<sst xmlns="http://schemas.openxmlformats.org/spreadsheetml/2006/main" count="87" uniqueCount="79">
  <si>
    <t>Month</t>
  </si>
  <si>
    <t>Sequence</t>
  </si>
  <si>
    <t>Cash Flow</t>
  </si>
  <si>
    <t>Annual Growth</t>
  </si>
  <si>
    <t>Compounded Growth</t>
  </si>
  <si>
    <t>Answer 1:</t>
  </si>
  <si>
    <t>Answer 2:</t>
  </si>
  <si>
    <t>Year</t>
  </si>
  <si>
    <t>Jan</t>
  </si>
  <si>
    <t>Feb</t>
  </si>
  <si>
    <t>Mar</t>
  </si>
  <si>
    <t>Apr</t>
  </si>
  <si>
    <t>Cakes</t>
  </si>
  <si>
    <t>Breads</t>
  </si>
  <si>
    <t>Pies</t>
  </si>
  <si>
    <t>Rolls</t>
  </si>
  <si>
    <t>Item</t>
  </si>
  <si>
    <t>1) How many numbers are in the total sequence?</t>
  </si>
  <si>
    <t>2) What is the sum of all of the (-) numbers in this sequence?</t>
  </si>
  <si>
    <t>Year 0</t>
  </si>
  <si>
    <t>Year 1</t>
  </si>
  <si>
    <t>Year 2</t>
  </si>
  <si>
    <t>Year 3</t>
  </si>
  <si>
    <t>Year 4</t>
  </si>
  <si>
    <t>Year 5</t>
  </si>
  <si>
    <t>Values</t>
  </si>
  <si>
    <t>Answer 7:</t>
  </si>
  <si>
    <t>Purchase Price</t>
  </si>
  <si>
    <t>NOI</t>
  </si>
  <si>
    <t>A</t>
  </si>
  <si>
    <t>B</t>
  </si>
  <si>
    <t>C</t>
  </si>
  <si>
    <t>D</t>
  </si>
  <si>
    <t>R</t>
  </si>
  <si>
    <t>R*(A+B)</t>
  </si>
  <si>
    <t>R*(A+C)</t>
  </si>
  <si>
    <t>R*(A+D)</t>
  </si>
  <si>
    <t>Assumptions</t>
  </si>
  <si>
    <t>LTV</t>
  </si>
  <si>
    <t>Property SF</t>
  </si>
  <si>
    <t>Gross Potential Revenue/SF/Year</t>
  </si>
  <si>
    <t>Annual Revenue Growth</t>
  </si>
  <si>
    <t>Vacancy</t>
  </si>
  <si>
    <t>Sale Price</t>
  </si>
  <si>
    <t>Holding Period</t>
  </si>
  <si>
    <t>Interest Rate</t>
  </si>
  <si>
    <t xml:space="preserve">Amortization </t>
  </si>
  <si>
    <t>Gross Potential Revenue</t>
  </si>
  <si>
    <t>Effective Gross Income</t>
  </si>
  <si>
    <t>Expenses</t>
  </si>
  <si>
    <t>Sales Proceeds</t>
  </si>
  <si>
    <t>Total Unlevered Cash Flow</t>
  </si>
  <si>
    <t>Loan Proceeds</t>
  </si>
  <si>
    <t>Loan Payoff</t>
  </si>
  <si>
    <t>Interest Payment</t>
  </si>
  <si>
    <t>Principal Payment</t>
  </si>
  <si>
    <t>Total Levered Cash Flow</t>
  </si>
  <si>
    <t>Unlevered Cash-on-Cash</t>
  </si>
  <si>
    <t>Levered Cash-on-Cash</t>
  </si>
  <si>
    <t>Unlevered IRR</t>
  </si>
  <si>
    <t>Levered IRR</t>
  </si>
  <si>
    <t>Unlevered Equity Multiple</t>
  </si>
  <si>
    <t>Levered Equity Multiple</t>
  </si>
  <si>
    <t>Average Unlevered Cash-on-Cash</t>
  </si>
  <si>
    <t xml:space="preserve">Average Levered Cash-on-Cash </t>
  </si>
  <si>
    <t>Going-In DSCR (Forward 1 Year)</t>
  </si>
  <si>
    <t>Going-In Cap Rate (Forward 1 Year)</t>
  </si>
  <si>
    <t>3) Please add up year 3's cash flow using the function "sumif".</t>
  </si>
  <si>
    <t>4) Please calculate the annual growth rate for each year and the compounded growth rate over the 5 year period.</t>
  </si>
  <si>
    <r>
      <t xml:space="preserve">5) Please solve for the required purchase price to achieve a </t>
    </r>
    <r>
      <rPr>
        <b/>
        <sz val="11"/>
        <color rgb="FFFF0000"/>
        <rFont val="Calibri"/>
        <family val="2"/>
        <scheme val="minor"/>
      </rPr>
      <t>15% IRR</t>
    </r>
    <r>
      <rPr>
        <b/>
        <sz val="11"/>
        <color theme="1"/>
        <rFont val="Calibri"/>
        <family val="2"/>
        <scheme val="minor"/>
      </rPr>
      <t xml:space="preserve"> on the investment cash flow below.</t>
    </r>
  </si>
  <si>
    <t>Answer 3:</t>
  </si>
  <si>
    <t>Answer 5:</t>
  </si>
  <si>
    <t>6)  Use the function "vlookup" or "index-match" to determine the number of "pies" in the month of March.</t>
  </si>
  <si>
    <t>7) What is the Cap rate of this property</t>
  </si>
  <si>
    <t>8) Fill in the table using ONLY ONE formula and dragging it through the whole table (use anchoring).</t>
  </si>
  <si>
    <t>Solutions</t>
  </si>
  <si>
    <t>Expenses PSF</t>
  </si>
  <si>
    <t>NOI/Value</t>
  </si>
  <si>
    <t>Each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</si>
</sst>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Year&quot;\ 0"/>
    <numFmt numFmtId="165" formatCode="&quot;$&quot;#,##0"/>
    <numFmt numFmtId="166" formatCode="_(* #,##0_);_(* \(#,##0\);_(* &quot;-&quot;??_);_(@_)"/>
    <numFmt numFmtId="167" formatCode="&quot;$&quot;#,##0.00"/>
    <numFmt numFmtId="168" formatCode="0\ &quot;Years&quot;"/>
    <numFmt numFmtId="169" formatCode="_(&quot;$&quot;* #,##0_);_(&quot;$&quot;* \(#,##0\);_(&quot;$&quot;* &quot;-&quot;??_);_(@_)"/>
    <numFmt numFmtId="170" formatCode="0\ &quot;SF/Year&quot;"/>
    <numFmt numFmtId="171" formatCode="0.0%"/>
  </numFmts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9">
    <xf numFmtId="0" fontId="0" fillId="0" borderId="0" xfId="0"/>
    <xf numFmtId="0" fontId="4" fillId="0" borderId="0" xfId="0" applyFont="1"/>
    <xf numFmtId="0" fontId="5" fillId="0" borderId="0" xfId="0" applyFont="1"/>
    <xf numFmtId="165" fontId="6" fillId="0" borderId="11" xfId="0" applyNumberFormat="1" applyFont="1" applyBorder="1"/>
    <xf numFmtId="0" fontId="7" fillId="2" borderId="2" xfId="0" applyFont="1" applyFill="1" applyBorder="1"/>
    <xf numFmtId="0" fontId="7" fillId="2" borderId="4" xfId="0" applyFont="1" applyFill="1" applyBorder="1"/>
    <xf numFmtId="166" fontId="4" fillId="0" borderId="0" xfId="1" applyNumberFormat="1" applyFont="1"/>
    <xf numFmtId="0" fontId="6" fillId="0" borderId="0" xfId="0" applyFont="1"/>
    <xf numFmtId="166" fontId="6" fillId="0" borderId="0" xfId="1" applyNumberFormat="1" applyFont="1"/>
    <xf numFmtId="0" fontId="7" fillId="2" borderId="0" xfId="0" applyFont="1" applyFill="1"/>
    <xf numFmtId="166" fontId="7" fillId="2" borderId="0" xfId="1" applyNumberFormat="1" applyFont="1" applyFill="1"/>
    <xf numFmtId="0" fontId="8" fillId="0" borderId="0" xfId="0" applyFont="1" applyFill="1"/>
    <xf numFmtId="0" fontId="4" fillId="0" borderId="0" xfId="0" applyFont="1" applyFill="1"/>
    <xf numFmtId="0" fontId="8" fillId="4" borderId="0" xfId="0" applyFont="1" applyFill="1"/>
    <xf numFmtId="0" fontId="5" fillId="4" borderId="0" xfId="0" applyFont="1" applyFill="1"/>
    <xf numFmtId="0" fontId="4" fillId="4" borderId="0" xfId="0" applyFont="1" applyFill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0" xfId="0" applyNumberFormat="1" applyFont="1"/>
    <xf numFmtId="0" fontId="4" fillId="0" borderId="0" xfId="0" applyNumberFormat="1" applyFont="1" applyBorder="1"/>
    <xf numFmtId="49" fontId="4" fillId="0" borderId="0" xfId="0" applyNumberFormat="1" applyFont="1"/>
    <xf numFmtId="165" fontId="6" fillId="0" borderId="0" xfId="0" applyNumberFormat="1" applyFont="1"/>
    <xf numFmtId="0" fontId="10" fillId="0" borderId="0" xfId="0" applyFont="1"/>
    <xf numFmtId="165" fontId="7" fillId="2" borderId="0" xfId="0" applyNumberFormat="1" applyFont="1" applyFill="1"/>
    <xf numFmtId="167" fontId="4" fillId="0" borderId="0" xfId="3" applyNumberFormat="1" applyFont="1"/>
    <xf numFmtId="43" fontId="4" fillId="0" borderId="0" xfId="0" applyNumberFormat="1" applyFont="1"/>
    <xf numFmtId="0" fontId="8" fillId="5" borderId="21" xfId="0" applyFont="1" applyFill="1" applyBorder="1"/>
    <xf numFmtId="0" fontId="7" fillId="5" borderId="13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4" fillId="0" borderId="22" xfId="0" applyFont="1" applyBorder="1"/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3" xfId="0" applyFont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7" fontId="4" fillId="0" borderId="0" xfId="0" applyNumberFormat="1" applyFont="1"/>
    <xf numFmtId="166" fontId="12" fillId="0" borderId="0" xfId="1" applyNumberFormat="1" applyFont="1"/>
    <xf numFmtId="0" fontId="7" fillId="2" borderId="3" xfId="0" applyFont="1" applyFill="1" applyBorder="1"/>
    <xf numFmtId="166" fontId="7" fillId="2" borderId="5" xfId="1" applyNumberFormat="1" applyFont="1" applyFill="1" applyBorder="1"/>
    <xf numFmtId="0" fontId="6" fillId="0" borderId="9" xfId="0" applyFont="1" applyBorder="1"/>
    <xf numFmtId="0" fontId="7" fillId="0" borderId="0" xfId="0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2" borderId="0" xfId="2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5" borderId="0" xfId="0" applyFont="1" applyFill="1"/>
    <xf numFmtId="0" fontId="4" fillId="0" borderId="10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5" borderId="9" xfId="0" applyFont="1" applyFill="1" applyBorder="1"/>
    <xf numFmtId="0" fontId="6" fillId="0" borderId="2" xfId="0" applyFont="1" applyBorder="1"/>
    <xf numFmtId="0" fontId="6" fillId="0" borderId="8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5" borderId="2" xfId="0" applyFont="1" applyFill="1" applyBorder="1"/>
    <xf numFmtId="0" fontId="7" fillId="5" borderId="8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10" fontId="4" fillId="0" borderId="0" xfId="0" applyNumberFormat="1" applyFont="1"/>
    <xf numFmtId="0" fontId="7" fillId="5" borderId="10" xfId="0" applyFont="1" applyFill="1" applyBorder="1"/>
    <xf numFmtId="164" fontId="7" fillId="5" borderId="11" xfId="0" applyNumberFormat="1" applyFont="1" applyFill="1" applyBorder="1"/>
    <xf numFmtId="164" fontId="7" fillId="5" borderId="12" xfId="0" applyNumberFormat="1" applyFont="1" applyFill="1" applyBorder="1"/>
    <xf numFmtId="165" fontId="6" fillId="0" borderId="12" xfId="0" applyNumberFormat="1" applyFont="1" applyBorder="1"/>
    <xf numFmtId="165" fontId="9" fillId="3" borderId="11" xfId="0" applyNumberFormat="1" applyFont="1" applyFill="1" applyBorder="1"/>
    <xf numFmtId="0" fontId="2" fillId="0" borderId="0" xfId="0" applyFont="1"/>
    <xf numFmtId="8" fontId="4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/>
    <xf numFmtId="0" fontId="13" fillId="6" borderId="0" xfId="0" applyFont="1" applyFill="1"/>
    <xf numFmtId="0" fontId="13" fillId="6" borderId="4" xfId="0" applyFont="1" applyFill="1" applyBorder="1"/>
    <xf numFmtId="0" fontId="0" fillId="0" borderId="9" xfId="0" applyBorder="1"/>
    <xf numFmtId="0" fontId="0" fillId="0" borderId="5" xfId="0" applyBorder="1"/>
    <xf numFmtId="0" fontId="13" fillId="6" borderId="10" xfId="0" applyFont="1" applyFill="1" applyBorder="1"/>
    <xf numFmtId="0" fontId="0" fillId="0" borderId="11" xfId="0" applyBorder="1"/>
    <xf numFmtId="0" fontId="0" fillId="0" borderId="12" xfId="0" applyBorder="1"/>
    <xf numFmtId="0" fontId="13" fillId="6" borderId="12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8" fillId="6" borderId="2" xfId="0" applyFont="1" applyFill="1" applyBorder="1" applyAlignment="1">
      <alignment horizontal="centerContinuous"/>
    </xf>
    <xf numFmtId="0" fontId="8" fillId="6" borderId="3" xfId="0" applyFont="1" applyFill="1" applyBorder="1" applyAlignment="1">
      <alignment horizontal="centerContinuous"/>
    </xf>
    <xf numFmtId="0" fontId="1" fillId="0" borderId="0" xfId="0" applyFont="1"/>
    <xf numFmtId="0" fontId="1" fillId="7" borderId="6" xfId="0" applyFont="1" applyFill="1" applyBorder="1"/>
    <xf numFmtId="169" fontId="6" fillId="0" borderId="7" xfId="0" applyNumberFormat="1" applyFont="1" applyBorder="1"/>
    <xf numFmtId="170" fontId="6" fillId="0" borderId="7" xfId="0" applyNumberFormat="1" applyFont="1" applyBorder="1"/>
    <xf numFmtId="10" fontId="6" fillId="0" borderId="7" xfId="0" applyNumberFormat="1" applyFont="1" applyBorder="1"/>
    <xf numFmtId="168" fontId="6" fillId="0" borderId="7" xfId="0" applyNumberFormat="1" applyFont="1" applyBorder="1"/>
    <xf numFmtId="0" fontId="1" fillId="7" borderId="4" xfId="0" applyFont="1" applyFill="1" applyBorder="1"/>
    <xf numFmtId="168" fontId="6" fillId="0" borderId="5" xfId="0" applyNumberFormat="1" applyFont="1" applyBorder="1"/>
    <xf numFmtId="0" fontId="1" fillId="8" borderId="26" xfId="0" applyFont="1" applyFill="1" applyBorder="1" applyAlignment="1">
      <alignment horizontal="right"/>
    </xf>
    <xf numFmtId="0" fontId="1" fillId="8" borderId="24" xfId="0" applyFont="1" applyFill="1" applyBorder="1" applyAlignment="1">
      <alignment horizontal="right"/>
    </xf>
    <xf numFmtId="0" fontId="8" fillId="6" borderId="0" xfId="0" applyFont="1" applyFill="1" applyAlignment="1">
      <alignment horizontal="centerContinuous"/>
    </xf>
    <xf numFmtId="0" fontId="13" fillId="6" borderId="26" xfId="0" applyFont="1" applyFill="1" applyBorder="1" applyAlignment="1">
      <alignment horizontal="center"/>
    </xf>
    <xf numFmtId="8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2" fontId="6" fillId="0" borderId="7" xfId="0" applyNumberFormat="1" applyFont="1" applyBorder="1"/>
    <xf numFmtId="10" fontId="7" fillId="2" borderId="0" xfId="0" applyNumberFormat="1" applyFont="1" applyFill="1"/>
    <xf numFmtId="9" fontId="7" fillId="2" borderId="0" xfId="2" applyNumberFormat="1" applyFont="1" applyFill="1"/>
    <xf numFmtId="0" fontId="1" fillId="0" borderId="0" xfId="0" applyFont="1" applyAlignment="1">
      <alignment wrapText="1"/>
    </xf>
    <xf numFmtId="10" fontId="7" fillId="2" borderId="0" xfId="2" applyNumberFormat="1" applyFont="1" applyFill="1"/>
    <xf numFmtId="0" fontId="1" fillId="0" borderId="0" xfId="0" applyFont="1" applyAlignment="1">
      <alignment vertical="top" wrapText="1"/>
    </xf>
    <xf numFmtId="171" fontId="7" fillId="2" borderId="0" xfId="2" applyNumberFormat="1" applyFont="1" applyFill="1"/>
    <xf numFmtId="2" fontId="7" fillId="2" borderId="0" xfId="2" applyNumberFormat="1" applyFont="1" applyFill="1"/>
    <xf numFmtId="0" fontId="1" fillId="0" borderId="8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5" fillId="0" borderId="6" xfId="0" applyFont="1" applyBorder="1"/>
    <xf numFmtId="169" fontId="1" fillId="0" borderId="0" xfId="0" applyNumberFormat="1" applyFont="1" applyBorder="1"/>
    <xf numFmtId="169" fontId="1" fillId="0" borderId="7" xfId="0" applyNumberFormat="1" applyFont="1" applyBorder="1"/>
    <xf numFmtId="8" fontId="1" fillId="0" borderId="0" xfId="0" applyNumberFormat="1" applyFont="1" applyBorder="1"/>
    <xf numFmtId="8" fontId="1" fillId="0" borderId="7" xfId="0" applyNumberFormat="1" applyFont="1" applyBorder="1"/>
    <xf numFmtId="8" fontId="1" fillId="0" borderId="0" xfId="3" applyNumberFormat="1" applyFont="1" applyBorder="1"/>
    <xf numFmtId="169" fontId="1" fillId="0" borderId="7" xfId="3" applyNumberFormat="1" applyFont="1" applyBorder="1"/>
    <xf numFmtId="10" fontId="1" fillId="0" borderId="0" xfId="2" applyNumberFormat="1" applyFont="1" applyBorder="1"/>
    <xf numFmtId="10" fontId="1" fillId="0" borderId="7" xfId="2" applyNumberFormat="1" applyFont="1" applyBorder="1"/>
    <xf numFmtId="0" fontId="1" fillId="0" borderId="9" xfId="0" applyFont="1" applyBorder="1"/>
    <xf numFmtId="10" fontId="1" fillId="0" borderId="9" xfId="2" applyNumberFormat="1" applyFont="1" applyBorder="1"/>
    <xf numFmtId="10" fontId="1" fillId="0" borderId="5" xfId="2" applyNumberFormat="1" applyFont="1" applyBorder="1"/>
    <xf numFmtId="0" fontId="1" fillId="9" borderId="2" xfId="0" applyFont="1" applyFill="1" applyBorder="1"/>
    <xf numFmtId="0" fontId="5" fillId="9" borderId="6" xfId="0" applyFont="1" applyFill="1" applyBorder="1"/>
    <xf numFmtId="0" fontId="1" fillId="10" borderId="6" xfId="0" applyFont="1" applyFill="1" applyBorder="1"/>
    <xf numFmtId="0" fontId="1" fillId="10" borderId="4" xfId="0" applyFont="1" applyFill="1" applyBorder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70"/>
  <sheetViews>
    <sheetView showGridLines="0" zoomScale="125" zoomScaleNormal="90" workbookViewId="0">
      <selection activeCell="D62" sqref="D62"/>
    </sheetView>
  </sheetViews>
  <sheetFormatPr baseColWidth="10" defaultColWidth="9" defaultRowHeight="14" x14ac:dyDescent="0.15"/>
  <cols>
    <col min="1" max="1" width="3.1640625" customWidth="1"/>
    <col min="2" max="2" width="21.1640625" customWidth="1"/>
    <col min="3" max="3" width="14.5" customWidth="1"/>
    <col min="4" max="4" width="14.6640625" bestFit="1" customWidth="1"/>
    <col min="5" max="5" width="13.1640625" bestFit="1" customWidth="1"/>
    <col min="6" max="6" width="11.1640625" bestFit="1" customWidth="1"/>
    <col min="7" max="7" width="13.1640625" bestFit="1" customWidth="1"/>
    <col min="8" max="8" width="12.33203125" bestFit="1" customWidth="1"/>
    <col min="9" max="9" width="11.1640625" bestFit="1" customWidth="1"/>
    <col min="10" max="11" width="11.6640625" bestFit="1" customWidth="1"/>
    <col min="12" max="12" width="11.1640625" bestFit="1" customWidth="1"/>
    <col min="13" max="14" width="10.1640625" bestFit="1" customWidth="1"/>
    <col min="15" max="15" width="11.6640625" bestFit="1" customWidth="1"/>
    <col min="16" max="17" width="11.1640625" bestFit="1" customWidth="1"/>
    <col min="18" max="19" width="11.6640625" bestFit="1" customWidth="1"/>
    <col min="20" max="22" width="11.1640625" bestFit="1" customWidth="1"/>
    <col min="23" max="23" width="11.6640625" bestFit="1" customWidth="1"/>
    <col min="24" max="24" width="11.1640625" bestFit="1" customWidth="1"/>
    <col min="25" max="25" width="11.6640625" bestFit="1" customWidth="1"/>
    <col min="26" max="26" width="11.1640625" bestFit="1" customWidth="1"/>
    <col min="27" max="28" width="11.6640625" bestFit="1" customWidth="1"/>
    <col min="29" max="29" width="11.1640625" bestFit="1" customWidth="1"/>
    <col min="30" max="30" width="11.6640625" bestFit="1" customWidth="1"/>
    <col min="31" max="31" width="10.1640625" bestFit="1" customWidth="1"/>
    <col min="32" max="33" width="11.6640625" bestFit="1" customWidth="1"/>
    <col min="34" max="35" width="11.1640625" bestFit="1" customWidth="1"/>
    <col min="36" max="36" width="11.6640625" bestFit="1" customWidth="1"/>
    <col min="37" max="37" width="10.6640625" bestFit="1" customWidth="1"/>
    <col min="38" max="38" width="11.6640625" bestFit="1" customWidth="1"/>
    <col min="39" max="40" width="11.1640625" bestFit="1" customWidth="1"/>
    <col min="41" max="41" width="10.1640625" bestFit="1" customWidth="1"/>
    <col min="42" max="44" width="11.6640625" bestFit="1" customWidth="1"/>
    <col min="45" max="45" width="11.1640625" bestFit="1" customWidth="1"/>
    <col min="46" max="46" width="11.6640625" bestFit="1" customWidth="1"/>
    <col min="47" max="47" width="11.1640625" bestFit="1" customWidth="1"/>
    <col min="48" max="48" width="11.6640625" bestFit="1" customWidth="1"/>
    <col min="49" max="49" width="11.1640625" bestFit="1" customWidth="1"/>
    <col min="50" max="50" width="11.6640625" bestFit="1" customWidth="1"/>
    <col min="51" max="51" width="11.1640625" bestFit="1" customWidth="1"/>
    <col min="52" max="53" width="11.83203125" bestFit="1" customWidth="1"/>
    <col min="54" max="54" width="11.1640625" bestFit="1" customWidth="1"/>
    <col min="55" max="55" width="11.6640625" bestFit="1" customWidth="1"/>
    <col min="56" max="56" width="11.83203125" bestFit="1" customWidth="1"/>
    <col min="57" max="57" width="11.1640625" bestFit="1" customWidth="1"/>
    <col min="58" max="59" width="11.83203125" bestFit="1" customWidth="1"/>
    <col min="60" max="60" width="11.1640625" bestFit="1" customWidth="1"/>
    <col min="61" max="62" width="11.6640625" bestFit="1" customWidth="1"/>
    <col min="63" max="63" width="11.83203125" bestFit="1" customWidth="1"/>
    <col min="64" max="64" width="11.1640625" bestFit="1" customWidth="1"/>
    <col min="65" max="65" width="11.6640625" bestFit="1" customWidth="1"/>
    <col min="66" max="67" width="11.83203125" bestFit="1" customWidth="1"/>
    <col min="68" max="68" width="11.1640625" bestFit="1" customWidth="1"/>
    <col min="69" max="69" width="11.6640625" bestFit="1" customWidth="1"/>
    <col min="70" max="70" width="11.1640625" bestFit="1" customWidth="1"/>
    <col min="71" max="71" width="11.83203125" bestFit="1" customWidth="1"/>
    <col min="72" max="72" width="11.1640625" bestFit="1" customWidth="1"/>
    <col min="73" max="73" width="11.83203125" bestFit="1" customWidth="1"/>
    <col min="74" max="74" width="11.1640625" bestFit="1" customWidth="1"/>
    <col min="75" max="76" width="11.83203125" bestFit="1" customWidth="1"/>
    <col min="77" max="77" width="11.6640625" bestFit="1" customWidth="1"/>
    <col min="78" max="78" width="11.83203125" bestFit="1" customWidth="1"/>
    <col min="79" max="79" width="11.6640625" bestFit="1" customWidth="1"/>
    <col min="80" max="81" width="11.83203125" bestFit="1" customWidth="1"/>
    <col min="82" max="82" width="11.6640625" bestFit="1" customWidth="1"/>
    <col min="83" max="83" width="11.1640625" bestFit="1" customWidth="1"/>
    <col min="84" max="84" width="11.83203125" bestFit="1" customWidth="1"/>
    <col min="85" max="85" width="11.1640625" bestFit="1" customWidth="1"/>
    <col min="86" max="86" width="11.83203125" bestFit="1" customWidth="1"/>
    <col min="87" max="88" width="11.6640625" bestFit="1" customWidth="1"/>
    <col min="89" max="89" width="11.1640625" bestFit="1" customWidth="1"/>
    <col min="90" max="92" width="11.83203125" bestFit="1" customWidth="1"/>
    <col min="93" max="93" width="11.1640625" bestFit="1" customWidth="1"/>
    <col min="94" max="94" width="11.83203125" bestFit="1" customWidth="1"/>
    <col min="95" max="95" width="11.6640625" bestFit="1" customWidth="1"/>
    <col min="96" max="96" width="11.83203125" bestFit="1" customWidth="1"/>
    <col min="97" max="97" width="11.1640625" bestFit="1" customWidth="1"/>
    <col min="98" max="98" width="11.83203125" bestFit="1" customWidth="1"/>
    <col min="99" max="100" width="11.1640625" bestFit="1" customWidth="1"/>
    <col min="101" max="102" width="11.6640625" bestFit="1" customWidth="1"/>
    <col min="103" max="104" width="11.83203125" bestFit="1" customWidth="1"/>
    <col min="105" max="107" width="11.1640625" bestFit="1" customWidth="1"/>
    <col min="108" max="108" width="11.6640625" bestFit="1" customWidth="1"/>
    <col min="109" max="111" width="11.83203125" bestFit="1" customWidth="1"/>
    <col min="112" max="112" width="11.6640625" bestFit="1" customWidth="1"/>
    <col min="113" max="114" width="11.83203125" bestFit="1" customWidth="1"/>
    <col min="115" max="115" width="11.1640625" bestFit="1" customWidth="1"/>
    <col min="116" max="116" width="11.6640625" bestFit="1" customWidth="1"/>
    <col min="117" max="117" width="11.83203125" bestFit="1" customWidth="1"/>
    <col min="118" max="118" width="11.6640625" bestFit="1" customWidth="1"/>
    <col min="119" max="119" width="11.83203125" bestFit="1" customWidth="1"/>
    <col min="120" max="121" width="11.1640625" bestFit="1" customWidth="1"/>
    <col min="122" max="122" width="10.6640625" bestFit="1" customWidth="1"/>
    <col min="123" max="130" width="11.83203125" bestFit="1" customWidth="1"/>
    <col min="131" max="131" width="11.6640625" bestFit="1" customWidth="1"/>
    <col min="132" max="132" width="11.83203125" bestFit="1" customWidth="1"/>
    <col min="133" max="133" width="11.1640625" bestFit="1" customWidth="1"/>
    <col min="134" max="136" width="11.83203125" bestFit="1" customWidth="1"/>
    <col min="137" max="137" width="11.1640625" bestFit="1" customWidth="1"/>
    <col min="138" max="138" width="11.6640625" bestFit="1" customWidth="1"/>
    <col min="139" max="140" width="11.83203125" bestFit="1" customWidth="1"/>
    <col min="141" max="142" width="11.1640625" bestFit="1" customWidth="1"/>
    <col min="143" max="143" width="11.83203125" bestFit="1" customWidth="1"/>
    <col min="144" max="144" width="11.1640625" bestFit="1" customWidth="1"/>
    <col min="145" max="146" width="11.6640625" bestFit="1" customWidth="1"/>
    <col min="147" max="148" width="11.1640625" bestFit="1" customWidth="1"/>
    <col min="149" max="150" width="11.83203125" bestFit="1" customWidth="1"/>
    <col min="151" max="151" width="11.6640625" bestFit="1" customWidth="1"/>
    <col min="152" max="152" width="11.83203125" bestFit="1" customWidth="1"/>
    <col min="153" max="154" width="11.1640625" bestFit="1" customWidth="1"/>
    <col min="155" max="155" width="11.6640625" bestFit="1" customWidth="1"/>
    <col min="156" max="156" width="11.83203125" bestFit="1" customWidth="1"/>
    <col min="157" max="157" width="11.6640625" bestFit="1" customWidth="1"/>
    <col min="158" max="161" width="11.83203125" bestFit="1" customWidth="1"/>
    <col min="162" max="163" width="11.6640625" bestFit="1" customWidth="1"/>
    <col min="164" max="164" width="11.83203125" bestFit="1" customWidth="1"/>
    <col min="165" max="165" width="11.1640625" bestFit="1" customWidth="1"/>
    <col min="166" max="166" width="11.83203125" bestFit="1" customWidth="1"/>
    <col min="167" max="167" width="11.6640625" bestFit="1" customWidth="1"/>
    <col min="168" max="169" width="11.1640625" bestFit="1" customWidth="1"/>
    <col min="170" max="170" width="10.83203125" bestFit="1" customWidth="1"/>
    <col min="171" max="173" width="11.83203125" bestFit="1" customWidth="1"/>
    <col min="174" max="174" width="11.6640625" bestFit="1" customWidth="1"/>
    <col min="175" max="175" width="11.83203125" bestFit="1" customWidth="1"/>
    <col min="176" max="176" width="11.6640625" bestFit="1" customWidth="1"/>
    <col min="177" max="177" width="11.83203125" bestFit="1" customWidth="1"/>
    <col min="178" max="178" width="11.1640625" bestFit="1" customWidth="1"/>
    <col min="179" max="179" width="11.83203125" bestFit="1" customWidth="1"/>
    <col min="180" max="181" width="11.1640625" bestFit="1" customWidth="1"/>
    <col min="182" max="184" width="11.83203125" bestFit="1" customWidth="1"/>
    <col min="185" max="185" width="11.1640625" bestFit="1" customWidth="1"/>
    <col min="186" max="186" width="11.83203125" bestFit="1" customWidth="1"/>
    <col min="187" max="187" width="11.6640625" bestFit="1" customWidth="1"/>
    <col min="188" max="188" width="11.83203125" bestFit="1" customWidth="1"/>
    <col min="189" max="190" width="11.6640625" bestFit="1" customWidth="1"/>
    <col min="191" max="192" width="11.1640625" bestFit="1" customWidth="1"/>
    <col min="193" max="194" width="11.83203125" bestFit="1" customWidth="1"/>
    <col min="195" max="196" width="11.6640625" bestFit="1" customWidth="1"/>
    <col min="197" max="197" width="11.83203125" bestFit="1" customWidth="1"/>
    <col min="198" max="198" width="11.1640625" bestFit="1" customWidth="1"/>
    <col min="199" max="200" width="11.83203125" bestFit="1" customWidth="1"/>
    <col min="201" max="202" width="11.1640625" bestFit="1" customWidth="1"/>
    <col min="203" max="207" width="11.6640625" bestFit="1" customWidth="1"/>
    <col min="208" max="208" width="11.1640625" bestFit="1" customWidth="1"/>
    <col min="209" max="212" width="11.6640625" bestFit="1" customWidth="1"/>
    <col min="213" max="213" width="11.1640625" bestFit="1" customWidth="1"/>
    <col min="214" max="214" width="10.1640625" bestFit="1" customWidth="1"/>
    <col min="215" max="215" width="11.6640625" bestFit="1" customWidth="1"/>
    <col min="216" max="217" width="11.1640625" bestFit="1" customWidth="1"/>
    <col min="218" max="218" width="10.6640625" bestFit="1" customWidth="1"/>
    <col min="219" max="219" width="11.1640625" bestFit="1" customWidth="1"/>
    <col min="220" max="220" width="9.6640625" bestFit="1" customWidth="1"/>
    <col min="221" max="221" width="11.1640625" bestFit="1" customWidth="1"/>
    <col min="222" max="224" width="11.6640625" bestFit="1" customWidth="1"/>
    <col min="225" max="226" width="11.1640625" bestFit="1" customWidth="1"/>
    <col min="227" max="227" width="11.6640625" bestFit="1" customWidth="1"/>
    <col min="228" max="229" width="11.1640625" bestFit="1" customWidth="1"/>
    <col min="230" max="231" width="11.6640625" bestFit="1" customWidth="1"/>
    <col min="232" max="232" width="9.1640625" bestFit="1" customWidth="1"/>
    <col min="233" max="234" width="11.1640625" bestFit="1" customWidth="1"/>
    <col min="235" max="235" width="11.6640625" bestFit="1" customWidth="1"/>
    <col min="236" max="236" width="11.1640625" bestFit="1" customWidth="1"/>
    <col min="237" max="238" width="11.6640625" bestFit="1" customWidth="1"/>
    <col min="239" max="239" width="11.1640625" bestFit="1" customWidth="1"/>
    <col min="240" max="240" width="10.1640625" bestFit="1" customWidth="1"/>
    <col min="241" max="241" width="11.1640625" bestFit="1" customWidth="1"/>
    <col min="242" max="245" width="11.6640625" bestFit="1" customWidth="1"/>
    <col min="246" max="246" width="11.1640625" bestFit="1" customWidth="1"/>
    <col min="247" max="247" width="11.6640625" bestFit="1" customWidth="1"/>
    <col min="248" max="250" width="11.1640625" bestFit="1" customWidth="1"/>
  </cols>
  <sheetData>
    <row r="1" spans="1:250" s="1" customFormat="1" ht="15" x14ac:dyDescent="0.2">
      <c r="B1" s="2" t="s">
        <v>17</v>
      </c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</row>
    <row r="2" spans="1:250" s="1" customFormat="1" ht="15" x14ac:dyDescent="0.2">
      <c r="B2" s="2" t="s">
        <v>18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</row>
    <row r="3" spans="1:250" ht="15" x14ac:dyDescent="0.2">
      <c r="A3" s="1"/>
    </row>
    <row r="4" spans="1:250" s="1" customFormat="1" ht="15" x14ac:dyDescent="0.2">
      <c r="B4" s="2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</row>
    <row r="5" spans="1:250" s="7" customFormat="1" ht="15" x14ac:dyDescent="0.2">
      <c r="B5" s="22" t="s">
        <v>1</v>
      </c>
      <c r="C5" s="39">
        <v>377169</v>
      </c>
      <c r="D5" s="39">
        <v>-104650</v>
      </c>
      <c r="E5" s="39">
        <v>-179669</v>
      </c>
      <c r="F5" s="39">
        <v>377313</v>
      </c>
      <c r="G5" s="39">
        <v>106992</v>
      </c>
      <c r="H5" s="39">
        <v>-246367</v>
      </c>
      <c r="I5" s="39">
        <v>118647</v>
      </c>
      <c r="J5" s="39">
        <v>-685860</v>
      </c>
      <c r="K5" s="39">
        <v>-966007</v>
      </c>
      <c r="L5" s="39">
        <v>365583</v>
      </c>
      <c r="M5" s="39">
        <v>68199</v>
      </c>
      <c r="N5" s="39">
        <v>60935</v>
      </c>
      <c r="O5" s="39">
        <v>-782190</v>
      </c>
      <c r="P5" s="39">
        <v>817244</v>
      </c>
      <c r="Q5" s="39">
        <v>690931</v>
      </c>
      <c r="R5" s="39">
        <v>-690965</v>
      </c>
      <c r="S5" s="39">
        <v>-792766</v>
      </c>
      <c r="T5" s="39">
        <v>714502</v>
      </c>
      <c r="U5" s="39">
        <v>506902</v>
      </c>
      <c r="V5" s="39">
        <v>762452</v>
      </c>
      <c r="W5" s="39">
        <v>-463728</v>
      </c>
      <c r="X5" s="39">
        <v>840375</v>
      </c>
      <c r="Y5" s="39">
        <v>-470942</v>
      </c>
      <c r="Z5" s="39">
        <v>686728</v>
      </c>
      <c r="AA5" s="39">
        <v>-323515</v>
      </c>
      <c r="AB5" s="39">
        <v>-576900</v>
      </c>
      <c r="AC5" s="39">
        <v>549446</v>
      </c>
      <c r="AD5" s="39">
        <v>-366251</v>
      </c>
      <c r="AE5" s="39">
        <v>80504</v>
      </c>
      <c r="AF5" s="39">
        <v>-910200</v>
      </c>
      <c r="AG5" s="39">
        <v>-468368</v>
      </c>
      <c r="AH5" s="39">
        <v>595180</v>
      </c>
      <c r="AI5" s="39">
        <v>468263</v>
      </c>
      <c r="AJ5" s="39">
        <v>-763139</v>
      </c>
      <c r="AK5" s="39">
        <v>-15005</v>
      </c>
      <c r="AL5" s="39">
        <v>-954372</v>
      </c>
      <c r="AM5" s="39">
        <v>782260</v>
      </c>
      <c r="AN5" s="39">
        <v>893040</v>
      </c>
      <c r="AO5" s="39">
        <v>97508</v>
      </c>
      <c r="AP5" s="39">
        <v>-330578</v>
      </c>
      <c r="AQ5" s="39">
        <v>-177190</v>
      </c>
      <c r="AR5" s="39">
        <v>-351141</v>
      </c>
      <c r="AS5" s="39">
        <v>277069</v>
      </c>
      <c r="AT5" s="39">
        <v>-226364</v>
      </c>
      <c r="AU5" s="39">
        <v>465720</v>
      </c>
      <c r="AV5" s="39">
        <v>-451170</v>
      </c>
      <c r="AW5" s="39">
        <v>114858</v>
      </c>
      <c r="AX5" s="39">
        <v>-239885</v>
      </c>
      <c r="AY5" s="39">
        <v>167743</v>
      </c>
      <c r="AZ5" s="39">
        <v>193726</v>
      </c>
      <c r="BA5" s="39">
        <v>278259</v>
      </c>
      <c r="BB5" s="39">
        <v>230397</v>
      </c>
      <c r="BC5" s="39">
        <v>-934325</v>
      </c>
      <c r="BD5" s="39">
        <v>-829611</v>
      </c>
      <c r="BE5" s="39">
        <v>-99698</v>
      </c>
      <c r="BF5" s="39">
        <v>505267</v>
      </c>
      <c r="BG5" s="39">
        <v>910109</v>
      </c>
      <c r="BH5" s="39">
        <v>920453</v>
      </c>
      <c r="BI5" s="39">
        <v>-292651</v>
      </c>
      <c r="BJ5" s="39">
        <v>-616474</v>
      </c>
      <c r="BK5" s="39">
        <v>-353369</v>
      </c>
      <c r="BL5" s="39">
        <v>324686</v>
      </c>
      <c r="BM5" s="39">
        <v>-137199</v>
      </c>
      <c r="BN5" s="39">
        <v>-836043</v>
      </c>
      <c r="BO5" s="39">
        <v>852122</v>
      </c>
      <c r="BP5" s="39">
        <v>-71993</v>
      </c>
      <c r="BQ5" s="39">
        <v>-904364</v>
      </c>
      <c r="BR5" s="39">
        <v>301626</v>
      </c>
      <c r="BS5" s="39">
        <v>-741654</v>
      </c>
      <c r="BT5" s="39">
        <v>802000</v>
      </c>
      <c r="BU5" s="39">
        <v>552507</v>
      </c>
      <c r="BV5" s="39">
        <v>82088</v>
      </c>
      <c r="BW5" s="39">
        <v>-971779</v>
      </c>
      <c r="BX5" s="39">
        <v>-651087</v>
      </c>
      <c r="BY5" s="39">
        <v>-342530</v>
      </c>
      <c r="BZ5" s="39">
        <v>-670131</v>
      </c>
      <c r="CA5" s="39">
        <v>-571108</v>
      </c>
      <c r="CB5" s="39">
        <v>-823433</v>
      </c>
      <c r="CC5" s="39">
        <v>-174674</v>
      </c>
      <c r="CD5" s="39">
        <v>-842335</v>
      </c>
      <c r="CE5" s="39">
        <v>36756</v>
      </c>
      <c r="CF5" s="39">
        <v>-453865</v>
      </c>
      <c r="CG5" s="39">
        <v>405131</v>
      </c>
      <c r="CH5" s="39">
        <v>-291051</v>
      </c>
      <c r="CI5" s="39">
        <v>-351724</v>
      </c>
      <c r="CJ5" s="39">
        <v>-313074</v>
      </c>
      <c r="CK5" s="39">
        <v>882914</v>
      </c>
      <c r="CL5" s="39">
        <v>538</v>
      </c>
      <c r="CM5" s="39">
        <v>-651014</v>
      </c>
      <c r="CN5" s="39">
        <v>-919286</v>
      </c>
      <c r="CO5" s="39">
        <v>785412</v>
      </c>
      <c r="CP5" s="39">
        <v>392052</v>
      </c>
      <c r="CQ5" s="39">
        <v>-577576</v>
      </c>
      <c r="CR5" s="39">
        <v>88433</v>
      </c>
      <c r="CS5" s="39">
        <v>177625</v>
      </c>
      <c r="CT5" s="39">
        <v>461818</v>
      </c>
      <c r="CU5" s="39">
        <v>922565</v>
      </c>
      <c r="CV5" s="39">
        <v>974595</v>
      </c>
      <c r="CW5" s="39">
        <v>-657348</v>
      </c>
      <c r="CX5" s="39">
        <v>-578284</v>
      </c>
      <c r="CY5" s="39">
        <v>-7660</v>
      </c>
      <c r="CZ5" s="39">
        <v>-831176</v>
      </c>
      <c r="DA5" s="39">
        <v>701901</v>
      </c>
      <c r="DB5" s="39">
        <v>866171</v>
      </c>
      <c r="DC5" s="39">
        <v>241109</v>
      </c>
      <c r="DD5" s="39">
        <v>-123754</v>
      </c>
      <c r="DE5" s="39">
        <v>465342</v>
      </c>
      <c r="DF5" s="39">
        <v>-724891</v>
      </c>
      <c r="DG5" s="39">
        <v>-476597</v>
      </c>
      <c r="DH5" s="39">
        <v>-101557</v>
      </c>
      <c r="DI5" s="39">
        <v>-529356</v>
      </c>
      <c r="DJ5" s="39">
        <v>930027</v>
      </c>
      <c r="DK5" s="39">
        <v>743822</v>
      </c>
      <c r="DL5" s="39">
        <v>-982185</v>
      </c>
      <c r="DM5" s="39">
        <v>910108</v>
      </c>
      <c r="DN5" s="39">
        <v>-834887</v>
      </c>
      <c r="DO5" s="39">
        <v>615712</v>
      </c>
      <c r="DP5" s="39">
        <v>883503</v>
      </c>
      <c r="DQ5" s="39">
        <v>954204</v>
      </c>
      <c r="DR5" s="39">
        <v>-34232</v>
      </c>
      <c r="DS5" s="39">
        <v>-676209</v>
      </c>
      <c r="DT5" s="39">
        <v>-517826</v>
      </c>
      <c r="DU5" s="39">
        <v>-176395</v>
      </c>
      <c r="DV5" s="39">
        <v>742020</v>
      </c>
      <c r="DW5" s="39">
        <v>-429482</v>
      </c>
      <c r="DX5" s="39">
        <v>297558</v>
      </c>
      <c r="DY5" s="39">
        <v>-411042</v>
      </c>
      <c r="DZ5" s="39">
        <v>88061</v>
      </c>
      <c r="EA5" s="39">
        <v>-280833</v>
      </c>
      <c r="EB5" s="39">
        <v>842493</v>
      </c>
      <c r="EC5" s="39">
        <v>485469</v>
      </c>
      <c r="ED5" s="39">
        <v>-235725</v>
      </c>
      <c r="EE5" s="39">
        <v>-425771</v>
      </c>
      <c r="EF5" s="39">
        <v>-664840</v>
      </c>
      <c r="EG5" s="39">
        <v>894154</v>
      </c>
      <c r="EH5" s="39">
        <v>-736645</v>
      </c>
      <c r="EI5" s="39">
        <v>481573</v>
      </c>
      <c r="EJ5" s="39">
        <v>-710636</v>
      </c>
      <c r="EK5" s="39">
        <v>997189</v>
      </c>
      <c r="EL5" s="39">
        <v>188358</v>
      </c>
      <c r="EM5" s="39">
        <v>618102</v>
      </c>
      <c r="EN5" s="39">
        <v>565305</v>
      </c>
      <c r="EO5" s="39">
        <v>-800040</v>
      </c>
      <c r="EP5" s="39">
        <v>-966394</v>
      </c>
      <c r="EQ5" s="39">
        <v>358502</v>
      </c>
      <c r="ER5" s="39">
        <v>956488</v>
      </c>
      <c r="ES5" s="39">
        <v>-582901</v>
      </c>
      <c r="ET5" s="39">
        <v>175174</v>
      </c>
      <c r="EU5" s="39">
        <v>-257276</v>
      </c>
      <c r="EV5" s="39">
        <v>-289421</v>
      </c>
      <c r="EW5" s="39">
        <v>689902</v>
      </c>
      <c r="EX5" s="39">
        <v>239257</v>
      </c>
      <c r="EY5" s="39">
        <v>-958992</v>
      </c>
      <c r="EZ5" s="39">
        <v>-203029</v>
      </c>
      <c r="FA5" s="39">
        <v>-992782</v>
      </c>
      <c r="FB5" s="39">
        <v>-660116</v>
      </c>
      <c r="FC5" s="39">
        <v>-148127</v>
      </c>
      <c r="FD5" s="39">
        <v>664142</v>
      </c>
      <c r="FE5" s="39">
        <v>-659898</v>
      </c>
      <c r="FF5" s="39">
        <v>-689968</v>
      </c>
      <c r="FG5" s="39">
        <v>-169267</v>
      </c>
      <c r="FH5" s="39">
        <v>-805278</v>
      </c>
      <c r="FI5" s="39">
        <v>146112</v>
      </c>
      <c r="FJ5" s="39">
        <v>55869</v>
      </c>
      <c r="FK5" s="39">
        <v>-545817</v>
      </c>
      <c r="FL5" s="39">
        <v>380326</v>
      </c>
      <c r="FM5" s="39">
        <v>206692</v>
      </c>
      <c r="FN5" s="39">
        <v>-74558</v>
      </c>
      <c r="FO5" s="39">
        <v>265804</v>
      </c>
      <c r="FP5" s="39">
        <v>-5611</v>
      </c>
      <c r="FQ5" s="39">
        <v>243107</v>
      </c>
      <c r="FR5" s="39">
        <v>-942970</v>
      </c>
      <c r="FS5" s="39">
        <v>-451564</v>
      </c>
      <c r="FT5" s="39">
        <v>-581378</v>
      </c>
      <c r="FU5" s="39">
        <v>678083</v>
      </c>
      <c r="FV5" s="39">
        <v>827611</v>
      </c>
      <c r="FW5" s="39">
        <v>-729566</v>
      </c>
      <c r="FX5" s="39">
        <v>275127</v>
      </c>
      <c r="FY5" s="39">
        <v>102169</v>
      </c>
      <c r="FZ5" s="39">
        <v>-392934</v>
      </c>
      <c r="GA5" s="39">
        <v>-392719</v>
      </c>
      <c r="GB5" s="39">
        <v>6631</v>
      </c>
      <c r="GC5" s="39">
        <v>808243</v>
      </c>
      <c r="GD5" s="39">
        <v>784973</v>
      </c>
      <c r="GE5" s="39">
        <v>-387274</v>
      </c>
      <c r="GF5" s="39">
        <v>874622</v>
      </c>
      <c r="GG5" s="39">
        <v>-556390</v>
      </c>
      <c r="GH5" s="39">
        <v>-188533</v>
      </c>
      <c r="GI5" s="39">
        <v>546990</v>
      </c>
      <c r="GJ5" s="39">
        <v>97462</v>
      </c>
      <c r="GK5" s="39">
        <v>740008</v>
      </c>
      <c r="GL5" s="39">
        <v>-558746</v>
      </c>
      <c r="GM5" s="39">
        <v>-919643</v>
      </c>
      <c r="GN5" s="39">
        <v>-679711</v>
      </c>
      <c r="GO5" s="39">
        <v>-967522</v>
      </c>
      <c r="GP5" s="39">
        <v>392912</v>
      </c>
      <c r="GQ5" s="39">
        <v>-317887</v>
      </c>
      <c r="GR5" s="39">
        <v>648983</v>
      </c>
      <c r="GS5" s="39">
        <v>216288</v>
      </c>
      <c r="GT5" s="39">
        <v>567921</v>
      </c>
    </row>
    <row r="6" spans="1:250" s="7" customFormat="1" ht="15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</row>
    <row r="7" spans="1:250" s="1" customFormat="1" ht="15" x14ac:dyDescent="0.2">
      <c r="B7" s="4" t="s">
        <v>5</v>
      </c>
      <c r="C7" s="40">
        <f>COUNT(C5:GT5)</f>
        <v>200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</row>
    <row r="8" spans="1:250" s="1" customFormat="1" ht="15" x14ac:dyDescent="0.2">
      <c r="B8" s="5" t="s">
        <v>6</v>
      </c>
      <c r="C8" s="41">
        <f>SUMIF(C5:GT5, "&lt;0")</f>
        <v>-53982913</v>
      </c>
    </row>
    <row r="9" spans="1:250" s="1" customFormat="1" ht="15" x14ac:dyDescent="0.2">
      <c r="B9" s="13"/>
    </row>
    <row r="10" spans="1:250" s="1" customFormat="1" ht="15" x14ac:dyDescent="0.2">
      <c r="B10" s="13"/>
    </row>
    <row r="11" spans="1:250" s="1" customFormat="1" ht="15" x14ac:dyDescent="0.2">
      <c r="B11" s="13"/>
    </row>
    <row r="12" spans="1:250" s="14" customFormat="1" ht="15" x14ac:dyDescent="0.2">
      <c r="B12" s="14" t="s">
        <v>67</v>
      </c>
    </row>
    <row r="13" spans="1:250" s="14" customFormat="1" ht="15" x14ac:dyDescent="0.2"/>
    <row r="14" spans="1:250" s="14" customFormat="1" ht="15" x14ac:dyDescent="0.2">
      <c r="B14" s="57" t="s">
        <v>7</v>
      </c>
      <c r="C14" s="58">
        <v>1</v>
      </c>
      <c r="D14" s="58">
        <v>1</v>
      </c>
      <c r="E14" s="58">
        <v>1</v>
      </c>
      <c r="F14" s="58">
        <v>1</v>
      </c>
      <c r="G14" s="58">
        <v>1</v>
      </c>
      <c r="H14" s="58">
        <v>1</v>
      </c>
      <c r="I14" s="58">
        <v>1</v>
      </c>
      <c r="J14" s="58">
        <v>1</v>
      </c>
      <c r="K14" s="58">
        <v>1</v>
      </c>
      <c r="L14" s="58">
        <v>1</v>
      </c>
      <c r="M14" s="58">
        <v>1</v>
      </c>
      <c r="N14" s="58">
        <v>1</v>
      </c>
      <c r="O14" s="58">
        <v>2</v>
      </c>
      <c r="P14" s="58">
        <v>2</v>
      </c>
      <c r="Q14" s="58">
        <v>2</v>
      </c>
      <c r="R14" s="58">
        <v>2</v>
      </c>
      <c r="S14" s="58">
        <v>2</v>
      </c>
      <c r="T14" s="58">
        <v>2</v>
      </c>
      <c r="U14" s="58">
        <v>2</v>
      </c>
      <c r="V14" s="58">
        <v>2</v>
      </c>
      <c r="W14" s="58">
        <v>2</v>
      </c>
      <c r="X14" s="58">
        <v>2</v>
      </c>
      <c r="Y14" s="58">
        <v>2</v>
      </c>
      <c r="Z14" s="58">
        <v>2</v>
      </c>
      <c r="AA14" s="58">
        <v>3</v>
      </c>
      <c r="AB14" s="58">
        <v>3</v>
      </c>
      <c r="AC14" s="58">
        <v>3</v>
      </c>
      <c r="AD14" s="58">
        <v>3</v>
      </c>
      <c r="AE14" s="58">
        <v>3</v>
      </c>
      <c r="AF14" s="58">
        <v>3</v>
      </c>
      <c r="AG14" s="58">
        <v>3</v>
      </c>
      <c r="AH14" s="58">
        <v>3</v>
      </c>
      <c r="AI14" s="58">
        <v>3</v>
      </c>
      <c r="AJ14" s="58">
        <v>3</v>
      </c>
      <c r="AK14" s="58">
        <v>3</v>
      </c>
      <c r="AL14" s="58">
        <v>3</v>
      </c>
      <c r="AM14" s="58">
        <v>4</v>
      </c>
      <c r="AN14" s="58">
        <v>4</v>
      </c>
      <c r="AO14" s="58">
        <v>4</v>
      </c>
      <c r="AP14" s="58">
        <v>4</v>
      </c>
      <c r="AQ14" s="58">
        <v>4</v>
      </c>
      <c r="AR14" s="58">
        <v>4</v>
      </c>
      <c r="AS14" s="58">
        <v>4</v>
      </c>
      <c r="AT14" s="58">
        <v>4</v>
      </c>
      <c r="AU14" s="58">
        <v>4</v>
      </c>
      <c r="AV14" s="58">
        <v>4</v>
      </c>
      <c r="AW14" s="58">
        <v>4</v>
      </c>
      <c r="AX14" s="59">
        <v>4</v>
      </c>
    </row>
    <row r="15" spans="1:250" s="7" customFormat="1" ht="15" x14ac:dyDescent="0.2">
      <c r="B15" s="60" t="s">
        <v>0</v>
      </c>
      <c r="C15" s="51">
        <v>1</v>
      </c>
      <c r="D15" s="51">
        <v>2</v>
      </c>
      <c r="E15" s="51">
        <v>3</v>
      </c>
      <c r="F15" s="51">
        <v>4</v>
      </c>
      <c r="G15" s="51">
        <v>5</v>
      </c>
      <c r="H15" s="51">
        <v>6</v>
      </c>
      <c r="I15" s="51">
        <v>7</v>
      </c>
      <c r="J15" s="51">
        <v>8</v>
      </c>
      <c r="K15" s="51">
        <v>9</v>
      </c>
      <c r="L15" s="51">
        <v>10</v>
      </c>
      <c r="M15" s="51">
        <v>11</v>
      </c>
      <c r="N15" s="51">
        <v>12</v>
      </c>
      <c r="O15" s="51">
        <v>13</v>
      </c>
      <c r="P15" s="51">
        <v>14</v>
      </c>
      <c r="Q15" s="51">
        <v>15</v>
      </c>
      <c r="R15" s="51">
        <v>16</v>
      </c>
      <c r="S15" s="51">
        <v>17</v>
      </c>
      <c r="T15" s="51">
        <v>18</v>
      </c>
      <c r="U15" s="51">
        <v>19</v>
      </c>
      <c r="V15" s="51">
        <v>20</v>
      </c>
      <c r="W15" s="51">
        <v>21</v>
      </c>
      <c r="X15" s="51">
        <v>22</v>
      </c>
      <c r="Y15" s="51">
        <v>23</v>
      </c>
      <c r="Z15" s="51">
        <v>24</v>
      </c>
      <c r="AA15" s="51">
        <v>25</v>
      </c>
      <c r="AB15" s="51">
        <v>26</v>
      </c>
      <c r="AC15" s="51">
        <v>27</v>
      </c>
      <c r="AD15" s="51">
        <v>28</v>
      </c>
      <c r="AE15" s="51">
        <v>29</v>
      </c>
      <c r="AF15" s="51">
        <v>30</v>
      </c>
      <c r="AG15" s="51">
        <v>31</v>
      </c>
      <c r="AH15" s="51">
        <v>32</v>
      </c>
      <c r="AI15" s="51">
        <v>33</v>
      </c>
      <c r="AJ15" s="51">
        <v>34</v>
      </c>
      <c r="AK15" s="51">
        <v>35</v>
      </c>
      <c r="AL15" s="51">
        <v>36</v>
      </c>
      <c r="AM15" s="51">
        <v>37</v>
      </c>
      <c r="AN15" s="51">
        <v>38</v>
      </c>
      <c r="AO15" s="51">
        <v>39</v>
      </c>
      <c r="AP15" s="51">
        <v>40</v>
      </c>
      <c r="AQ15" s="51">
        <v>41</v>
      </c>
      <c r="AR15" s="51">
        <v>42</v>
      </c>
      <c r="AS15" s="51">
        <v>43</v>
      </c>
      <c r="AT15" s="51">
        <v>44</v>
      </c>
      <c r="AU15" s="51">
        <v>45</v>
      </c>
      <c r="AV15" s="51">
        <v>46</v>
      </c>
      <c r="AW15" s="51">
        <v>47</v>
      </c>
      <c r="AX15" s="61">
        <v>48</v>
      </c>
    </row>
    <row r="16" spans="1:250" s="7" customFormat="1" ht="8.25" customHeight="1" x14ac:dyDescent="0.2">
      <c r="B16" s="52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4"/>
    </row>
    <row r="17" spans="2:50" s="7" customFormat="1" ht="15" x14ac:dyDescent="0.2">
      <c r="B17" s="55" t="s">
        <v>2</v>
      </c>
      <c r="C17" s="42">
        <v>130</v>
      </c>
      <c r="D17" s="42">
        <f>C17</f>
        <v>130</v>
      </c>
      <c r="E17" s="42">
        <f t="shared" ref="E17:N17" si="0">D17</f>
        <v>130</v>
      </c>
      <c r="F17" s="42">
        <f t="shared" si="0"/>
        <v>130</v>
      </c>
      <c r="G17" s="42">
        <f t="shared" si="0"/>
        <v>130</v>
      </c>
      <c r="H17" s="42">
        <v>160</v>
      </c>
      <c r="I17" s="42">
        <f t="shared" si="0"/>
        <v>160</v>
      </c>
      <c r="J17" s="42">
        <f t="shared" si="0"/>
        <v>160</v>
      </c>
      <c r="K17" s="42">
        <f t="shared" si="0"/>
        <v>160</v>
      </c>
      <c r="L17" s="42">
        <f t="shared" si="0"/>
        <v>160</v>
      </c>
      <c r="M17" s="42">
        <f t="shared" si="0"/>
        <v>160</v>
      </c>
      <c r="N17" s="42">
        <f t="shared" si="0"/>
        <v>160</v>
      </c>
      <c r="O17" s="42">
        <v>150</v>
      </c>
      <c r="P17" s="42">
        <f>O17</f>
        <v>150</v>
      </c>
      <c r="Q17" s="42">
        <f t="shared" ref="Q17:AJ17" si="1">P17</f>
        <v>150</v>
      </c>
      <c r="R17" s="42">
        <f t="shared" si="1"/>
        <v>150</v>
      </c>
      <c r="S17" s="42">
        <f t="shared" si="1"/>
        <v>150</v>
      </c>
      <c r="T17" s="42">
        <v>160</v>
      </c>
      <c r="U17" s="42">
        <f t="shared" si="1"/>
        <v>160</v>
      </c>
      <c r="V17" s="42">
        <f t="shared" si="1"/>
        <v>160</v>
      </c>
      <c r="W17" s="42">
        <f t="shared" si="1"/>
        <v>160</v>
      </c>
      <c r="X17" s="42">
        <f t="shared" si="1"/>
        <v>160</v>
      </c>
      <c r="Y17" s="42">
        <f t="shared" si="1"/>
        <v>160</v>
      </c>
      <c r="Z17" s="42">
        <f t="shared" si="1"/>
        <v>160</v>
      </c>
      <c r="AA17" s="42">
        <v>170</v>
      </c>
      <c r="AB17" s="42">
        <f t="shared" si="1"/>
        <v>170</v>
      </c>
      <c r="AC17" s="42">
        <v>175</v>
      </c>
      <c r="AD17" s="42">
        <v>160</v>
      </c>
      <c r="AE17" s="42">
        <f t="shared" si="1"/>
        <v>160</v>
      </c>
      <c r="AF17" s="42">
        <f t="shared" si="1"/>
        <v>160</v>
      </c>
      <c r="AG17" s="42">
        <v>180</v>
      </c>
      <c r="AH17" s="42">
        <f t="shared" si="1"/>
        <v>180</v>
      </c>
      <c r="AI17" s="42">
        <f t="shared" si="1"/>
        <v>180</v>
      </c>
      <c r="AJ17" s="42">
        <f t="shared" si="1"/>
        <v>180</v>
      </c>
      <c r="AK17" s="42">
        <v>210</v>
      </c>
      <c r="AL17" s="42">
        <v>210</v>
      </c>
      <c r="AM17" s="42">
        <v>210</v>
      </c>
      <c r="AN17" s="42">
        <v>210</v>
      </c>
      <c r="AO17" s="42">
        <v>210</v>
      </c>
      <c r="AP17" s="42">
        <v>210</v>
      </c>
      <c r="AQ17" s="42">
        <v>205</v>
      </c>
      <c r="AR17" s="42">
        <v>210</v>
      </c>
      <c r="AS17" s="42">
        <v>210</v>
      </c>
      <c r="AT17" s="42">
        <v>210</v>
      </c>
      <c r="AU17" s="42">
        <v>210</v>
      </c>
      <c r="AV17" s="42">
        <v>210</v>
      </c>
      <c r="AW17" s="42">
        <v>210</v>
      </c>
      <c r="AX17" s="56">
        <v>210</v>
      </c>
    </row>
    <row r="18" spans="2:50" s="7" customFormat="1" ht="15" x14ac:dyDescent="0.2"/>
    <row r="19" spans="2:50" s="1" customFormat="1" ht="15" x14ac:dyDescent="0.2">
      <c r="B19" s="9" t="s">
        <v>70</v>
      </c>
      <c r="C19" s="10">
        <f>SUMIF(C14:AX14,3,C17:AX17)</f>
        <v>2135</v>
      </c>
      <c r="E19" s="15"/>
      <c r="F19" s="15"/>
      <c r="G19" s="15"/>
      <c r="H19" s="15"/>
      <c r="I19" s="15"/>
    </row>
    <row r="20" spans="2:50" s="1" customFormat="1" ht="15" x14ac:dyDescent="0.2"/>
    <row r="21" spans="2:50" s="1" customFormat="1" ht="15" x14ac:dyDescent="0.2"/>
    <row r="22" spans="2:50" s="1" customFormat="1" ht="15" x14ac:dyDescent="0.2"/>
    <row r="23" spans="2:50" s="2" customFormat="1" ht="15" x14ac:dyDescent="0.2">
      <c r="B23" s="2" t="s">
        <v>68</v>
      </c>
    </row>
    <row r="24" spans="2:50" s="2" customFormat="1" ht="15" x14ac:dyDescent="0.2"/>
    <row r="25" spans="2:50" s="1" customFormat="1" ht="15" x14ac:dyDescent="0.2">
      <c r="B25" s="47"/>
      <c r="C25" s="46" t="s">
        <v>19</v>
      </c>
      <c r="D25" s="46" t="s">
        <v>20</v>
      </c>
      <c r="E25" s="46" t="s">
        <v>21</v>
      </c>
      <c r="F25" s="46" t="s">
        <v>22</v>
      </c>
      <c r="G25" s="46" t="s">
        <v>23</v>
      </c>
      <c r="H25" s="46" t="s">
        <v>24</v>
      </c>
    </row>
    <row r="26" spans="2:50" s="1" customFormat="1" ht="15" x14ac:dyDescent="0.2">
      <c r="B26" s="48" t="s">
        <v>25</v>
      </c>
      <c r="C26" s="49">
        <v>107</v>
      </c>
      <c r="D26" s="49">
        <v>109</v>
      </c>
      <c r="E26" s="49">
        <v>111</v>
      </c>
      <c r="F26" s="49">
        <v>80</v>
      </c>
      <c r="G26" s="49">
        <v>87</v>
      </c>
      <c r="H26" s="50">
        <v>96</v>
      </c>
    </row>
    <row r="27" spans="2:50" s="1" customFormat="1" ht="15" x14ac:dyDescent="0.2">
      <c r="C27" s="16"/>
      <c r="D27" s="16"/>
      <c r="E27" s="16"/>
      <c r="F27" s="16"/>
      <c r="G27" s="16"/>
      <c r="H27" s="16"/>
    </row>
    <row r="28" spans="2:50" s="1" customFormat="1" ht="15" x14ac:dyDescent="0.2">
      <c r="B28" s="17" t="s">
        <v>3</v>
      </c>
      <c r="C28" s="45"/>
      <c r="D28" s="45">
        <f>D26/C26-1</f>
        <v>1.8691588785046731E-2</v>
      </c>
      <c r="E28" s="45">
        <f>E26/D26-1</f>
        <v>1.8348623853210899E-2</v>
      </c>
      <c r="F28" s="45">
        <f>F26/E26-1</f>
        <v>-0.27927927927927931</v>
      </c>
      <c r="G28" s="45">
        <f>G26/F26-1</f>
        <v>8.7499999999999911E-2</v>
      </c>
      <c r="H28" s="45">
        <f>H26/G26-1</f>
        <v>0.10344827586206895</v>
      </c>
    </row>
    <row r="29" spans="2:50" s="1" customFormat="1" ht="15" x14ac:dyDescent="0.2">
      <c r="B29" s="17" t="s">
        <v>4</v>
      </c>
      <c r="C29" s="45">
        <f>_xlfn.RRI(5,C26,H26)</f>
        <v>-2.1462460549003803E-2</v>
      </c>
      <c r="D29" s="43"/>
      <c r="E29" s="44"/>
      <c r="F29" s="43"/>
      <c r="G29" s="43"/>
      <c r="H29" s="43"/>
    </row>
    <row r="30" spans="2:50" s="1" customFormat="1" ht="15" x14ac:dyDescent="0.2">
      <c r="C30" s="62"/>
    </row>
    <row r="31" spans="2:50" s="1" customFormat="1" ht="15" x14ac:dyDescent="0.2"/>
    <row r="32" spans="2:50" s="1" customFormat="1" ht="15" x14ac:dyDescent="0.2">
      <c r="B32" s="18"/>
      <c r="C32" s="18"/>
      <c r="D32" s="19"/>
      <c r="E32" s="19"/>
      <c r="F32" s="19"/>
      <c r="G32" s="19"/>
    </row>
    <row r="33" spans="2:8" s="1" customFormat="1" ht="15" x14ac:dyDescent="0.2">
      <c r="B33" s="2" t="s">
        <v>69</v>
      </c>
      <c r="C33" s="20"/>
    </row>
    <row r="34" spans="2:8" s="1" customFormat="1" ht="15" x14ac:dyDescent="0.2">
      <c r="B34" s="2"/>
      <c r="C34" s="20"/>
    </row>
    <row r="35" spans="2:8" s="1" customFormat="1" ht="15" x14ac:dyDescent="0.2">
      <c r="B35" s="63"/>
      <c r="C35" s="64">
        <v>0</v>
      </c>
      <c r="D35" s="64">
        <v>1</v>
      </c>
      <c r="E35" s="64">
        <v>2</v>
      </c>
      <c r="F35" s="64">
        <v>3</v>
      </c>
      <c r="G35" s="64">
        <v>4</v>
      </c>
      <c r="H35" s="65">
        <v>5</v>
      </c>
    </row>
    <row r="36" spans="2:8" s="1" customFormat="1" ht="15" x14ac:dyDescent="0.2">
      <c r="B36" s="48" t="s">
        <v>2</v>
      </c>
      <c r="C36" s="67"/>
      <c r="D36" s="3">
        <v>25000</v>
      </c>
      <c r="E36" s="3">
        <v>3500</v>
      </c>
      <c r="F36" s="3">
        <v>24000</v>
      </c>
      <c r="G36" s="3">
        <v>18000</v>
      </c>
      <c r="H36" s="66">
        <v>1000000</v>
      </c>
    </row>
    <row r="37" spans="2:8" s="1" customFormat="1" ht="15" x14ac:dyDescent="0.2">
      <c r="B37" s="21"/>
      <c r="C37" s="21"/>
      <c r="D37" s="21"/>
      <c r="E37" s="21"/>
      <c r="F37" s="21"/>
      <c r="G37" s="21"/>
      <c r="H37" s="21"/>
    </row>
    <row r="38" spans="2:8" s="1" customFormat="1" ht="15" x14ac:dyDescent="0.2"/>
    <row r="39" spans="2:8" s="1" customFormat="1" ht="15" x14ac:dyDescent="0.2">
      <c r="B39" s="9" t="s">
        <v>71</v>
      </c>
      <c r="C39" s="23">
        <f>NPV(0.15,D36:H36)</f>
        <v>547634.31656765356</v>
      </c>
      <c r="D39" s="69"/>
      <c r="E39" s="69"/>
      <c r="F39" s="68"/>
    </row>
    <row r="40" spans="2:8" s="1" customFormat="1" ht="15" x14ac:dyDescent="0.2"/>
    <row r="41" spans="2:8" s="1" customFormat="1" ht="15" x14ac:dyDescent="0.2"/>
    <row r="42" spans="2:8" s="1" customFormat="1" ht="15" x14ac:dyDescent="0.2"/>
    <row r="43" spans="2:8" s="1" customFormat="1" ht="15" x14ac:dyDescent="0.2">
      <c r="B43" s="2" t="s">
        <v>72</v>
      </c>
      <c r="C43" s="6"/>
    </row>
    <row r="44" spans="2:8" s="1" customFormat="1" ht="16" thickBot="1" x14ac:dyDescent="0.25">
      <c r="C44" s="24"/>
      <c r="G44" s="25"/>
    </row>
    <row r="45" spans="2:8" s="1" customFormat="1" ht="15" x14ac:dyDescent="0.2">
      <c r="B45" s="26" t="s">
        <v>16</v>
      </c>
      <c r="C45" s="27" t="s">
        <v>8</v>
      </c>
      <c r="D45" s="28" t="s">
        <v>9</v>
      </c>
      <c r="E45" s="28" t="s">
        <v>10</v>
      </c>
      <c r="F45" s="29" t="s">
        <v>11</v>
      </c>
      <c r="G45" s="25"/>
    </row>
    <row r="46" spans="2:8" s="1" customFormat="1" ht="15" x14ac:dyDescent="0.2">
      <c r="B46" s="30" t="s">
        <v>12</v>
      </c>
      <c r="C46" s="31">
        <v>1</v>
      </c>
      <c r="D46" s="32">
        <v>16</v>
      </c>
      <c r="E46" s="32">
        <v>17</v>
      </c>
      <c r="F46" s="33">
        <v>32</v>
      </c>
      <c r="G46" s="25"/>
    </row>
    <row r="47" spans="2:8" s="1" customFormat="1" ht="15" x14ac:dyDescent="0.2">
      <c r="B47" s="30" t="s">
        <v>13</v>
      </c>
      <c r="C47" s="31">
        <v>2</v>
      </c>
      <c r="D47" s="32">
        <v>15</v>
      </c>
      <c r="E47" s="32">
        <v>18</v>
      </c>
      <c r="F47" s="33">
        <v>31</v>
      </c>
      <c r="G47" s="25"/>
    </row>
    <row r="48" spans="2:8" s="1" customFormat="1" ht="15" x14ac:dyDescent="0.2">
      <c r="B48" s="30" t="s">
        <v>14</v>
      </c>
      <c r="C48" s="31">
        <v>3</v>
      </c>
      <c r="D48" s="32">
        <v>14</v>
      </c>
      <c r="E48" s="32">
        <v>19</v>
      </c>
      <c r="F48" s="33">
        <v>30</v>
      </c>
      <c r="G48" s="25"/>
    </row>
    <row r="49" spans="2:17" s="1" customFormat="1" ht="16" thickBot="1" x14ac:dyDescent="0.25">
      <c r="B49" s="34" t="s">
        <v>15</v>
      </c>
      <c r="C49" s="35">
        <v>4</v>
      </c>
      <c r="D49" s="36">
        <v>13</v>
      </c>
      <c r="E49" s="36">
        <v>20</v>
      </c>
      <c r="F49" s="37">
        <v>29</v>
      </c>
      <c r="G49" s="25"/>
    </row>
    <row r="50" spans="2:17" s="1" customFormat="1" ht="15" x14ac:dyDescent="0.2">
      <c r="C50" s="38"/>
      <c r="G50" s="25"/>
    </row>
    <row r="51" spans="2:17" s="1" customFormat="1" ht="15" x14ac:dyDescent="0.2">
      <c r="B51" s="9" t="s">
        <v>71</v>
      </c>
      <c r="C51" s="10">
        <f>VLOOKUP(B48,B46:F49,4,FALSE)</f>
        <v>19</v>
      </c>
      <c r="G51" s="25"/>
    </row>
    <row r="52" spans="2:17" s="1" customFormat="1" ht="15" x14ac:dyDescent="0.2">
      <c r="G52" s="25"/>
    </row>
    <row r="53" spans="2:17" s="1" customFormat="1" ht="15" x14ac:dyDescent="0.2">
      <c r="C53" s="38"/>
      <c r="G53" s="25"/>
    </row>
    <row r="54" spans="2:17" s="1" customFormat="1" ht="15" x14ac:dyDescent="0.2">
      <c r="C54" s="38"/>
      <c r="G54" s="25"/>
    </row>
    <row r="55" spans="2:17" ht="15" x14ac:dyDescent="0.2">
      <c r="B55" s="2" t="s">
        <v>73</v>
      </c>
    </row>
    <row r="57" spans="2:17" x14ac:dyDescent="0.15">
      <c r="B57" s="72" t="s">
        <v>27</v>
      </c>
      <c r="C57" s="71">
        <v>100000</v>
      </c>
      <c r="E57" s="76" t="s">
        <v>0</v>
      </c>
      <c r="F57" s="77">
        <v>1</v>
      </c>
      <c r="G57" s="77">
        <f>F57+1</f>
        <v>2</v>
      </c>
      <c r="H57" s="77">
        <f t="shared" ref="H57:Q57" si="2">G57+1</f>
        <v>3</v>
      </c>
      <c r="I57" s="77">
        <f t="shared" si="2"/>
        <v>4</v>
      </c>
      <c r="J57" s="77">
        <f t="shared" si="2"/>
        <v>5</v>
      </c>
      <c r="K57" s="77">
        <f t="shared" si="2"/>
        <v>6</v>
      </c>
      <c r="L57" s="77">
        <f t="shared" si="2"/>
        <v>7</v>
      </c>
      <c r="M57" s="77">
        <f t="shared" si="2"/>
        <v>8</v>
      </c>
      <c r="N57" s="77">
        <f t="shared" si="2"/>
        <v>9</v>
      </c>
      <c r="O57" s="77">
        <f t="shared" si="2"/>
        <v>10</v>
      </c>
      <c r="P57" s="77">
        <f t="shared" si="2"/>
        <v>11</v>
      </c>
      <c r="Q57" s="78">
        <f t="shared" si="2"/>
        <v>12</v>
      </c>
    </row>
    <row r="58" spans="2:17" x14ac:dyDescent="0.15">
      <c r="E58" s="73" t="s">
        <v>28</v>
      </c>
      <c r="F58" s="74">
        <v>400</v>
      </c>
      <c r="G58" s="74">
        <v>420</v>
      </c>
      <c r="H58" s="74">
        <v>430</v>
      </c>
      <c r="I58" s="74">
        <v>430</v>
      </c>
      <c r="J58" s="74">
        <v>430</v>
      </c>
      <c r="K58" s="74">
        <v>440</v>
      </c>
      <c r="L58" s="74">
        <v>450</v>
      </c>
      <c r="M58" s="74">
        <v>420</v>
      </c>
      <c r="N58" s="74">
        <v>400</v>
      </c>
      <c r="O58" s="74">
        <v>400</v>
      </c>
      <c r="P58" s="74">
        <v>415</v>
      </c>
      <c r="Q58" s="75">
        <v>425</v>
      </c>
    </row>
    <row r="60" spans="2:17" ht="15" x14ac:dyDescent="0.2">
      <c r="B60" s="9" t="s">
        <v>26</v>
      </c>
      <c r="C60" s="10" t="s">
        <v>77</v>
      </c>
      <c r="F60" s="98">
        <f>F58/$C$57</f>
        <v>4.0000000000000001E-3</v>
      </c>
      <c r="G60" s="98">
        <f t="shared" ref="G60:Q60" si="3">G58/$C$57</f>
        <v>4.1999999999999997E-3</v>
      </c>
      <c r="H60" s="98">
        <f t="shared" si="3"/>
        <v>4.3E-3</v>
      </c>
      <c r="I60" s="98">
        <f t="shared" si="3"/>
        <v>4.3E-3</v>
      </c>
      <c r="J60" s="98">
        <f t="shared" si="3"/>
        <v>4.3E-3</v>
      </c>
      <c r="K60" s="98">
        <f t="shared" si="3"/>
        <v>4.4000000000000003E-3</v>
      </c>
      <c r="L60" s="98">
        <f t="shared" si="3"/>
        <v>4.4999999999999997E-3</v>
      </c>
      <c r="M60" s="98">
        <f t="shared" si="3"/>
        <v>4.1999999999999997E-3</v>
      </c>
      <c r="N60" s="98">
        <f t="shared" si="3"/>
        <v>4.0000000000000001E-3</v>
      </c>
      <c r="O60" s="98">
        <f t="shared" si="3"/>
        <v>4.0000000000000001E-3</v>
      </c>
      <c r="P60" s="98">
        <f t="shared" si="3"/>
        <v>4.15E-3</v>
      </c>
      <c r="Q60" s="98">
        <f t="shared" si="3"/>
        <v>4.2500000000000003E-3</v>
      </c>
    </row>
    <row r="63" spans="2:17" ht="15" x14ac:dyDescent="0.2">
      <c r="B63" s="2" t="s">
        <v>74</v>
      </c>
    </row>
    <row r="65" spans="2:10" x14ac:dyDescent="0.15">
      <c r="B65" s="96" t="s">
        <v>33</v>
      </c>
      <c r="C65" s="80" t="s">
        <v>29</v>
      </c>
      <c r="D65" s="80" t="s">
        <v>30</v>
      </c>
      <c r="E65" s="80" t="s">
        <v>31</v>
      </c>
      <c r="F65" s="80" t="s">
        <v>32</v>
      </c>
      <c r="H65" s="79" t="s">
        <v>34</v>
      </c>
      <c r="I65" s="80" t="s">
        <v>35</v>
      </c>
      <c r="J65" s="80" t="s">
        <v>36</v>
      </c>
    </row>
    <row r="66" spans="2:10" ht="15" x14ac:dyDescent="0.2">
      <c r="B66" s="82">
        <v>2</v>
      </c>
      <c r="C66" s="81">
        <v>50</v>
      </c>
      <c r="D66" s="81">
        <v>80</v>
      </c>
      <c r="E66" s="81">
        <v>45</v>
      </c>
      <c r="F66" s="81">
        <v>10</v>
      </c>
      <c r="G66" s="70"/>
      <c r="H66" s="9">
        <f>$B$66*($C66+D66)</f>
        <v>260</v>
      </c>
      <c r="I66" s="9">
        <f t="shared" ref="I66:I70" si="4">$B$66*($C66+E66)</f>
        <v>190</v>
      </c>
      <c r="J66" s="9">
        <f t="shared" ref="J66:J70" si="5">$B$66*($C66+F66)</f>
        <v>120</v>
      </c>
    </row>
    <row r="67" spans="2:10" ht="15" x14ac:dyDescent="0.2">
      <c r="C67" s="81">
        <v>60</v>
      </c>
      <c r="D67" s="81">
        <v>90</v>
      </c>
      <c r="E67" s="81">
        <v>55</v>
      </c>
      <c r="F67" s="81">
        <v>20</v>
      </c>
      <c r="G67" s="70"/>
      <c r="H67" s="9">
        <f t="shared" ref="H67:H70" si="6">$B$66*($C67+D67)</f>
        <v>300</v>
      </c>
      <c r="I67" s="9">
        <f t="shared" si="4"/>
        <v>230</v>
      </c>
      <c r="J67" s="9">
        <f t="shared" si="5"/>
        <v>160</v>
      </c>
    </row>
    <row r="68" spans="2:10" ht="15" x14ac:dyDescent="0.2">
      <c r="C68" s="81">
        <v>80</v>
      </c>
      <c r="D68" s="81">
        <v>90</v>
      </c>
      <c r="E68" s="81">
        <v>55</v>
      </c>
      <c r="F68" s="81">
        <v>50</v>
      </c>
      <c r="G68" s="70"/>
      <c r="H68" s="9">
        <f t="shared" si="6"/>
        <v>340</v>
      </c>
      <c r="I68" s="9">
        <f t="shared" si="4"/>
        <v>270</v>
      </c>
      <c r="J68" s="9">
        <f t="shared" si="5"/>
        <v>260</v>
      </c>
    </row>
    <row r="69" spans="2:10" ht="15" x14ac:dyDescent="0.2">
      <c r="C69" s="81">
        <v>70</v>
      </c>
      <c r="D69" s="81">
        <v>80</v>
      </c>
      <c r="E69" s="81">
        <v>65</v>
      </c>
      <c r="F69" s="81">
        <v>50</v>
      </c>
      <c r="G69" s="70"/>
      <c r="H69" s="9">
        <f t="shared" si="6"/>
        <v>300</v>
      </c>
      <c r="I69" s="9">
        <f t="shared" si="4"/>
        <v>270</v>
      </c>
      <c r="J69" s="9">
        <f t="shared" si="5"/>
        <v>240</v>
      </c>
    </row>
    <row r="70" spans="2:10" ht="15" x14ac:dyDescent="0.2">
      <c r="C70" s="82">
        <v>20</v>
      </c>
      <c r="D70" s="82">
        <v>90</v>
      </c>
      <c r="E70" s="82">
        <v>75</v>
      </c>
      <c r="F70" s="82">
        <v>50</v>
      </c>
      <c r="G70" s="70"/>
      <c r="H70" s="9">
        <f t="shared" si="6"/>
        <v>220</v>
      </c>
      <c r="I70" s="9">
        <f t="shared" si="4"/>
        <v>190</v>
      </c>
      <c r="J70" s="9">
        <f t="shared" si="5"/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DAF9-3371-4C70-B5DD-D97CECF2685F}">
  <dimension ref="A1:S50"/>
  <sheetViews>
    <sheetView tabSelected="1" zoomScaleNormal="100" workbookViewId="0">
      <selection activeCell="E33" sqref="E33"/>
    </sheetView>
  </sheetViews>
  <sheetFormatPr baseColWidth="10" defaultColWidth="8.83203125" defaultRowHeight="15" x14ac:dyDescent="0.2"/>
  <cols>
    <col min="1" max="1" width="44.83203125" style="85" bestFit="1" customWidth="1"/>
    <col min="2" max="2" width="14.6640625" style="85" bestFit="1" customWidth="1"/>
    <col min="3" max="4" width="8.83203125" style="85"/>
    <col min="5" max="5" width="24.6640625" style="85" bestFit="1" customWidth="1"/>
    <col min="6" max="6" width="15.1640625" style="85" bestFit="1" customWidth="1"/>
    <col min="7" max="8" width="14.83203125" style="85" bestFit="1" customWidth="1"/>
    <col min="9" max="16" width="14.1640625" style="85" bestFit="1" customWidth="1"/>
    <col min="17" max="16384" width="8.83203125" style="85"/>
  </cols>
  <sheetData>
    <row r="1" spans="1:16" x14ac:dyDescent="0.2">
      <c r="A1" s="83" t="s">
        <v>37</v>
      </c>
      <c r="B1" s="84"/>
      <c r="E1" s="125" t="s">
        <v>7</v>
      </c>
      <c r="F1" s="108">
        <v>0</v>
      </c>
      <c r="G1" s="108">
        <f>F1+1</f>
        <v>1</v>
      </c>
      <c r="H1" s="108">
        <f t="shared" ref="H1:P1" si="0">G1+1</f>
        <v>2</v>
      </c>
      <c r="I1" s="108">
        <f t="shared" si="0"/>
        <v>3</v>
      </c>
      <c r="J1" s="108">
        <f t="shared" si="0"/>
        <v>4</v>
      </c>
      <c r="K1" s="108">
        <f t="shared" si="0"/>
        <v>5</v>
      </c>
      <c r="L1" s="108">
        <f t="shared" si="0"/>
        <v>6</v>
      </c>
      <c r="M1" s="108">
        <f t="shared" si="0"/>
        <v>7</v>
      </c>
      <c r="N1" s="108">
        <f t="shared" si="0"/>
        <v>8</v>
      </c>
      <c r="O1" s="108">
        <f t="shared" si="0"/>
        <v>9</v>
      </c>
      <c r="P1" s="109">
        <f t="shared" si="0"/>
        <v>10</v>
      </c>
    </row>
    <row r="2" spans="1:16" x14ac:dyDescent="0.2">
      <c r="A2" s="86" t="s">
        <v>27</v>
      </c>
      <c r="B2" s="87">
        <v>10000000</v>
      </c>
      <c r="E2" s="110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</row>
    <row r="3" spans="1:16" x14ac:dyDescent="0.2">
      <c r="A3" s="86" t="s">
        <v>39</v>
      </c>
      <c r="B3" s="100">
        <v>50000</v>
      </c>
      <c r="E3" s="110" t="s">
        <v>47</v>
      </c>
      <c r="F3" s="111"/>
      <c r="G3" s="111">
        <f>B3*B4</f>
        <v>1000000</v>
      </c>
      <c r="H3" s="111">
        <f>$G$3*(1+$B$5)^G1</f>
        <v>1020000</v>
      </c>
      <c r="I3" s="111">
        <f>$G$3*(1+$B$5)^H1</f>
        <v>1040400</v>
      </c>
      <c r="J3" s="111">
        <f t="shared" ref="J3:P3" si="1">$G$3*(1+$B$5)^I1</f>
        <v>1061208</v>
      </c>
      <c r="K3" s="111">
        <f t="shared" si="1"/>
        <v>1082432.1599999999</v>
      </c>
      <c r="L3" s="111">
        <f t="shared" si="1"/>
        <v>1104080.8032</v>
      </c>
      <c r="M3" s="111">
        <f t="shared" si="1"/>
        <v>1126162.4192640001</v>
      </c>
      <c r="N3" s="111">
        <f t="shared" si="1"/>
        <v>1148685.6676492798</v>
      </c>
      <c r="O3" s="111">
        <f t="shared" si="1"/>
        <v>1171659.3810022655</v>
      </c>
      <c r="P3" s="112">
        <f t="shared" si="1"/>
        <v>1195092.5686223109</v>
      </c>
    </row>
    <row r="4" spans="1:16" x14ac:dyDescent="0.2">
      <c r="A4" s="86" t="s">
        <v>40</v>
      </c>
      <c r="B4" s="88">
        <v>20</v>
      </c>
      <c r="E4" s="110" t="s">
        <v>42</v>
      </c>
      <c r="F4" s="111"/>
      <c r="G4" s="111">
        <f>-(G3*$B$6)</f>
        <v>-80000</v>
      </c>
      <c r="H4" s="111">
        <f t="shared" ref="H4:P4" si="2">-(H3*$B$6)</f>
        <v>-81600</v>
      </c>
      <c r="I4" s="111">
        <f t="shared" si="2"/>
        <v>-83232</v>
      </c>
      <c r="J4" s="111">
        <f t="shared" si="2"/>
        <v>-84896.639999999999</v>
      </c>
      <c r="K4" s="111">
        <f t="shared" si="2"/>
        <v>-86594.572799999994</v>
      </c>
      <c r="L4" s="111">
        <f t="shared" si="2"/>
        <v>-88326.464255999992</v>
      </c>
      <c r="M4" s="111">
        <f t="shared" si="2"/>
        <v>-90092.993541120013</v>
      </c>
      <c r="N4" s="111">
        <f t="shared" si="2"/>
        <v>-91894.853411942386</v>
      </c>
      <c r="O4" s="111">
        <f t="shared" si="2"/>
        <v>-93732.750480181247</v>
      </c>
      <c r="P4" s="112">
        <f t="shared" si="2"/>
        <v>-95607.405489784869</v>
      </c>
    </row>
    <row r="5" spans="1:16" x14ac:dyDescent="0.2">
      <c r="A5" s="86" t="s">
        <v>41</v>
      </c>
      <c r="B5" s="89">
        <v>0.02</v>
      </c>
      <c r="E5" s="126" t="s">
        <v>48</v>
      </c>
      <c r="F5" s="111"/>
      <c r="G5" s="111">
        <f>G3+G4</f>
        <v>920000</v>
      </c>
      <c r="H5" s="111">
        <f t="shared" ref="H5:P5" si="3">H3+H4</f>
        <v>938400</v>
      </c>
      <c r="I5" s="111">
        <f t="shared" si="3"/>
        <v>957168</v>
      </c>
      <c r="J5" s="111">
        <f t="shared" si="3"/>
        <v>976311.36</v>
      </c>
      <c r="K5" s="111">
        <f t="shared" si="3"/>
        <v>995837.58719999995</v>
      </c>
      <c r="L5" s="111">
        <f t="shared" si="3"/>
        <v>1015754.338944</v>
      </c>
      <c r="M5" s="111">
        <f t="shared" si="3"/>
        <v>1036069.4257228802</v>
      </c>
      <c r="N5" s="111">
        <f t="shared" si="3"/>
        <v>1056790.8142373373</v>
      </c>
      <c r="O5" s="111">
        <f t="shared" si="3"/>
        <v>1077926.6305220842</v>
      </c>
      <c r="P5" s="112">
        <f t="shared" si="3"/>
        <v>1099485.163132526</v>
      </c>
    </row>
    <row r="6" spans="1:16" x14ac:dyDescent="0.2">
      <c r="A6" s="86" t="s">
        <v>42</v>
      </c>
      <c r="B6" s="89">
        <v>0.08</v>
      </c>
      <c r="E6" s="110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2"/>
    </row>
    <row r="7" spans="1:16" x14ac:dyDescent="0.2">
      <c r="A7" s="86" t="s">
        <v>43</v>
      </c>
      <c r="B7" s="87">
        <v>15000000</v>
      </c>
      <c r="E7" s="113" t="s">
        <v>49</v>
      </c>
      <c r="F7" s="111">
        <f>B12*B3</f>
        <v>600000</v>
      </c>
      <c r="G7" s="111"/>
      <c r="H7" s="111"/>
      <c r="I7" s="111"/>
      <c r="J7" s="111"/>
      <c r="K7" s="111"/>
      <c r="L7" s="111"/>
      <c r="M7" s="111"/>
      <c r="N7" s="111"/>
      <c r="O7" s="111"/>
      <c r="P7" s="112"/>
    </row>
    <row r="8" spans="1:16" x14ac:dyDescent="0.2">
      <c r="A8" s="86" t="s">
        <v>44</v>
      </c>
      <c r="B8" s="90">
        <v>10</v>
      </c>
      <c r="E8" s="110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2"/>
    </row>
    <row r="9" spans="1:16" x14ac:dyDescent="0.2">
      <c r="A9" s="86" t="s">
        <v>38</v>
      </c>
      <c r="B9" s="89">
        <v>0.7</v>
      </c>
      <c r="E9" s="126" t="s">
        <v>28</v>
      </c>
      <c r="F9" s="111"/>
      <c r="G9" s="111">
        <f>G5-$F$7</f>
        <v>320000</v>
      </c>
      <c r="H9" s="111">
        <f t="shared" ref="H9:P9" si="4">H5-$F$7</f>
        <v>338400</v>
      </c>
      <c r="I9" s="111">
        <f t="shared" si="4"/>
        <v>357168</v>
      </c>
      <c r="J9" s="111">
        <f t="shared" si="4"/>
        <v>376311.36</v>
      </c>
      <c r="K9" s="111">
        <f t="shared" si="4"/>
        <v>395837.58719999995</v>
      </c>
      <c r="L9" s="111">
        <f t="shared" si="4"/>
        <v>415754.33894399996</v>
      </c>
      <c r="M9" s="111">
        <f t="shared" si="4"/>
        <v>436069.42572288017</v>
      </c>
      <c r="N9" s="111">
        <f t="shared" si="4"/>
        <v>456790.81423733733</v>
      </c>
      <c r="O9" s="111">
        <f t="shared" si="4"/>
        <v>477926.63052208419</v>
      </c>
      <c r="P9" s="112">
        <f t="shared" si="4"/>
        <v>499485.16313252598</v>
      </c>
    </row>
    <row r="10" spans="1:16" x14ac:dyDescent="0.2">
      <c r="A10" s="86" t="s">
        <v>45</v>
      </c>
      <c r="B10" s="89">
        <v>0.05</v>
      </c>
      <c r="E10" s="110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2"/>
    </row>
    <row r="11" spans="1:16" x14ac:dyDescent="0.2">
      <c r="A11" s="91" t="s">
        <v>46</v>
      </c>
      <c r="B11" s="92">
        <v>30</v>
      </c>
      <c r="E11" s="110" t="s">
        <v>27</v>
      </c>
      <c r="F11" s="114">
        <f>-B2</f>
        <v>-10000000</v>
      </c>
      <c r="G11" s="111"/>
      <c r="H11" s="111"/>
      <c r="I11" s="111"/>
      <c r="J11" s="111"/>
      <c r="K11" s="111"/>
      <c r="L11" s="111"/>
      <c r="M11" s="111"/>
      <c r="N11" s="111"/>
      <c r="O11" s="111"/>
      <c r="P11" s="112"/>
    </row>
    <row r="12" spans="1:16" x14ac:dyDescent="0.2">
      <c r="A12" s="85" t="s">
        <v>76</v>
      </c>
      <c r="B12" s="99">
        <v>12</v>
      </c>
      <c r="E12" s="110" t="s">
        <v>50</v>
      </c>
      <c r="F12" s="111">
        <v>0</v>
      </c>
      <c r="G12" s="111">
        <v>0</v>
      </c>
      <c r="H12" s="111">
        <v>0</v>
      </c>
      <c r="I12" s="111">
        <v>0</v>
      </c>
      <c r="J12" s="111">
        <v>0</v>
      </c>
      <c r="K12" s="111">
        <v>0</v>
      </c>
      <c r="L12" s="111">
        <v>0</v>
      </c>
      <c r="M12" s="111">
        <v>0</v>
      </c>
      <c r="N12" s="111">
        <v>0</v>
      </c>
      <c r="O12" s="111">
        <v>0</v>
      </c>
      <c r="P12" s="112">
        <v>0</v>
      </c>
    </row>
    <row r="13" spans="1:16" x14ac:dyDescent="0.2">
      <c r="E13" s="110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5">
        <f>B7</f>
        <v>15000000</v>
      </c>
    </row>
    <row r="14" spans="1:16" x14ac:dyDescent="0.2">
      <c r="A14" s="95" t="s">
        <v>75</v>
      </c>
      <c r="B14" s="95"/>
      <c r="E14" s="126" t="s">
        <v>51</v>
      </c>
      <c r="F14" s="114">
        <f>F11</f>
        <v>-10000000</v>
      </c>
      <c r="G14" s="111">
        <f>G9</f>
        <v>320000</v>
      </c>
      <c r="H14" s="111">
        <f t="shared" ref="H14:O14" si="5">H9</f>
        <v>338400</v>
      </c>
      <c r="I14" s="111">
        <f t="shared" si="5"/>
        <v>357168</v>
      </c>
      <c r="J14" s="111">
        <f t="shared" si="5"/>
        <v>376311.36</v>
      </c>
      <c r="K14" s="111">
        <f t="shared" si="5"/>
        <v>395837.58719999995</v>
      </c>
      <c r="L14" s="111">
        <f t="shared" si="5"/>
        <v>415754.33894399996</v>
      </c>
      <c r="M14" s="111">
        <f t="shared" si="5"/>
        <v>436069.42572288017</v>
      </c>
      <c r="N14" s="111">
        <f t="shared" si="5"/>
        <v>456790.81423733733</v>
      </c>
      <c r="O14" s="111">
        <f t="shared" si="5"/>
        <v>477926.63052208419</v>
      </c>
      <c r="P14" s="115">
        <f>P9+P13</f>
        <v>15499485.163132526</v>
      </c>
    </row>
    <row r="15" spans="1:16" x14ac:dyDescent="0.2">
      <c r="A15" s="93" t="s">
        <v>66</v>
      </c>
      <c r="B15" s="106">
        <f>G25</f>
        <v>3.2000000000000001E-2</v>
      </c>
      <c r="E15" s="110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2"/>
    </row>
    <row r="16" spans="1:16" x14ac:dyDescent="0.2">
      <c r="A16" s="94" t="s">
        <v>59</v>
      </c>
      <c r="B16" s="101">
        <f>IRR(F14:P14)</f>
        <v>7.49187875075914E-2</v>
      </c>
      <c r="E16" s="110" t="s">
        <v>52</v>
      </c>
      <c r="F16" s="114">
        <f>B9*B2</f>
        <v>7000000</v>
      </c>
      <c r="G16" s="111"/>
      <c r="H16" s="111"/>
      <c r="I16" s="111"/>
      <c r="J16" s="111"/>
      <c r="K16" s="111"/>
      <c r="L16" s="111"/>
      <c r="M16" s="111"/>
      <c r="N16" s="111"/>
      <c r="O16" s="111"/>
      <c r="P16" s="112"/>
    </row>
    <row r="17" spans="1:19" x14ac:dyDescent="0.2">
      <c r="A17" s="94" t="s">
        <v>60</v>
      </c>
      <c r="B17" s="102">
        <f>IRR(F21:P21)</f>
        <v>0.10667703596334288</v>
      </c>
      <c r="E17" s="110" t="s">
        <v>53</v>
      </c>
      <c r="F17" s="111"/>
      <c r="G17" s="111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5">
        <f>5674793</f>
        <v>5674793</v>
      </c>
    </row>
    <row r="18" spans="1:19" x14ac:dyDescent="0.2">
      <c r="A18" s="94" t="s">
        <v>63</v>
      </c>
      <c r="B18" s="101">
        <f>AVERAGE(G25:P25)</f>
        <v>4.0737433197263015E-2</v>
      </c>
      <c r="E18" s="110" t="s">
        <v>54</v>
      </c>
      <c r="F18" s="111"/>
      <c r="G18" s="116">
        <f>IPMT($B$10,G1,30,$F$16)</f>
        <v>-350000</v>
      </c>
      <c r="H18" s="116">
        <f t="shared" ref="H18:P18" si="6">IPMT($B$10,H1,30,$F$16)</f>
        <v>-344731.9977219032</v>
      </c>
      <c r="I18" s="116">
        <f t="shared" si="6"/>
        <v>-339200.59532990155</v>
      </c>
      <c r="J18" s="116">
        <f t="shared" si="6"/>
        <v>-333392.6228182998</v>
      </c>
      <c r="K18" s="116">
        <f t="shared" si="6"/>
        <v>-327294.25168111804</v>
      </c>
      <c r="L18" s="116">
        <f t="shared" si="6"/>
        <v>-320890.96198707708</v>
      </c>
      <c r="M18" s="116">
        <f t="shared" si="6"/>
        <v>-314167.50780833414</v>
      </c>
      <c r="N18" s="116">
        <f t="shared" si="6"/>
        <v>-307107.88092065405</v>
      </c>
      <c r="O18" s="116">
        <f t="shared" si="6"/>
        <v>-299695.27268858999</v>
      </c>
      <c r="P18" s="117">
        <f t="shared" si="6"/>
        <v>-291912.03404492262</v>
      </c>
      <c r="Q18" s="97"/>
      <c r="R18" s="97"/>
      <c r="S18" s="97"/>
    </row>
    <row r="19" spans="1:19" x14ac:dyDescent="0.2">
      <c r="A19" s="94" t="s">
        <v>64</v>
      </c>
      <c r="B19" s="101">
        <f>AVERAGE(G26:P26)</f>
        <v>-1.5996075114370761E-2</v>
      </c>
      <c r="E19" s="110" t="s">
        <v>55</v>
      </c>
      <c r="F19" s="111"/>
      <c r="G19" s="116">
        <f t="shared" ref="G19:P19" si="7">$B$24-G18</f>
        <v>-105360.04556193604</v>
      </c>
      <c r="H19" s="116">
        <f t="shared" si="7"/>
        <v>-110628.04784003284</v>
      </c>
      <c r="I19" s="116">
        <f t="shared" si="7"/>
        <v>-116159.45023203449</v>
      </c>
      <c r="J19" s="116">
        <f t="shared" si="7"/>
        <v>-121967.42274363624</v>
      </c>
      <c r="K19" s="116">
        <f t="shared" si="7"/>
        <v>-128065.793880818</v>
      </c>
      <c r="L19" s="116">
        <f t="shared" si="7"/>
        <v>-134469.08357485896</v>
      </c>
      <c r="M19" s="116">
        <f t="shared" si="7"/>
        <v>-141192.53775360191</v>
      </c>
      <c r="N19" s="116">
        <f t="shared" si="7"/>
        <v>-148252.164641282</v>
      </c>
      <c r="O19" s="116">
        <f t="shared" si="7"/>
        <v>-155664.77287334605</v>
      </c>
      <c r="P19" s="117">
        <f t="shared" si="7"/>
        <v>-163448.01151701342</v>
      </c>
    </row>
    <row r="20" spans="1:19" x14ac:dyDescent="0.2">
      <c r="A20" s="94" t="s">
        <v>61</v>
      </c>
      <c r="B20" s="104">
        <f>-SUMIF(F14:P14,"&gt;0")/SUMIF(F14:P14,"&lt;0")</f>
        <v>1.9073743319758829</v>
      </c>
      <c r="E20" s="110"/>
      <c r="F20" s="111"/>
      <c r="G20" s="116"/>
      <c r="H20" s="116"/>
      <c r="I20" s="116"/>
      <c r="J20" s="116"/>
      <c r="K20" s="116"/>
      <c r="L20" s="116"/>
      <c r="M20" s="116"/>
      <c r="N20" s="116"/>
      <c r="O20" s="116"/>
      <c r="P20" s="117"/>
    </row>
    <row r="21" spans="1:19" x14ac:dyDescent="0.2">
      <c r="A21" s="94" t="s">
        <v>62</v>
      </c>
      <c r="B21" s="104">
        <f>-SUMIF(F21:P21,"&gt;0")/SUMIF(F21:P21,"&lt;0")</f>
        <v>2.6475150350149779</v>
      </c>
      <c r="E21" s="126" t="s">
        <v>56</v>
      </c>
      <c r="F21" s="114">
        <f>F14+F16</f>
        <v>-3000000</v>
      </c>
      <c r="G21" s="118">
        <f t="shared" ref="G21:M21" si="8">(G9+G18+G19)</f>
        <v>-135360.04556193604</v>
      </c>
      <c r="H21" s="118">
        <f t="shared" si="8"/>
        <v>-116960.04556193604</v>
      </c>
      <c r="I21" s="118">
        <f t="shared" si="8"/>
        <v>-98192.045561936044</v>
      </c>
      <c r="J21" s="118">
        <f t="shared" si="8"/>
        <v>-79048.685561936058</v>
      </c>
      <c r="K21" s="118">
        <f t="shared" si="8"/>
        <v>-59522.458361936093</v>
      </c>
      <c r="L21" s="118">
        <f t="shared" si="8"/>
        <v>-39605.706617936085</v>
      </c>
      <c r="M21" s="118">
        <f t="shared" si="8"/>
        <v>-19290.619839055871</v>
      </c>
      <c r="N21" s="118">
        <f t="shared" ref="N21:O21" si="9">N9+N18+N19</f>
        <v>1430.768675401283</v>
      </c>
      <c r="O21" s="118">
        <f t="shared" si="9"/>
        <v>22566.584960148146</v>
      </c>
      <c r="P21" s="119">
        <v>9369332</v>
      </c>
    </row>
    <row r="22" spans="1:19" x14ac:dyDescent="0.2">
      <c r="A22" s="94" t="s">
        <v>65</v>
      </c>
      <c r="B22" s="107">
        <f>-G9/SUM(G18:G19)</f>
        <v>0.70274061837178692</v>
      </c>
      <c r="E22" s="110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2"/>
    </row>
    <row r="23" spans="1:19" x14ac:dyDescent="0.2">
      <c r="E23" s="110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2"/>
    </row>
    <row r="24" spans="1:19" x14ac:dyDescent="0.2">
      <c r="A24" s="85" t="s">
        <v>78</v>
      </c>
      <c r="B24" s="97">
        <f>PMT(B10,30,F16)</f>
        <v>-455360.04556193604</v>
      </c>
      <c r="E24" s="110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2"/>
    </row>
    <row r="25" spans="1:19" x14ac:dyDescent="0.2">
      <c r="E25" s="127" t="s">
        <v>57</v>
      </c>
      <c r="F25" s="111"/>
      <c r="G25" s="120">
        <f>G14/$B$2</f>
        <v>3.2000000000000001E-2</v>
      </c>
      <c r="H25" s="120">
        <f t="shared" ref="H25:N25" si="10">H14/$B$2</f>
        <v>3.3840000000000002E-2</v>
      </c>
      <c r="I25" s="120">
        <f t="shared" si="10"/>
        <v>3.57168E-2</v>
      </c>
      <c r="J25" s="120">
        <f t="shared" si="10"/>
        <v>3.7631135999999996E-2</v>
      </c>
      <c r="K25" s="120">
        <f t="shared" si="10"/>
        <v>3.9583758719999994E-2</v>
      </c>
      <c r="L25" s="120">
        <f t="shared" si="10"/>
        <v>4.1575433894399993E-2</v>
      </c>
      <c r="M25" s="120">
        <f t="shared" si="10"/>
        <v>4.3606942572288018E-2</v>
      </c>
      <c r="N25" s="120">
        <f t="shared" si="10"/>
        <v>4.5679081423733732E-2</v>
      </c>
      <c r="O25" s="120">
        <f>O14/$B$2</f>
        <v>4.7792663052208417E-2</v>
      </c>
      <c r="P25" s="121">
        <f>499485.1631/B2</f>
        <v>4.9948516310000003E-2</v>
      </c>
    </row>
    <row r="26" spans="1:19" ht="15" customHeight="1" x14ac:dyDescent="0.2">
      <c r="E26" s="128" t="s">
        <v>58</v>
      </c>
      <c r="F26" s="122"/>
      <c r="G26" s="123">
        <f>G21/-$F$21</f>
        <v>-4.5120015187312013E-2</v>
      </c>
      <c r="H26" s="123">
        <f t="shared" ref="H26:M26" si="11">H21/-$F$21</f>
        <v>-3.8986681853978682E-2</v>
      </c>
      <c r="I26" s="123">
        <f t="shared" si="11"/>
        <v>-3.2730681853978684E-2</v>
      </c>
      <c r="J26" s="123">
        <f t="shared" si="11"/>
        <v>-2.6349561853978687E-2</v>
      </c>
      <c r="K26" s="123">
        <f t="shared" si="11"/>
        <v>-1.9840819453978698E-2</v>
      </c>
      <c r="L26" s="123">
        <f t="shared" si="11"/>
        <v>-1.3201902205978696E-2</v>
      </c>
      <c r="M26" s="123">
        <f t="shared" si="11"/>
        <v>-6.4302066130186237E-3</v>
      </c>
      <c r="N26" s="123">
        <f>N21/-$F$21</f>
        <v>4.7692289180042768E-4</v>
      </c>
      <c r="O26" s="123">
        <f>O21/-$F$21</f>
        <v>7.5221949867160486E-3</v>
      </c>
      <c r="P26" s="124">
        <v>1.47E-2</v>
      </c>
    </row>
    <row r="30" spans="1:19" x14ac:dyDescent="0.2">
      <c r="G30" s="97"/>
    </row>
    <row r="31" spans="1:19" x14ac:dyDescent="0.2">
      <c r="G31" s="97"/>
    </row>
    <row r="33" spans="5:12" ht="15" customHeight="1" x14ac:dyDescent="0.2">
      <c r="E33" s="105"/>
      <c r="F33" s="105"/>
      <c r="G33" s="105"/>
      <c r="H33" s="105"/>
      <c r="I33" s="105"/>
      <c r="J33" s="105"/>
      <c r="K33" s="105"/>
      <c r="L33" s="105"/>
    </row>
    <row r="34" spans="5:12" x14ac:dyDescent="0.2">
      <c r="E34" s="105"/>
      <c r="F34" s="105"/>
      <c r="G34" s="105"/>
      <c r="H34" s="105"/>
      <c r="I34" s="105"/>
      <c r="J34" s="105"/>
      <c r="K34" s="105"/>
      <c r="L34" s="105"/>
    </row>
    <row r="35" spans="5:12" x14ac:dyDescent="0.2">
      <c r="E35" s="105"/>
      <c r="F35" s="105"/>
      <c r="G35" s="105"/>
      <c r="H35" s="105"/>
      <c r="I35" s="105"/>
      <c r="J35" s="105"/>
      <c r="K35" s="105"/>
      <c r="L35" s="105"/>
    </row>
    <row r="36" spans="5:12" x14ac:dyDescent="0.2">
      <c r="E36" s="105"/>
      <c r="F36" s="105"/>
      <c r="G36" s="105"/>
      <c r="H36" s="105"/>
      <c r="I36" s="105"/>
      <c r="J36" s="105"/>
      <c r="K36" s="105"/>
      <c r="L36" s="105"/>
    </row>
    <row r="37" spans="5:12" x14ac:dyDescent="0.2">
      <c r="E37" s="105"/>
      <c r="F37" s="105"/>
      <c r="G37" s="105"/>
      <c r="H37" s="105"/>
      <c r="I37" s="105"/>
      <c r="J37" s="105"/>
      <c r="K37" s="105"/>
      <c r="L37" s="105"/>
    </row>
    <row r="38" spans="5:12" x14ac:dyDescent="0.2">
      <c r="E38" s="105"/>
      <c r="F38" s="105"/>
      <c r="G38" s="105"/>
      <c r="H38" s="105"/>
      <c r="I38" s="105"/>
      <c r="J38" s="105"/>
      <c r="K38" s="105"/>
      <c r="L38" s="105"/>
    </row>
    <row r="39" spans="5:12" x14ac:dyDescent="0.2">
      <c r="E39" s="105"/>
      <c r="F39" s="105"/>
      <c r="G39" s="105"/>
      <c r="H39" s="105"/>
      <c r="I39" s="105"/>
      <c r="J39" s="105"/>
      <c r="K39" s="105"/>
      <c r="L39" s="105"/>
    </row>
    <row r="40" spans="5:12" x14ac:dyDescent="0.2">
      <c r="E40" s="105"/>
      <c r="F40" s="105"/>
      <c r="G40" s="105"/>
      <c r="H40" s="105"/>
      <c r="I40" s="105"/>
      <c r="J40" s="105"/>
      <c r="K40" s="105"/>
      <c r="L40" s="105"/>
    </row>
    <row r="41" spans="5:12" x14ac:dyDescent="0.2">
      <c r="E41" s="105"/>
      <c r="F41" s="105"/>
      <c r="G41" s="105"/>
      <c r="H41" s="105"/>
      <c r="I41" s="105"/>
      <c r="J41" s="105"/>
      <c r="K41" s="105"/>
      <c r="L41" s="105"/>
    </row>
    <row r="42" spans="5:12" x14ac:dyDescent="0.2">
      <c r="E42" s="105"/>
      <c r="F42" s="105"/>
      <c r="G42" s="105"/>
      <c r="H42" s="105"/>
      <c r="I42" s="105"/>
      <c r="J42" s="105"/>
      <c r="K42" s="105"/>
      <c r="L42" s="105"/>
    </row>
    <row r="43" spans="5:12" x14ac:dyDescent="0.2">
      <c r="E43" s="105"/>
      <c r="F43" s="105"/>
      <c r="G43" s="105"/>
      <c r="H43" s="105"/>
      <c r="I43" s="105"/>
      <c r="J43" s="105"/>
      <c r="K43" s="105"/>
      <c r="L43" s="105"/>
    </row>
    <row r="44" spans="5:12" x14ac:dyDescent="0.2">
      <c r="E44" s="103"/>
      <c r="F44" s="103"/>
      <c r="G44" s="103"/>
      <c r="H44" s="103"/>
      <c r="I44" s="103"/>
      <c r="J44" s="103"/>
      <c r="K44" s="103"/>
      <c r="L44" s="103"/>
    </row>
    <row r="45" spans="5:12" x14ac:dyDescent="0.2">
      <c r="E45" s="103"/>
      <c r="F45" s="103"/>
      <c r="G45" s="103"/>
      <c r="H45" s="103"/>
      <c r="I45" s="103"/>
      <c r="J45" s="103"/>
      <c r="K45" s="103"/>
      <c r="L45" s="103"/>
    </row>
    <row r="46" spans="5:12" x14ac:dyDescent="0.2">
      <c r="E46" s="103"/>
      <c r="F46" s="103"/>
      <c r="G46" s="103"/>
      <c r="H46" s="103"/>
      <c r="I46" s="103"/>
      <c r="J46" s="103"/>
      <c r="K46" s="103"/>
      <c r="L46" s="103"/>
    </row>
    <row r="47" spans="5:12" x14ac:dyDescent="0.2">
      <c r="E47" s="103"/>
      <c r="F47" s="103"/>
      <c r="G47" s="103"/>
      <c r="H47" s="103"/>
      <c r="I47" s="103"/>
      <c r="J47" s="103"/>
      <c r="K47" s="103"/>
      <c r="L47" s="103"/>
    </row>
    <row r="48" spans="5:12" x14ac:dyDescent="0.2">
      <c r="E48" s="103"/>
      <c r="F48" s="103"/>
      <c r="G48" s="103"/>
      <c r="H48" s="103"/>
      <c r="I48" s="103"/>
      <c r="J48" s="103"/>
      <c r="K48" s="103"/>
      <c r="L48" s="103"/>
    </row>
    <row r="49" spans="5:12" x14ac:dyDescent="0.2">
      <c r="E49" s="103"/>
      <c r="F49" s="103"/>
      <c r="G49" s="103"/>
      <c r="H49" s="103"/>
      <c r="I49" s="103"/>
      <c r="J49" s="103"/>
      <c r="K49" s="103"/>
      <c r="L49" s="103"/>
    </row>
    <row r="50" spans="5:12" x14ac:dyDescent="0.2">
      <c r="E50" s="103"/>
      <c r="F50" s="103"/>
      <c r="G50" s="103"/>
      <c r="H50" s="103"/>
      <c r="I50" s="103"/>
      <c r="J50" s="103"/>
      <c r="K50" s="103"/>
      <c r="L50" s="10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Excel Formula Test (80pts)</vt:lpstr>
      <vt:lpstr>Modeling Test (70pts+10pts)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Microsoft Office User</cp:lastModifiedBy>
  <cp:lastPrinted>2015-04-26T06:34:51Z</cp:lastPrinted>
  <dcterms:created xsi:type="dcterms:W3CDTF">2013-06-21T18:56:54Z</dcterms:created>
  <dcterms:modified xsi:type="dcterms:W3CDTF">2020-12-29T18:27:46Z</dcterms:modified>
</cp:coreProperties>
</file>